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Jey\OneDrive\문서\업무_개발\Calibration Tool Project\MCT V2\Templates\"/>
    </mc:Choice>
  </mc:AlternateContent>
  <bookViews>
    <workbookView xWindow="0" yWindow="90" windowWidth="15225" windowHeight="8550" tabRatio="735"/>
  </bookViews>
  <sheets>
    <sheet name="기본정보" sheetId="13" r:id="rId1"/>
    <sheet name="교정결과" sheetId="11" r:id="rId2"/>
    <sheet name="교정결과-E" sheetId="24" r:id="rId3"/>
    <sheet name="교정결과-HY" sheetId="33" r:id="rId4"/>
    <sheet name="판정결과" sheetId="30" r:id="rId5"/>
    <sheet name="부록" sheetId="25" r:id="rId6"/>
    <sheet name="RAWDATA" sheetId="3" r:id="rId7"/>
    <sheet name="측정불확도추정보고서" sheetId="23" r:id="rId8"/>
    <sheet name="Calcu" sheetId="21" r:id="rId9"/>
    <sheet name="STD_Data" sheetId="29" r:id="rId10"/>
    <sheet name="Length_5_R1" sheetId="14" r:id="rId11"/>
    <sheet name="Length_5_R2" sheetId="37" r:id="rId12"/>
    <sheet name="Length_5_R3" sheetId="38" r:id="rId13"/>
    <sheet name="Length_5_R4" sheetId="39" r:id="rId14"/>
    <sheet name="Length_5_R5" sheetId="40" r:id="rId15"/>
    <sheet name="Straightness_1" sheetId="41" r:id="rId16"/>
    <sheet name="Squareness_1" sheetId="42" r:id="rId17"/>
  </sheets>
  <definedNames>
    <definedName name="_xlnm._FilterDatabase" localSheetId="0" hidden="1">기본정보!#REF!</definedName>
    <definedName name="B_Tag" localSheetId="2">'교정결과-E'!$C$125:$K$125</definedName>
    <definedName name="B_Tag" localSheetId="3">'교정결과-HY'!$B$201:$Q$201</definedName>
    <definedName name="B_Tag">교정결과!$C$125:$K$125</definedName>
    <definedName name="B_Tag_2" localSheetId="4">판정결과!$D$190:$I$190</definedName>
    <definedName name="B_Tag_3" localSheetId="5">부록!$B$11:$K$11</definedName>
    <definedName name="Length_5_R1_CMC">Length_5_R1!$C$4:$E$23</definedName>
    <definedName name="Length_5_R1_Condition">Length_5_R1!$A$4:$B$23</definedName>
    <definedName name="Length_5_R1_Resolution">Length_5_R1!$F$4:$I$23</definedName>
    <definedName name="Length_5_R1_Result">Length_5_R1!$M$4:$Q$23</definedName>
    <definedName name="Length_5_R1_Spec">Length_5_R1!$J$4:$L$23</definedName>
    <definedName name="Length_5_R1_STD1">Length_5_R1!$A$27</definedName>
    <definedName name="Length_5_R2_CMC" localSheetId="11">Length_5_R2!$C$4:$E$23</definedName>
    <definedName name="Length_5_R2_Condition" localSheetId="11">Length_5_R2!$A$4:$B$23</definedName>
    <definedName name="Length_5_R2_Resolution" localSheetId="11">Length_5_R2!$F$4:$I$23</definedName>
    <definedName name="Length_5_R2_Result" localSheetId="11">Length_5_R2!$M$4:$Q$23</definedName>
    <definedName name="Length_5_R2_Spec" localSheetId="11">Length_5_R2!$J$4:$L$23</definedName>
    <definedName name="Length_5_R2_STD1" localSheetId="11">Length_5_R2!$A$27</definedName>
    <definedName name="Length_5_R3_CMC" localSheetId="12">Length_5_R3!$C$4:$E$23</definedName>
    <definedName name="Length_5_R3_Condition" localSheetId="12">Length_5_R3!$A$4:$B$23</definedName>
    <definedName name="Length_5_R3_Resolution" localSheetId="12">Length_5_R3!$F$4:$I$23</definedName>
    <definedName name="Length_5_R3_Result" localSheetId="12">Length_5_R3!$M$4:$Q$23</definedName>
    <definedName name="Length_5_R3_Spec" localSheetId="12">Length_5_R3!$J$4:$L$23</definedName>
    <definedName name="Length_5_R3_STD1" localSheetId="12">Length_5_R3!$A$27</definedName>
    <definedName name="Length_5_R4_CMC" localSheetId="13">Length_5_R4!$C$4:$E$23</definedName>
    <definedName name="Length_5_R4_Condition" localSheetId="13">Length_5_R4!$A$4:$B$23</definedName>
    <definedName name="Length_5_R4_Resolution" localSheetId="13">Length_5_R4!$F$4:$I$23</definedName>
    <definedName name="Length_5_R4_Result" localSheetId="13">Length_5_R4!$M$4:$Q$23</definedName>
    <definedName name="Length_5_R4_Spec" localSheetId="13">Length_5_R4!$J$4:$L$23</definedName>
    <definedName name="Length_5_R4_STD1" localSheetId="13">Length_5_R4!$A$27</definedName>
    <definedName name="Length_5_R5_CMC" localSheetId="14">Length_5_R5!$C$4:$E$23</definedName>
    <definedName name="Length_5_R5_Condition" localSheetId="14">Length_5_R5!$A$4:$B$23</definedName>
    <definedName name="Length_5_R5_Resolution" localSheetId="14">Length_5_R5!$F$4:$I$23</definedName>
    <definedName name="Length_5_R5_Result" localSheetId="14">Length_5_R5!$M$4:$Q$23</definedName>
    <definedName name="Length_5_R5_Spec" localSheetId="14">Length_5_R5!$J$4:$L$23</definedName>
    <definedName name="Length_5_R5_STD1" localSheetId="14">Length_5_R5!$A$27</definedName>
    <definedName name="_xlnm.Print_Area" localSheetId="0">기본정보!$A$1:$J$38</definedName>
    <definedName name="_xlnm.Print_Titles" localSheetId="1">교정결과!$1:$5</definedName>
    <definedName name="_xlnm.Print_Titles" localSheetId="2">'교정결과-E'!$1:$5</definedName>
    <definedName name="_xlnm.Print_Titles" localSheetId="3">'교정결과-HY'!$1:$5</definedName>
    <definedName name="_xlnm.Print_Titles" localSheetId="5">부록!$1:$5</definedName>
    <definedName name="_xlnm.Print_Titles" localSheetId="4">판정결과!$1:$5</definedName>
    <definedName name="Squareness_1_CMC" localSheetId="16">Squareness_1!$F$4:$H$6</definedName>
    <definedName name="Squareness_1_Condition" localSheetId="16">Squareness_1!$A$4:$E$6</definedName>
    <definedName name="Squareness_1_Resolution" localSheetId="16">Squareness_1!$I$4:$L$6</definedName>
    <definedName name="Squareness_1_Result" localSheetId="16">Squareness_1!$P$4:$T$6</definedName>
    <definedName name="Squareness_1_Spec" localSheetId="16">Squareness_1!$M$4:$O$6</definedName>
    <definedName name="Squareness_1_STD1" localSheetId="16">Squareness_1!$A$10</definedName>
    <definedName name="Straightness_1_CMC" localSheetId="15">Straightness_1!$E$4:$G$39</definedName>
    <definedName name="Straightness_1_Condition" localSheetId="15">Straightness_1!$A$4:$D$39</definedName>
    <definedName name="Straightness_1_Resolution" localSheetId="15">Straightness_1!$H$4:$K$39</definedName>
    <definedName name="Straightness_1_Result" localSheetId="15">Straightness_1!$O$4:$S$39</definedName>
    <definedName name="Straightness_1_Spec" localSheetId="15">Straightness_1!$L$4:$N$39</definedName>
    <definedName name="Straightness_1_STD1" localSheetId="15">Straightness_1!$A$43</definedName>
  </definedNames>
  <calcPr calcId="162913"/>
</workbook>
</file>

<file path=xl/calcChain.xml><?xml version="1.0" encoding="utf-8"?>
<calcChain xmlns="http://schemas.openxmlformats.org/spreadsheetml/2006/main">
  <c r="T392" i="23" l="1"/>
  <c r="T328" i="23"/>
  <c r="T264" i="23"/>
  <c r="T200" i="23"/>
  <c r="T5" i="23"/>
  <c r="D244" i="21"/>
  <c r="D184" i="21"/>
  <c r="D124" i="21"/>
  <c r="D64" i="21"/>
  <c r="D4" i="21"/>
  <c r="Y386" i="21" l="1" a="1"/>
  <c r="Y386" i="21" s="1"/>
  <c r="Y387" i="21" a="1"/>
  <c r="Y387" i="21" s="1"/>
  <c r="Y388" i="21" a="1"/>
  <c r="Y388" i="21" s="1"/>
  <c r="Y389" i="21" a="1"/>
  <c r="Y389" i="21" s="1"/>
  <c r="Y390" i="21" a="1"/>
  <c r="Y390" i="21" s="1"/>
  <c r="Y391" i="21" a="1"/>
  <c r="Y391" i="21" s="1"/>
  <c r="Y392" i="21" a="1"/>
  <c r="Y392" i="21" s="1"/>
  <c r="Y393" i="21" a="1"/>
  <c r="Y393" i="21" s="1"/>
  <c r="Y394" i="21" a="1"/>
  <c r="Y394" i="21" s="1"/>
  <c r="Y395" i="21" a="1"/>
  <c r="Y395" i="21" s="1"/>
  <c r="Y385" i="21" a="1"/>
  <c r="Y385" i="21" s="1"/>
  <c r="X386" i="21" a="1"/>
  <c r="X386" i="21" s="1"/>
  <c r="X387" i="21" a="1"/>
  <c r="X387" i="21" s="1"/>
  <c r="X388" i="21" a="1"/>
  <c r="X388" i="21" s="1"/>
  <c r="X389" i="21" a="1"/>
  <c r="X389" i="21" s="1"/>
  <c r="X390" i="21" a="1"/>
  <c r="X390" i="21" s="1"/>
  <c r="X391" i="21" a="1"/>
  <c r="X391" i="21" s="1"/>
  <c r="X392" i="21" a="1"/>
  <c r="X392" i="21" s="1"/>
  <c r="X393" i="21" a="1"/>
  <c r="X393" i="21" s="1"/>
  <c r="X394" i="21" a="1"/>
  <c r="X394" i="21" s="1"/>
  <c r="X395" i="21" a="1"/>
  <c r="X395" i="21" s="1"/>
  <c r="X385" i="21" a="1"/>
  <c r="X385" i="21" s="1"/>
  <c r="Y371" i="21" a="1"/>
  <c r="Y371" i="21" s="1"/>
  <c r="Y372" i="21" a="1"/>
  <c r="Y372" i="21" s="1"/>
  <c r="Y373" i="21" a="1"/>
  <c r="Y373" i="21" s="1"/>
  <c r="Y374" i="21" a="1"/>
  <c r="Y374" i="21" s="1"/>
  <c r="Y375" i="21" a="1"/>
  <c r="Y375" i="21" s="1"/>
  <c r="Y376" i="21" a="1"/>
  <c r="Y376" i="21" s="1"/>
  <c r="Y377" i="21" a="1"/>
  <c r="Y377" i="21" s="1"/>
  <c r="Y378" i="21" a="1"/>
  <c r="Y378" i="21" s="1"/>
  <c r="Y379" i="21" a="1"/>
  <c r="Y379" i="21" s="1"/>
  <c r="Y380" i="21" a="1"/>
  <c r="Y380" i="21" s="1"/>
  <c r="Y370" i="21" a="1"/>
  <c r="Y370" i="21" s="1"/>
  <c r="X371" i="21" a="1"/>
  <c r="X371" i="21" s="1"/>
  <c r="X372" i="21" a="1"/>
  <c r="X372" i="21" s="1"/>
  <c r="X373" i="21" a="1"/>
  <c r="X373" i="21" s="1"/>
  <c r="X374" i="21" a="1"/>
  <c r="X374" i="21" s="1"/>
  <c r="X375" i="21" a="1"/>
  <c r="X375" i="21" s="1"/>
  <c r="X376" i="21" a="1"/>
  <c r="X376" i="21" s="1"/>
  <c r="X377" i="21" a="1"/>
  <c r="X377" i="21" s="1"/>
  <c r="X378" i="21" a="1"/>
  <c r="X378" i="21" s="1"/>
  <c r="X379" i="21" a="1"/>
  <c r="X379" i="21" s="1"/>
  <c r="X380" i="21" a="1"/>
  <c r="X380" i="21" s="1"/>
  <c r="X370" i="21" a="1"/>
  <c r="X370" i="21" s="1"/>
  <c r="Y356" i="21" a="1"/>
  <c r="Y356" i="21" s="1"/>
  <c r="Y357" i="21" a="1"/>
  <c r="Y357" i="21" s="1"/>
  <c r="Y358" i="21" a="1"/>
  <c r="Y358" i="21" s="1"/>
  <c r="Y359" i="21" a="1"/>
  <c r="Y359" i="21" s="1"/>
  <c r="Y360" i="21" a="1"/>
  <c r="Y360" i="21" s="1"/>
  <c r="Y361" i="21" a="1"/>
  <c r="Y361" i="21" s="1"/>
  <c r="Y362" i="21" a="1"/>
  <c r="Y362" i="21" s="1"/>
  <c r="Y363" i="21" a="1"/>
  <c r="Y363" i="21" s="1"/>
  <c r="Y364" i="21" a="1"/>
  <c r="Y364" i="21" s="1"/>
  <c r="Y365" i="21" a="1"/>
  <c r="Y365" i="21" s="1"/>
  <c r="Y355" i="21" a="1"/>
  <c r="Y355" i="21" s="1"/>
  <c r="X356" i="21" a="1"/>
  <c r="X356" i="21" s="1"/>
  <c r="X357" i="21" a="1"/>
  <c r="X357" i="21" s="1"/>
  <c r="X358" i="21" a="1"/>
  <c r="X358" i="21" s="1"/>
  <c r="X359" i="21" a="1"/>
  <c r="X359" i="21" s="1"/>
  <c r="X360" i="21" a="1"/>
  <c r="X360" i="21" s="1"/>
  <c r="X361" i="21" a="1"/>
  <c r="X361" i="21" s="1"/>
  <c r="X362" i="21" a="1"/>
  <c r="X362" i="21" s="1"/>
  <c r="X363" i="21" a="1"/>
  <c r="X363" i="21" s="1"/>
  <c r="X364" i="21" a="1"/>
  <c r="X364" i="21" s="1"/>
  <c r="X365" i="21" a="1"/>
  <c r="X365" i="21" s="1"/>
  <c r="X355" i="21" a="1"/>
  <c r="X355" i="21" s="1"/>
  <c r="Y341" i="21" a="1"/>
  <c r="Y341" i="21" s="1"/>
  <c r="Y342" i="21" a="1"/>
  <c r="Y342" i="21" s="1"/>
  <c r="Y343" i="21" a="1"/>
  <c r="Y343" i="21" s="1"/>
  <c r="Y344" i="21" a="1"/>
  <c r="Y344" i="21" s="1"/>
  <c r="Y345" i="21" a="1"/>
  <c r="Y345" i="21" s="1"/>
  <c r="Y346" i="21" a="1"/>
  <c r="Y346" i="21" s="1"/>
  <c r="Y347" i="21" a="1"/>
  <c r="Y347" i="21" s="1"/>
  <c r="Y348" i="21" a="1"/>
  <c r="Y348" i="21" s="1"/>
  <c r="Y349" i="21" a="1"/>
  <c r="Y349" i="21" s="1"/>
  <c r="Y350" i="21" a="1"/>
  <c r="Y350" i="21" s="1"/>
  <c r="Y340" i="21" a="1"/>
  <c r="Y340" i="21" s="1"/>
  <c r="X341" i="21" a="1"/>
  <c r="X341" i="21" s="1"/>
  <c r="X342" i="21" a="1"/>
  <c r="X342" i="21" s="1"/>
  <c r="X343" i="21" a="1"/>
  <c r="X343" i="21" s="1"/>
  <c r="X344" i="21" a="1"/>
  <c r="X344" i="21" s="1"/>
  <c r="X345" i="21" a="1"/>
  <c r="X345" i="21" s="1"/>
  <c r="X346" i="21" a="1"/>
  <c r="X346" i="21" s="1"/>
  <c r="X347" i="21" a="1"/>
  <c r="X347" i="21" s="1"/>
  <c r="X348" i="21" a="1"/>
  <c r="X348" i="21" s="1"/>
  <c r="X349" i="21" a="1"/>
  <c r="X349" i="21" s="1"/>
  <c r="X350" i="21" a="1"/>
  <c r="X350" i="21" s="1"/>
  <c r="X340" i="21" a="1"/>
  <c r="X340" i="21" s="1"/>
  <c r="Y326" i="21" a="1"/>
  <c r="Y326" i="21" s="1"/>
  <c r="Y327" i="21" a="1"/>
  <c r="Y327" i="21" s="1"/>
  <c r="Y328" i="21" a="1"/>
  <c r="Y328" i="21" s="1"/>
  <c r="Y329" i="21" a="1"/>
  <c r="Y329" i="21" s="1"/>
  <c r="Y330" i="21" a="1"/>
  <c r="Y330" i="21" s="1"/>
  <c r="Y331" i="21" a="1"/>
  <c r="Y331" i="21" s="1"/>
  <c r="Y332" i="21" a="1"/>
  <c r="Y332" i="21" s="1"/>
  <c r="Y333" i="21" a="1"/>
  <c r="Y333" i="21" s="1"/>
  <c r="Y334" i="21" a="1"/>
  <c r="Y334" i="21" s="1"/>
  <c r="Y335" i="21" a="1"/>
  <c r="Y335" i="21" s="1"/>
  <c r="Y325" i="21" a="1"/>
  <c r="Y325" i="21" s="1"/>
  <c r="X326" i="21" a="1"/>
  <c r="X326" i="21" s="1"/>
  <c r="X327" i="21" a="1"/>
  <c r="X327" i="21" s="1"/>
  <c r="X328" i="21" a="1"/>
  <c r="X328" i="21" s="1"/>
  <c r="X329" i="21" a="1"/>
  <c r="X329" i="21" s="1"/>
  <c r="X330" i="21" a="1"/>
  <c r="X330" i="21" s="1"/>
  <c r="X331" i="21" a="1"/>
  <c r="X331" i="21" s="1"/>
  <c r="X332" i="21" a="1"/>
  <c r="X332" i="21" s="1"/>
  <c r="X333" i="21" a="1"/>
  <c r="X333" i="21" s="1"/>
  <c r="X334" i="21" a="1"/>
  <c r="X334" i="21" s="1"/>
  <c r="X335" i="21" a="1"/>
  <c r="X335" i="21" s="1"/>
  <c r="X325" i="21" a="1"/>
  <c r="X325" i="21" s="1"/>
  <c r="Y311" i="21" a="1"/>
  <c r="Y311" i="21" s="1"/>
  <c r="Y312" i="21" a="1"/>
  <c r="Y312" i="21" s="1"/>
  <c r="Y313" i="21" a="1"/>
  <c r="Y313" i="21" s="1"/>
  <c r="Y314" i="21" a="1"/>
  <c r="Y314" i="21" s="1"/>
  <c r="Y315" i="21" a="1"/>
  <c r="Y315" i="21" s="1"/>
  <c r="Y316" i="21" a="1"/>
  <c r="Y316" i="21" s="1"/>
  <c r="Y317" i="21" a="1"/>
  <c r="Y317" i="21" s="1"/>
  <c r="Y318" i="21" a="1"/>
  <c r="Y318" i="21" s="1"/>
  <c r="Y319" i="21" a="1"/>
  <c r="Y319" i="21" s="1"/>
  <c r="Y320" i="21" a="1"/>
  <c r="Y320" i="21" s="1"/>
  <c r="Y310" i="21" a="1"/>
  <c r="Y310" i="21" s="1"/>
  <c r="X311" i="21" a="1"/>
  <c r="X311" i="21" s="1"/>
  <c r="X312" i="21" a="1"/>
  <c r="X312" i="21" s="1"/>
  <c r="X313" i="21" a="1"/>
  <c r="X313" i="21" s="1"/>
  <c r="X314" i="21" a="1"/>
  <c r="X314" i="21" s="1"/>
  <c r="X315" i="21" a="1"/>
  <c r="X315" i="21" s="1"/>
  <c r="X316" i="21" a="1"/>
  <c r="X316" i="21" s="1"/>
  <c r="X317" i="21" a="1"/>
  <c r="X317" i="21" s="1"/>
  <c r="X318" i="21" a="1"/>
  <c r="X318" i="21" s="1"/>
  <c r="X319" i="21" a="1"/>
  <c r="X319" i="21" s="1"/>
  <c r="X320" i="21" a="1"/>
  <c r="X320" i="21" s="1"/>
  <c r="X310" i="21" a="1"/>
  <c r="X310" i="21" s="1"/>
  <c r="Q286" i="21" l="1"/>
  <c r="O286" i="21"/>
  <c r="M286" i="21" s="1"/>
  <c r="Q226" i="21"/>
  <c r="O226" i="21"/>
  <c r="M226" i="21" s="1"/>
  <c r="Q166" i="21"/>
  <c r="O166" i="21"/>
  <c r="M166" i="21" s="1"/>
  <c r="Q106" i="21"/>
  <c r="O106" i="21"/>
  <c r="M106" i="21" s="1"/>
  <c r="Q46" i="21"/>
  <c r="AW673" i="23" l="1"/>
  <c r="M673" i="23"/>
  <c r="BC672" i="23"/>
  <c r="V725" i="23" s="1"/>
  <c r="AW672" i="23"/>
  <c r="AG672" i="23"/>
  <c r="N709" i="23" s="1"/>
  <c r="AB672" i="23"/>
  <c r="I708" i="23" s="1"/>
  <c r="V672" i="23"/>
  <c r="M672" i="23"/>
  <c r="H672" i="23"/>
  <c r="BC671" i="23"/>
  <c r="Q725" i="23" s="1"/>
  <c r="AW671" i="23"/>
  <c r="AG671" i="23"/>
  <c r="N697" i="23" s="1"/>
  <c r="L699" i="23" s="1"/>
  <c r="AB671" i="23"/>
  <c r="I696" i="23" s="1"/>
  <c r="V671" i="23"/>
  <c r="M671" i="23"/>
  <c r="N692" i="23" s="1"/>
  <c r="BC670" i="23"/>
  <c r="L725" i="23" s="1"/>
  <c r="AW670" i="23"/>
  <c r="AG670" i="23"/>
  <c r="N684" i="23" s="1"/>
  <c r="L686" i="23" s="1"/>
  <c r="AB670" i="23"/>
  <c r="I683" i="23" s="1"/>
  <c r="V670" i="23"/>
  <c r="M670" i="23"/>
  <c r="N677" i="23" s="1"/>
  <c r="AW570" i="23"/>
  <c r="M570" i="23"/>
  <c r="BC569" i="23"/>
  <c r="V620" i="23" s="1"/>
  <c r="AW569" i="23"/>
  <c r="AG569" i="23"/>
  <c r="AB569" i="23"/>
  <c r="I603" i="23" s="1"/>
  <c r="V569" i="23"/>
  <c r="M569" i="23"/>
  <c r="H569" i="23"/>
  <c r="BC568" i="23"/>
  <c r="Q620" i="23" s="1"/>
  <c r="AW568" i="23"/>
  <c r="AG568" i="23"/>
  <c r="AB568" i="23"/>
  <c r="I591" i="23" s="1"/>
  <c r="V568" i="23"/>
  <c r="M568" i="23"/>
  <c r="N587" i="23" s="1"/>
  <c r="BC567" i="23"/>
  <c r="L620" i="23" s="1"/>
  <c r="AW567" i="23"/>
  <c r="AG567" i="23"/>
  <c r="N579" i="23" s="1"/>
  <c r="L581" i="23" s="1"/>
  <c r="AB567" i="23"/>
  <c r="I578" i="23" s="1"/>
  <c r="V567" i="23"/>
  <c r="M567" i="23"/>
  <c r="N574" i="23" s="1"/>
  <c r="B547" i="23"/>
  <c r="B546" i="23"/>
  <c r="B545" i="23"/>
  <c r="B544" i="23"/>
  <c r="B543" i="23"/>
  <c r="B542" i="23"/>
  <c r="B541" i="23"/>
  <c r="B540" i="23"/>
  <c r="B539" i="23"/>
  <c r="B538" i="23"/>
  <c r="B537" i="23"/>
  <c r="B532" i="23"/>
  <c r="B531" i="23"/>
  <c r="B530" i="23"/>
  <c r="B529" i="23"/>
  <c r="B528" i="23"/>
  <c r="B527" i="23"/>
  <c r="B526" i="23"/>
  <c r="B525" i="23"/>
  <c r="B524" i="23"/>
  <c r="B523" i="23"/>
  <c r="B522" i="23"/>
  <c r="B517" i="23"/>
  <c r="B516" i="23"/>
  <c r="B515" i="23"/>
  <c r="B514" i="23"/>
  <c r="B513" i="23"/>
  <c r="B512" i="23"/>
  <c r="B511" i="23"/>
  <c r="B510" i="23"/>
  <c r="B509" i="23"/>
  <c r="B508" i="23"/>
  <c r="B507" i="23"/>
  <c r="B502" i="23"/>
  <c r="B501" i="23"/>
  <c r="B500" i="23"/>
  <c r="B499" i="23"/>
  <c r="B498" i="23"/>
  <c r="B497" i="23"/>
  <c r="B496" i="23"/>
  <c r="B495" i="23"/>
  <c r="B494" i="23"/>
  <c r="B493" i="23"/>
  <c r="B492" i="23"/>
  <c r="B487" i="23"/>
  <c r="B486" i="23"/>
  <c r="B485" i="23"/>
  <c r="B484" i="23"/>
  <c r="B483" i="23"/>
  <c r="B482" i="23"/>
  <c r="B481" i="23"/>
  <c r="B480" i="23"/>
  <c r="B479" i="23"/>
  <c r="B478" i="23"/>
  <c r="B477" i="23"/>
  <c r="B472" i="23"/>
  <c r="B471" i="23"/>
  <c r="B470" i="23"/>
  <c r="B469" i="23"/>
  <c r="B468" i="23"/>
  <c r="B467" i="23"/>
  <c r="B466" i="23"/>
  <c r="B465" i="23"/>
  <c r="B464" i="23"/>
  <c r="B463" i="23"/>
  <c r="B462" i="23"/>
  <c r="BA430" i="23"/>
  <c r="Q439" i="23" s="1"/>
  <c r="X447" i="23" s="1"/>
  <c r="AL447" i="23" s="1"/>
  <c r="AZ447" i="23" s="1"/>
  <c r="M430" i="23"/>
  <c r="BC429" i="23"/>
  <c r="AP444" i="23" s="1"/>
  <c r="AW429" i="23"/>
  <c r="AG429" i="23"/>
  <c r="AB429" i="23"/>
  <c r="V429" i="23"/>
  <c r="M429" i="23"/>
  <c r="H429" i="23"/>
  <c r="BC428" i="23"/>
  <c r="AK444" i="23" s="1"/>
  <c r="AB428" i="23"/>
  <c r="V428" i="23"/>
  <c r="M428" i="23"/>
  <c r="BC427" i="23"/>
  <c r="AB427" i="23"/>
  <c r="X427" i="23"/>
  <c r="M427" i="23"/>
  <c r="BC426" i="23"/>
  <c r="AA444" i="23" s="1"/>
  <c r="AB426" i="23"/>
  <c r="V426" i="23"/>
  <c r="M426" i="23"/>
  <c r="BC425" i="23"/>
  <c r="V444" i="23" s="1"/>
  <c r="AB425" i="23"/>
  <c r="X425" i="23"/>
  <c r="M425" i="23"/>
  <c r="BC424" i="23"/>
  <c r="Q444" i="23" s="1"/>
  <c r="AW424" i="23"/>
  <c r="AG424" i="23"/>
  <c r="AB424" i="23"/>
  <c r="V424" i="23"/>
  <c r="M424" i="23"/>
  <c r="BC423" i="23"/>
  <c r="L444" i="23" s="1"/>
  <c r="BA423" i="23"/>
  <c r="AG423" i="23"/>
  <c r="AB423" i="23"/>
  <c r="M423" i="23"/>
  <c r="BA366" i="23"/>
  <c r="Q375" i="23" s="1"/>
  <c r="X383" i="23" s="1"/>
  <c r="AL383" i="23" s="1"/>
  <c r="AZ383" i="23" s="1"/>
  <c r="M366" i="23"/>
  <c r="BC365" i="23"/>
  <c r="AP380" i="23" s="1"/>
  <c r="AW365" i="23"/>
  <c r="AG365" i="23"/>
  <c r="AB365" i="23"/>
  <c r="V365" i="23"/>
  <c r="M365" i="23"/>
  <c r="H365" i="23"/>
  <c r="BC364" i="23"/>
  <c r="AK380" i="23" s="1"/>
  <c r="AB364" i="23"/>
  <c r="V364" i="23"/>
  <c r="M364" i="23"/>
  <c r="BC363" i="23"/>
  <c r="AF380" i="23" s="1"/>
  <c r="AB363" i="23"/>
  <c r="X363" i="23"/>
  <c r="M363" i="23"/>
  <c r="BC362" i="23"/>
  <c r="AA380" i="23" s="1"/>
  <c r="AB362" i="23"/>
  <c r="V362" i="23"/>
  <c r="M362" i="23"/>
  <c r="BC361" i="23"/>
  <c r="V380" i="23" s="1"/>
  <c r="AB361" i="23"/>
  <c r="X361" i="23"/>
  <c r="M361" i="23"/>
  <c r="BC360" i="23"/>
  <c r="Q380" i="23" s="1"/>
  <c r="AW360" i="23"/>
  <c r="AG360" i="23"/>
  <c r="AB360" i="23"/>
  <c r="V360" i="23"/>
  <c r="M360" i="23"/>
  <c r="BC359" i="23"/>
  <c r="L380" i="23" s="1"/>
  <c r="BA359" i="23"/>
  <c r="AG359" i="23"/>
  <c r="AB359" i="23"/>
  <c r="M359" i="23"/>
  <c r="BA302" i="23"/>
  <c r="Q311" i="23" s="1"/>
  <c r="X319" i="23" s="1"/>
  <c r="AL319" i="23" s="1"/>
  <c r="AZ319" i="23" s="1"/>
  <c r="M302" i="23"/>
  <c r="BC301" i="23"/>
  <c r="AP316" i="23" s="1"/>
  <c r="AW301" i="23"/>
  <c r="AG301" i="23"/>
  <c r="AB301" i="23"/>
  <c r="V301" i="23"/>
  <c r="M301" i="23"/>
  <c r="H301" i="23"/>
  <c r="BC300" i="23"/>
  <c r="AK316" i="23" s="1"/>
  <c r="AB300" i="23"/>
  <c r="V300" i="23"/>
  <c r="M300" i="23"/>
  <c r="BC299" i="23"/>
  <c r="AF316" i="23" s="1"/>
  <c r="AB299" i="23"/>
  <c r="X299" i="23"/>
  <c r="M299" i="23"/>
  <c r="BC298" i="23"/>
  <c r="AA316" i="23" s="1"/>
  <c r="AB298" i="23"/>
  <c r="V298" i="23"/>
  <c r="M298" i="23"/>
  <c r="BC297" i="23"/>
  <c r="V316" i="23" s="1"/>
  <c r="AB297" i="23"/>
  <c r="X297" i="23"/>
  <c r="M297" i="23"/>
  <c r="BC296" i="23"/>
  <c r="Q316" i="23" s="1"/>
  <c r="AW296" i="23"/>
  <c r="AG296" i="23"/>
  <c r="AB296" i="23"/>
  <c r="V296" i="23"/>
  <c r="M296" i="23"/>
  <c r="BC295" i="23"/>
  <c r="L316" i="23" s="1"/>
  <c r="BA295" i="23"/>
  <c r="AG295" i="23"/>
  <c r="AB295" i="23"/>
  <c r="M295" i="23"/>
  <c r="BA238" i="23"/>
  <c r="Q247" i="23" s="1"/>
  <c r="X255" i="23" s="1"/>
  <c r="AL255" i="23" s="1"/>
  <c r="AZ255" i="23" s="1"/>
  <c r="M238" i="23"/>
  <c r="BC237" i="23"/>
  <c r="AP252" i="23" s="1"/>
  <c r="AW237" i="23"/>
  <c r="AG237" i="23"/>
  <c r="AB237" i="23"/>
  <c r="V237" i="23"/>
  <c r="M237" i="23"/>
  <c r="H237" i="23"/>
  <c r="BC236" i="23"/>
  <c r="AK252" i="23" s="1"/>
  <c r="AB236" i="23"/>
  <c r="V236" i="23"/>
  <c r="M236" i="23"/>
  <c r="BC235" i="23"/>
  <c r="AF252" i="23" s="1"/>
  <c r="AB235" i="23"/>
  <c r="X235" i="23"/>
  <c r="M235" i="23"/>
  <c r="BC234" i="23"/>
  <c r="AA252" i="23" s="1"/>
  <c r="AB234" i="23"/>
  <c r="V234" i="23"/>
  <c r="M234" i="23"/>
  <c r="BC233" i="23"/>
  <c r="V252" i="23" s="1"/>
  <c r="AB233" i="23"/>
  <c r="X233" i="23"/>
  <c r="M233" i="23"/>
  <c r="BC232" i="23"/>
  <c r="Q252" i="23" s="1"/>
  <c r="AW232" i="23"/>
  <c r="AG232" i="23"/>
  <c r="AB232" i="23"/>
  <c r="V232" i="23"/>
  <c r="M232" i="23"/>
  <c r="BC231" i="23"/>
  <c r="L252" i="23" s="1"/>
  <c r="BA231" i="23"/>
  <c r="AG231" i="23"/>
  <c r="AB231" i="23"/>
  <c r="M231" i="23"/>
  <c r="N145" i="23"/>
  <c r="S145" i="23" s="1"/>
  <c r="T150" i="23" s="1"/>
  <c r="N115" i="23"/>
  <c r="C112" i="23" s="1"/>
  <c r="BA63" i="23"/>
  <c r="Q173" i="23" s="1"/>
  <c r="X191" i="23" s="1"/>
  <c r="AL191" i="23" s="1"/>
  <c r="AZ191" i="23" s="1"/>
  <c r="M63" i="23"/>
  <c r="BC62" i="23"/>
  <c r="AP178" i="23" s="1"/>
  <c r="AW62" i="23"/>
  <c r="AG62" i="23"/>
  <c r="N161" i="23" s="1"/>
  <c r="AB62" i="23"/>
  <c r="I160" i="23" s="1"/>
  <c r="V62" i="23"/>
  <c r="M62" i="23"/>
  <c r="H62" i="23"/>
  <c r="BC61" i="23"/>
  <c r="AK178" i="23" s="1"/>
  <c r="AB61" i="23"/>
  <c r="I147" i="23" s="1"/>
  <c r="V61" i="23"/>
  <c r="M61" i="23"/>
  <c r="BC60" i="23"/>
  <c r="AF178" i="23" s="1"/>
  <c r="AB60" i="23"/>
  <c r="I131" i="23" s="1"/>
  <c r="X60" i="23"/>
  <c r="M60" i="23"/>
  <c r="BC59" i="23"/>
  <c r="AA178" i="23" s="1"/>
  <c r="AB59" i="23"/>
  <c r="I117" i="23" s="1"/>
  <c r="V59" i="23"/>
  <c r="M59" i="23"/>
  <c r="BC58" i="23"/>
  <c r="V178" i="23" s="1"/>
  <c r="AB58" i="23"/>
  <c r="I101" i="23" s="1"/>
  <c r="X58" i="23"/>
  <c r="M58" i="23"/>
  <c r="BC57" i="23"/>
  <c r="Q178" i="23" s="1"/>
  <c r="AW57" i="23"/>
  <c r="AG57" i="23"/>
  <c r="N86" i="23" s="1"/>
  <c r="L88" i="23" s="1"/>
  <c r="AB57" i="23"/>
  <c r="I85" i="23" s="1"/>
  <c r="V57" i="23"/>
  <c r="M57" i="23"/>
  <c r="N81" i="23" s="1"/>
  <c r="BC56" i="23"/>
  <c r="L178" i="23" s="1"/>
  <c r="BA56" i="23"/>
  <c r="Z75" i="23" s="1"/>
  <c r="AO75" i="23" s="1"/>
  <c r="AG56" i="23"/>
  <c r="N73" i="23" s="1"/>
  <c r="L75" i="23" s="1"/>
  <c r="AB56" i="23"/>
  <c r="I72" i="23" s="1"/>
  <c r="M56" i="23"/>
  <c r="N67" i="23" s="1"/>
  <c r="P738" i="23"/>
  <c r="V738" i="23" s="1"/>
  <c r="AA738" i="23" s="1"/>
  <c r="AA706" i="23"/>
  <c r="R711" i="23" s="1"/>
  <c r="Y711" i="23" s="1"/>
  <c r="C703" i="23"/>
  <c r="C702" i="23"/>
  <c r="Z694" i="23"/>
  <c r="R699" i="23" s="1"/>
  <c r="Y699" i="23" s="1"/>
  <c r="C689" i="23"/>
  <c r="T681" i="23"/>
  <c r="Y681" i="23" s="1"/>
  <c r="R686" i="23" s="1"/>
  <c r="Y686" i="23" s="1"/>
  <c r="J678" i="23"/>
  <c r="C676" i="23"/>
  <c r="G658" i="23"/>
  <c r="G657" i="23"/>
  <c r="G656" i="23"/>
  <c r="G655" i="23"/>
  <c r="L645" i="23"/>
  <c r="V633" i="23"/>
  <c r="AA633" i="23" s="1"/>
  <c r="P633" i="23"/>
  <c r="AB601" i="23"/>
  <c r="R606" i="23" s="1"/>
  <c r="Y606" i="23" s="1"/>
  <c r="C598" i="23"/>
  <c r="C597" i="23"/>
  <c r="R594" i="23"/>
  <c r="Y594" i="23" s="1"/>
  <c r="N592" i="23"/>
  <c r="L594" i="23" s="1"/>
  <c r="AA589" i="23"/>
  <c r="U589" i="23"/>
  <c r="C584" i="23"/>
  <c r="Q581" i="23"/>
  <c r="W581" i="23" s="1"/>
  <c r="Y576" i="23"/>
  <c r="J575" i="23"/>
  <c r="C573" i="23"/>
  <c r="N604" i="23"/>
  <c r="G555" i="23"/>
  <c r="G554" i="23"/>
  <c r="G553" i="23"/>
  <c r="G552" i="23"/>
  <c r="Q536" i="23"/>
  <c r="V536" i="23" s="1"/>
  <c r="AA536" i="23" s="1"/>
  <c r="AF536" i="23" s="1"/>
  <c r="L536" i="23"/>
  <c r="L534" i="23"/>
  <c r="L521" i="23"/>
  <c r="Q521" i="23" s="1"/>
  <c r="V521" i="23" s="1"/>
  <c r="AA521" i="23" s="1"/>
  <c r="AF521" i="23" s="1"/>
  <c r="L519" i="23"/>
  <c r="AA506" i="23"/>
  <c r="AF506" i="23" s="1"/>
  <c r="L506" i="23"/>
  <c r="Q506" i="23" s="1"/>
  <c r="V506" i="23" s="1"/>
  <c r="L504" i="23"/>
  <c r="L491" i="23"/>
  <c r="Q491" i="23" s="1"/>
  <c r="V491" i="23" s="1"/>
  <c r="AA491" i="23" s="1"/>
  <c r="AF491" i="23" s="1"/>
  <c r="L489" i="23"/>
  <c r="Q476" i="23"/>
  <c r="V476" i="23" s="1"/>
  <c r="AA476" i="23" s="1"/>
  <c r="AF476" i="23" s="1"/>
  <c r="L476" i="23"/>
  <c r="L474" i="23"/>
  <c r="V461" i="23"/>
  <c r="AA461" i="23" s="1"/>
  <c r="AF461" i="23" s="1"/>
  <c r="Q461" i="23"/>
  <c r="L461" i="23"/>
  <c r="L459" i="23"/>
  <c r="AJ431" i="23"/>
  <c r="AF444" i="23"/>
  <c r="AA397" i="23"/>
  <c r="G397" i="23"/>
  <c r="L397" i="23" s="1"/>
  <c r="Q397" i="23" s="1"/>
  <c r="V397" i="23" s="1"/>
  <c r="G395" i="23"/>
  <c r="AJ367" i="23"/>
  <c r="V333" i="23"/>
  <c r="AA333" i="23" s="1"/>
  <c r="G333" i="23"/>
  <c r="L333" i="23" s="1"/>
  <c r="Q333" i="23" s="1"/>
  <c r="G331" i="23"/>
  <c r="AJ303" i="23"/>
  <c r="L269" i="23"/>
  <c r="Q269" i="23" s="1"/>
  <c r="V269" i="23" s="1"/>
  <c r="AA269" i="23" s="1"/>
  <c r="G269" i="23"/>
  <c r="G267" i="23"/>
  <c r="AJ239" i="23"/>
  <c r="G205" i="23"/>
  <c r="L205" i="23" s="1"/>
  <c r="Q205" i="23" s="1"/>
  <c r="V205" i="23" s="1"/>
  <c r="AA205" i="23" s="1"/>
  <c r="G203" i="23"/>
  <c r="AB158" i="23"/>
  <c r="R163" i="23" s="1"/>
  <c r="Y163" i="23" s="1"/>
  <c r="C155" i="23"/>
  <c r="C154" i="23"/>
  <c r="V145" i="23"/>
  <c r="C141" i="23"/>
  <c r="C125" i="23"/>
  <c r="C124" i="23"/>
  <c r="V115" i="23"/>
  <c r="C111" i="23"/>
  <c r="C92" i="23"/>
  <c r="C91" i="23"/>
  <c r="R88" i="23"/>
  <c r="Y88" i="23" s="1"/>
  <c r="AA83" i="23"/>
  <c r="U83" i="23"/>
  <c r="C78" i="23"/>
  <c r="M69" i="23"/>
  <c r="J68" i="23"/>
  <c r="C66" i="23"/>
  <c r="AJ64" i="23"/>
  <c r="G43" i="23"/>
  <c r="G42" i="23"/>
  <c r="G41" i="23"/>
  <c r="G40" i="23"/>
  <c r="G39" i="23"/>
  <c r="G38" i="23"/>
  <c r="G37" i="23"/>
  <c r="G36" i="23"/>
  <c r="G35" i="23"/>
  <c r="G10" i="23"/>
  <c r="L10" i="23" s="1"/>
  <c r="Q10" i="23" s="1"/>
  <c r="V10" i="23" s="1"/>
  <c r="AA10" i="23" s="1"/>
  <c r="G8" i="23"/>
  <c r="H439" i="21"/>
  <c r="AB678" i="23" s="1"/>
  <c r="N679" i="23" s="1"/>
  <c r="C142" i="23" l="1"/>
  <c r="S115" i="23"/>
  <c r="U120" i="23" s="1"/>
  <c r="D118" i="30"/>
  <c r="D119" i="30"/>
  <c r="D120" i="30"/>
  <c r="D121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36" i="30"/>
  <c r="D137" i="30"/>
  <c r="D138" i="30"/>
  <c r="D139" i="30"/>
  <c r="D140" i="30"/>
  <c r="D141" i="30"/>
  <c r="D142" i="30"/>
  <c r="D143" i="30"/>
  <c r="D144" i="30"/>
  <c r="D145" i="30"/>
  <c r="D146" i="30"/>
  <c r="D147" i="30"/>
  <c r="D148" i="30"/>
  <c r="D149" i="30"/>
  <c r="D150" i="30"/>
  <c r="D151" i="30"/>
  <c r="D152" i="30"/>
  <c r="D153" i="30"/>
  <c r="D154" i="30"/>
  <c r="D155" i="30"/>
  <c r="D156" i="30"/>
  <c r="D157" i="30"/>
  <c r="D158" i="30"/>
  <c r="D159" i="30"/>
  <c r="D160" i="30"/>
  <c r="D161" i="30"/>
  <c r="D162" i="30"/>
  <c r="D163" i="30"/>
  <c r="D164" i="30"/>
  <c r="D165" i="30"/>
  <c r="D166" i="30"/>
  <c r="D167" i="30"/>
  <c r="D168" i="30"/>
  <c r="D169" i="30"/>
  <c r="D170" i="30"/>
  <c r="D171" i="30"/>
  <c r="D172" i="30"/>
  <c r="D173" i="30"/>
  <c r="D174" i="30"/>
  <c r="D175" i="30"/>
  <c r="D176" i="30"/>
  <c r="D177" i="30"/>
  <c r="D178" i="30"/>
  <c r="D179" i="30"/>
  <c r="D180" i="30"/>
  <c r="D181" i="30"/>
  <c r="D182" i="30"/>
  <c r="D117" i="30"/>
  <c r="A4" i="24" l="1"/>
  <c r="O447" i="21" l="1"/>
  <c r="M447" i="21" s="1"/>
  <c r="I439" i="21"/>
  <c r="R682" i="23" s="1"/>
  <c r="B434" i="21"/>
  <c r="B433" i="21"/>
  <c r="B432" i="21"/>
  <c r="G426" i="21"/>
  <c r="F447" i="21" s="1"/>
  <c r="F426" i="21"/>
  <c r="E426" i="21"/>
  <c r="C447" i="21" s="1"/>
  <c r="G447" i="21" s="1"/>
  <c r="D426" i="21"/>
  <c r="B642" i="23" s="1"/>
  <c r="L647" i="23" s="1"/>
  <c r="Q647" i="23" s="1"/>
  <c r="V647" i="23" s="1"/>
  <c r="AA647" i="23" s="1"/>
  <c r="AF647" i="23" s="1"/>
  <c r="C426" i="21"/>
  <c r="P705" i="23" s="1"/>
  <c r="T706" i="23" s="1"/>
  <c r="X706" i="23" s="1"/>
  <c r="O711" i="23" s="1"/>
  <c r="V711" i="23" s="1"/>
  <c r="B426" i="21"/>
  <c r="O408" i="21"/>
  <c r="M408" i="21" s="1"/>
  <c r="I400" i="21"/>
  <c r="R577" i="23" s="1"/>
  <c r="G400" i="21"/>
  <c r="Y575" i="23" s="1"/>
  <c r="R576" i="23" s="1"/>
  <c r="C384" i="21"/>
  <c r="B387" i="21" s="1"/>
  <c r="AG387" i="21" s="1"/>
  <c r="C369" i="21"/>
  <c r="B373" i="21" s="1"/>
  <c r="AG373" i="21" s="1"/>
  <c r="C354" i="21"/>
  <c r="B357" i="21" s="1"/>
  <c r="AG357" i="21" s="1"/>
  <c r="C339" i="21"/>
  <c r="B347" i="21" s="1"/>
  <c r="AG347" i="21" s="1"/>
  <c r="C324" i="21"/>
  <c r="B334" i="21" s="1"/>
  <c r="AG334" i="21" s="1"/>
  <c r="C309" i="21"/>
  <c r="B315" i="21" s="1"/>
  <c r="AG315" i="21" s="1"/>
  <c r="G304" i="21"/>
  <c r="F408" i="21" s="1"/>
  <c r="F304" i="21"/>
  <c r="E304" i="21"/>
  <c r="C408" i="21" s="1"/>
  <c r="G408" i="21" s="1"/>
  <c r="D304" i="21"/>
  <c r="B456" i="23" s="1"/>
  <c r="C304" i="21"/>
  <c r="B304" i="21"/>
  <c r="B269" i="21"/>
  <c r="B268" i="21"/>
  <c r="B267" i="21"/>
  <c r="B266" i="21"/>
  <c r="B265" i="21"/>
  <c r="B264" i="21"/>
  <c r="B263" i="21"/>
  <c r="B262" i="21"/>
  <c r="B261" i="21"/>
  <c r="B260" i="21"/>
  <c r="B259" i="21"/>
  <c r="B258" i="21"/>
  <c r="B257" i="21"/>
  <c r="B256" i="21"/>
  <c r="B255" i="21"/>
  <c r="B254" i="21"/>
  <c r="T254" i="21" s="1"/>
  <c r="B253" i="21"/>
  <c r="B252" i="21"/>
  <c r="B251" i="21"/>
  <c r="B250" i="21"/>
  <c r="I244" i="21"/>
  <c r="B392" i="23" s="1"/>
  <c r="H244" i="21"/>
  <c r="G244" i="21"/>
  <c r="C244" i="21"/>
  <c r="B244" i="21" s="1"/>
  <c r="B209" i="21"/>
  <c r="B208" i="21"/>
  <c r="B207" i="21"/>
  <c r="B206" i="21"/>
  <c r="B205" i="21"/>
  <c r="B204" i="21"/>
  <c r="B203" i="21"/>
  <c r="B202" i="21"/>
  <c r="B201" i="21"/>
  <c r="B200" i="21"/>
  <c r="B199" i="21"/>
  <c r="B198" i="21"/>
  <c r="B197" i="21"/>
  <c r="B196" i="21"/>
  <c r="B195" i="21"/>
  <c r="B194" i="21"/>
  <c r="B193" i="21"/>
  <c r="B192" i="21"/>
  <c r="B191" i="21"/>
  <c r="B190" i="21"/>
  <c r="I184" i="21"/>
  <c r="B328" i="23" s="1"/>
  <c r="H184" i="21"/>
  <c r="G184" i="21"/>
  <c r="C184" i="21"/>
  <c r="B184" i="21" s="1"/>
  <c r="B149" i="21"/>
  <c r="B148" i="21"/>
  <c r="B147" i="21"/>
  <c r="T147" i="21" s="1"/>
  <c r="B146" i="21"/>
  <c r="B145" i="21"/>
  <c r="B144" i="21"/>
  <c r="B143" i="21"/>
  <c r="B142" i="21"/>
  <c r="B141" i="21"/>
  <c r="B140" i="21"/>
  <c r="B139" i="21"/>
  <c r="T139" i="21" s="1"/>
  <c r="B138" i="21"/>
  <c r="U138" i="21" s="1"/>
  <c r="B137" i="21"/>
  <c r="B136" i="21"/>
  <c r="B135" i="21"/>
  <c r="B134" i="21"/>
  <c r="B133" i="21"/>
  <c r="B132" i="21"/>
  <c r="B131" i="21"/>
  <c r="B130" i="21"/>
  <c r="I124" i="21"/>
  <c r="B264" i="23" s="1"/>
  <c r="H124" i="21"/>
  <c r="G124" i="21"/>
  <c r="C124" i="21"/>
  <c r="B124" i="21" s="1"/>
  <c r="B89" i="21"/>
  <c r="B88" i="21"/>
  <c r="B87" i="21"/>
  <c r="B86" i="21"/>
  <c r="B85" i="21"/>
  <c r="B84" i="21"/>
  <c r="B83" i="21"/>
  <c r="B82" i="21"/>
  <c r="B81" i="21"/>
  <c r="B80" i="21"/>
  <c r="B79" i="21"/>
  <c r="B78" i="21"/>
  <c r="B77" i="21"/>
  <c r="B76" i="21"/>
  <c r="B75" i="21"/>
  <c r="B74" i="21"/>
  <c r="B73" i="21"/>
  <c r="B72" i="21"/>
  <c r="B71" i="21"/>
  <c r="B70" i="21"/>
  <c r="I64" i="21"/>
  <c r="B200" i="23" s="1"/>
  <c r="H64" i="21"/>
  <c r="G64" i="21"/>
  <c r="C64" i="21"/>
  <c r="B64" i="21" s="1"/>
  <c r="O46" i="21"/>
  <c r="M46" i="21" s="1"/>
  <c r="B29" i="21"/>
  <c r="B28" i="21"/>
  <c r="B27" i="21"/>
  <c r="B26" i="21"/>
  <c r="U26" i="21" s="1"/>
  <c r="B25" i="21"/>
  <c r="B24" i="21"/>
  <c r="B23" i="21"/>
  <c r="B22" i="21"/>
  <c r="U22" i="21" s="1"/>
  <c r="B21" i="21"/>
  <c r="B20" i="21"/>
  <c r="B19" i="21"/>
  <c r="B18" i="21"/>
  <c r="B17" i="21"/>
  <c r="B16" i="21"/>
  <c r="S16" i="21" s="1"/>
  <c r="B15" i="21"/>
  <c r="B14" i="21"/>
  <c r="S14" i="21" s="1"/>
  <c r="B13" i="21"/>
  <c r="B12" i="21"/>
  <c r="B11" i="21"/>
  <c r="B10" i="21"/>
  <c r="I4" i="21"/>
  <c r="B5" i="23" s="1"/>
  <c r="H4" i="21"/>
  <c r="G4" i="21"/>
  <c r="C4" i="21"/>
  <c r="B4" i="21" s="1"/>
  <c r="F446" i="21"/>
  <c r="H445" i="21"/>
  <c r="S445" i="21" s="1"/>
  <c r="Q441" i="21"/>
  <c r="Q439" i="21"/>
  <c r="V431" i="21"/>
  <c r="AC431" i="21" s="1"/>
  <c r="F407" i="21"/>
  <c r="Q402" i="21"/>
  <c r="Q400" i="21"/>
  <c r="B355" i="21"/>
  <c r="AG355" i="21" s="1"/>
  <c r="F285" i="21"/>
  <c r="Z280" i="21"/>
  <c r="D297" i="21" s="1"/>
  <c r="X280" i="21"/>
  <c r="T280" i="21"/>
  <c r="Z279" i="21"/>
  <c r="L279" i="21"/>
  <c r="O428" i="23" s="1"/>
  <c r="Z278" i="21"/>
  <c r="H278" i="21"/>
  <c r="L278" i="21" s="1"/>
  <c r="O427" i="23" s="1"/>
  <c r="Z277" i="21"/>
  <c r="L277" i="21"/>
  <c r="O426" i="23" s="1"/>
  <c r="E277" i="21"/>
  <c r="H426" i="23" s="1"/>
  <c r="Z276" i="21"/>
  <c r="O276" i="21"/>
  <c r="Q276" i="21" s="1"/>
  <c r="H276" i="21"/>
  <c r="L276" i="21" s="1"/>
  <c r="Y275" i="21"/>
  <c r="T275" i="21"/>
  <c r="Y274" i="21"/>
  <c r="X274" i="21"/>
  <c r="F225" i="21"/>
  <c r="Z220" i="21"/>
  <c r="X220" i="21"/>
  <c r="T220" i="21"/>
  <c r="Z219" i="21"/>
  <c r="L219" i="21"/>
  <c r="O364" i="23" s="1"/>
  <c r="Z218" i="21"/>
  <c r="H218" i="21"/>
  <c r="L218" i="21" s="1"/>
  <c r="O363" i="23" s="1"/>
  <c r="Z217" i="21"/>
  <c r="L217" i="21"/>
  <c r="O362" i="23" s="1"/>
  <c r="E217" i="21"/>
  <c r="H362" i="23" s="1"/>
  <c r="Z216" i="21"/>
  <c r="O216" i="21"/>
  <c r="Q216" i="21" s="1"/>
  <c r="AG361" i="23" s="1"/>
  <c r="H216" i="21"/>
  <c r="L216" i="21" s="1"/>
  <c r="Y215" i="21"/>
  <c r="T215" i="21"/>
  <c r="Y214" i="21"/>
  <c r="X214" i="21"/>
  <c r="F165" i="21"/>
  <c r="Z160" i="21"/>
  <c r="X160" i="21"/>
  <c r="T160" i="21"/>
  <c r="Z159" i="21"/>
  <c r="L159" i="21"/>
  <c r="O300" i="23" s="1"/>
  <c r="Z158" i="21"/>
  <c r="H158" i="21"/>
  <c r="L158" i="21" s="1"/>
  <c r="O299" i="23" s="1"/>
  <c r="Z157" i="21"/>
  <c r="L157" i="21"/>
  <c r="O298" i="23" s="1"/>
  <c r="E157" i="21"/>
  <c r="H298" i="23" s="1"/>
  <c r="Z156" i="21"/>
  <c r="O156" i="21"/>
  <c r="Q156" i="21" s="1"/>
  <c r="H156" i="21"/>
  <c r="L156" i="21" s="1"/>
  <c r="Y155" i="21"/>
  <c r="T155" i="21"/>
  <c r="Y154" i="21"/>
  <c r="X154" i="21"/>
  <c r="U147" i="21"/>
  <c r="U143" i="21"/>
  <c r="T131" i="21"/>
  <c r="F105" i="21"/>
  <c r="Z100" i="21"/>
  <c r="X100" i="21"/>
  <c r="T100" i="21"/>
  <c r="Z99" i="21"/>
  <c r="L99" i="21"/>
  <c r="O236" i="23" s="1"/>
  <c r="Z98" i="21"/>
  <c r="H98" i="21"/>
  <c r="L98" i="21" s="1"/>
  <c r="O235" i="23" s="1"/>
  <c r="Z97" i="21"/>
  <c r="L97" i="21"/>
  <c r="O234" i="23" s="1"/>
  <c r="E97" i="21"/>
  <c r="H234" i="23" s="1"/>
  <c r="Z96" i="21"/>
  <c r="O96" i="21"/>
  <c r="Q96" i="21" s="1"/>
  <c r="H96" i="21"/>
  <c r="L96" i="21" s="1"/>
  <c r="O233" i="23" s="1"/>
  <c r="Y95" i="21"/>
  <c r="T95" i="21"/>
  <c r="Y94" i="21"/>
  <c r="X94" i="21"/>
  <c r="F45" i="21"/>
  <c r="Z40" i="21"/>
  <c r="X40" i="21"/>
  <c r="T40" i="21"/>
  <c r="Z39" i="21"/>
  <c r="L39" i="21"/>
  <c r="O61" i="23" s="1"/>
  <c r="Z38" i="21"/>
  <c r="H38" i="21"/>
  <c r="L38" i="21" s="1"/>
  <c r="O60" i="23" s="1"/>
  <c r="Z37" i="21"/>
  <c r="L37" i="21"/>
  <c r="O59" i="23" s="1"/>
  <c r="E37" i="21"/>
  <c r="H59" i="23" s="1"/>
  <c r="Z36" i="21"/>
  <c r="O36" i="21"/>
  <c r="Q36" i="21" s="1"/>
  <c r="H36" i="21"/>
  <c r="L36" i="21" s="1"/>
  <c r="Y35" i="21"/>
  <c r="T35" i="21"/>
  <c r="Y34" i="21"/>
  <c r="X34" i="21"/>
  <c r="B388" i="21" l="1"/>
  <c r="AG388" i="21" s="1"/>
  <c r="U139" i="21"/>
  <c r="K147" i="21"/>
  <c r="AK287" i="23" s="1"/>
  <c r="D80" i="21"/>
  <c r="AE80" i="21"/>
  <c r="W80" i="21"/>
  <c r="V80" i="21"/>
  <c r="H88" i="21"/>
  <c r="AE88" i="21"/>
  <c r="W88" i="21"/>
  <c r="V88" i="21"/>
  <c r="W132" i="21"/>
  <c r="V132" i="21"/>
  <c r="AE132" i="21"/>
  <c r="W144" i="21"/>
  <c r="V144" i="21"/>
  <c r="AE144" i="21"/>
  <c r="F192" i="21"/>
  <c r="AE192" i="21"/>
  <c r="V192" i="21"/>
  <c r="W192" i="21"/>
  <c r="F200" i="21"/>
  <c r="AE200" i="21"/>
  <c r="V200" i="21"/>
  <c r="W200" i="21"/>
  <c r="S208" i="21"/>
  <c r="AE208" i="21"/>
  <c r="W208" i="21"/>
  <c r="V208" i="21"/>
  <c r="M256" i="21"/>
  <c r="AF404" i="23" s="1"/>
  <c r="AE256" i="21"/>
  <c r="V256" i="21"/>
  <c r="W256" i="21"/>
  <c r="M264" i="21"/>
  <c r="AF412" i="23" s="1"/>
  <c r="AE264" i="21"/>
  <c r="V264" i="21"/>
  <c r="W264" i="21"/>
  <c r="H77" i="21"/>
  <c r="W77" i="21"/>
  <c r="V77" i="21"/>
  <c r="AE77" i="21"/>
  <c r="H85" i="21"/>
  <c r="W85" i="21"/>
  <c r="V85" i="21"/>
  <c r="AE85" i="21"/>
  <c r="C137" i="21"/>
  <c r="W137" i="21"/>
  <c r="V137" i="21"/>
  <c r="AE137" i="21"/>
  <c r="T145" i="21"/>
  <c r="B285" i="23" s="1"/>
  <c r="W145" i="21"/>
  <c r="V145" i="21"/>
  <c r="AE145" i="21"/>
  <c r="L193" i="21"/>
  <c r="W193" i="21"/>
  <c r="AE193" i="21"/>
  <c r="V193" i="21"/>
  <c r="S205" i="21"/>
  <c r="W205" i="21"/>
  <c r="V205" i="21"/>
  <c r="AE205" i="21"/>
  <c r="D70" i="21"/>
  <c r="AE70" i="21"/>
  <c r="W70" i="21"/>
  <c r="V70" i="21"/>
  <c r="H74" i="21"/>
  <c r="V74" i="21"/>
  <c r="AE74" i="21"/>
  <c r="W74" i="21"/>
  <c r="E78" i="21"/>
  <c r="V78" i="21"/>
  <c r="AE78" i="21"/>
  <c r="W78" i="21"/>
  <c r="AE82" i="21"/>
  <c r="W82" i="21"/>
  <c r="V82" i="21"/>
  <c r="E86" i="21"/>
  <c r="AE86" i="21"/>
  <c r="V86" i="21"/>
  <c r="W86" i="21"/>
  <c r="AE130" i="21"/>
  <c r="W130" i="21"/>
  <c r="V130" i="21"/>
  <c r="W134" i="21"/>
  <c r="V134" i="21"/>
  <c r="AE134" i="21"/>
  <c r="V138" i="21"/>
  <c r="W138" i="21"/>
  <c r="AE138" i="21"/>
  <c r="AE142" i="21"/>
  <c r="W142" i="21"/>
  <c r="V142" i="21"/>
  <c r="U146" i="21"/>
  <c r="W146" i="21"/>
  <c r="V146" i="21"/>
  <c r="AE146" i="21"/>
  <c r="E190" i="21"/>
  <c r="V190" i="21"/>
  <c r="W190" i="21"/>
  <c r="AE190" i="21"/>
  <c r="W194" i="21"/>
  <c r="V194" i="21"/>
  <c r="AE194" i="21"/>
  <c r="F198" i="21"/>
  <c r="W198" i="21"/>
  <c r="AE198" i="21"/>
  <c r="V198" i="21"/>
  <c r="T202" i="21"/>
  <c r="B346" i="23" s="1"/>
  <c r="V202" i="21"/>
  <c r="W202" i="21"/>
  <c r="AE202" i="21"/>
  <c r="F206" i="21"/>
  <c r="V206" i="21"/>
  <c r="W206" i="21"/>
  <c r="AE206" i="21"/>
  <c r="M250" i="21"/>
  <c r="AF398" i="23" s="1"/>
  <c r="AE250" i="21"/>
  <c r="W250" i="21"/>
  <c r="V250" i="21"/>
  <c r="M254" i="21"/>
  <c r="AF402" i="23" s="1"/>
  <c r="W254" i="21"/>
  <c r="V254" i="21"/>
  <c r="AE254" i="21"/>
  <c r="M258" i="21"/>
  <c r="AF406" i="23" s="1"/>
  <c r="W258" i="21"/>
  <c r="AE258" i="21"/>
  <c r="V258" i="21"/>
  <c r="M262" i="21"/>
  <c r="AF410" i="23" s="1"/>
  <c r="W262" i="21"/>
  <c r="V262" i="21"/>
  <c r="AE262" i="21"/>
  <c r="M266" i="21"/>
  <c r="AF414" i="23" s="1"/>
  <c r="AE266" i="21"/>
  <c r="V266" i="21"/>
  <c r="W266" i="21"/>
  <c r="AE72" i="21"/>
  <c r="W72" i="21"/>
  <c r="V72" i="21"/>
  <c r="E76" i="21"/>
  <c r="AE76" i="21"/>
  <c r="W76" i="21"/>
  <c r="V76" i="21"/>
  <c r="E84" i="21"/>
  <c r="AE84" i="21"/>
  <c r="W84" i="21"/>
  <c r="V84" i="21"/>
  <c r="W136" i="21"/>
  <c r="V136" i="21"/>
  <c r="AE136" i="21"/>
  <c r="U140" i="21"/>
  <c r="W140" i="21"/>
  <c r="V140" i="21"/>
  <c r="AE140" i="21"/>
  <c r="W148" i="21"/>
  <c r="V148" i="21"/>
  <c r="AE148" i="21"/>
  <c r="F196" i="21"/>
  <c r="AE196" i="21"/>
  <c r="V196" i="21"/>
  <c r="W196" i="21"/>
  <c r="F204" i="21"/>
  <c r="AE204" i="21"/>
  <c r="W204" i="21"/>
  <c r="V204" i="21"/>
  <c r="M252" i="21"/>
  <c r="AF400" i="23" s="1"/>
  <c r="AE252" i="21"/>
  <c r="V252" i="21"/>
  <c r="W252" i="21"/>
  <c r="M260" i="21"/>
  <c r="AF408" i="23" s="1"/>
  <c r="AE260" i="21"/>
  <c r="V260" i="21"/>
  <c r="W260" i="21"/>
  <c r="M268" i="21"/>
  <c r="AF416" i="23" s="1"/>
  <c r="AE268" i="21"/>
  <c r="W268" i="21"/>
  <c r="V268" i="21"/>
  <c r="F433" i="21"/>
  <c r="AA433" i="21" s="1"/>
  <c r="AF433" i="21"/>
  <c r="D73" i="21"/>
  <c r="W73" i="21"/>
  <c r="V73" i="21"/>
  <c r="AE73" i="21"/>
  <c r="H81" i="21"/>
  <c r="W81" i="21"/>
  <c r="V81" i="21"/>
  <c r="AE81" i="21"/>
  <c r="H89" i="21"/>
  <c r="W89" i="21"/>
  <c r="V89" i="21"/>
  <c r="AE89" i="21"/>
  <c r="M133" i="21"/>
  <c r="AF273" i="23" s="1"/>
  <c r="W133" i="21"/>
  <c r="V133" i="21"/>
  <c r="AE133" i="21"/>
  <c r="M141" i="21"/>
  <c r="AF281" i="23" s="1"/>
  <c r="W141" i="21"/>
  <c r="V141" i="21"/>
  <c r="AE141" i="21"/>
  <c r="U149" i="21"/>
  <c r="W149" i="21"/>
  <c r="V149" i="21"/>
  <c r="AE149" i="21"/>
  <c r="J197" i="21"/>
  <c r="W197" i="21"/>
  <c r="AE197" i="21"/>
  <c r="V197" i="21"/>
  <c r="W201" i="21"/>
  <c r="V201" i="21"/>
  <c r="AE201" i="21"/>
  <c r="W209" i="21"/>
  <c r="AE209" i="21"/>
  <c r="V209" i="21"/>
  <c r="M253" i="21"/>
  <c r="AF401" i="23" s="1"/>
  <c r="V253" i="21"/>
  <c r="W253" i="21"/>
  <c r="AE253" i="21"/>
  <c r="M257" i="21"/>
  <c r="AF405" i="23" s="1"/>
  <c r="V257" i="21"/>
  <c r="W257" i="21"/>
  <c r="AE257" i="21"/>
  <c r="M261" i="21"/>
  <c r="AF409" i="23" s="1"/>
  <c r="W261" i="21"/>
  <c r="V261" i="21"/>
  <c r="AE261" i="21"/>
  <c r="M265" i="21"/>
  <c r="AF413" i="23" s="1"/>
  <c r="W265" i="21"/>
  <c r="AE265" i="21"/>
  <c r="V265" i="21"/>
  <c r="G269" i="21"/>
  <c r="W269" i="21"/>
  <c r="V269" i="21"/>
  <c r="AE269" i="21"/>
  <c r="G434" i="21"/>
  <c r="G199" i="33" s="1"/>
  <c r="AF434" i="21"/>
  <c r="M71" i="21"/>
  <c r="AF207" i="23" s="1"/>
  <c r="AE71" i="21"/>
  <c r="W71" i="21"/>
  <c r="V71" i="21"/>
  <c r="D75" i="21"/>
  <c r="AE75" i="21"/>
  <c r="V75" i="21"/>
  <c r="W75" i="21"/>
  <c r="H79" i="21"/>
  <c r="AE79" i="21"/>
  <c r="W79" i="21"/>
  <c r="V79" i="21"/>
  <c r="D83" i="21"/>
  <c r="AE83" i="21"/>
  <c r="V83" i="21"/>
  <c r="W83" i="21"/>
  <c r="D87" i="21"/>
  <c r="AE87" i="21"/>
  <c r="W87" i="21"/>
  <c r="V87" i="21"/>
  <c r="M131" i="21"/>
  <c r="AF271" i="23" s="1"/>
  <c r="AE131" i="21"/>
  <c r="W131" i="21"/>
  <c r="V131" i="21"/>
  <c r="AE135" i="21"/>
  <c r="W135" i="21"/>
  <c r="V135" i="21"/>
  <c r="C139" i="21"/>
  <c r="AE139" i="21"/>
  <c r="V139" i="21"/>
  <c r="W139" i="21"/>
  <c r="AE143" i="21"/>
  <c r="W143" i="21"/>
  <c r="V143" i="21"/>
  <c r="F147" i="21"/>
  <c r="AE147" i="21"/>
  <c r="V147" i="21"/>
  <c r="W147" i="21"/>
  <c r="D191" i="21"/>
  <c r="W191" i="21"/>
  <c r="AE191" i="21"/>
  <c r="V191" i="21"/>
  <c r="W195" i="21"/>
  <c r="AE195" i="21"/>
  <c r="V195" i="21"/>
  <c r="W199" i="21"/>
  <c r="AE199" i="21"/>
  <c r="V199" i="21"/>
  <c r="U203" i="21"/>
  <c r="W203" i="21"/>
  <c r="AE203" i="21"/>
  <c r="V203" i="21"/>
  <c r="W207" i="21"/>
  <c r="AE207" i="21"/>
  <c r="V207" i="21"/>
  <c r="M251" i="21"/>
  <c r="AF399" i="23" s="1"/>
  <c r="V251" i="21"/>
  <c r="W251" i="21"/>
  <c r="AE251" i="21"/>
  <c r="M255" i="21"/>
  <c r="AF403" i="23" s="1"/>
  <c r="V255" i="21"/>
  <c r="W255" i="21"/>
  <c r="AE255" i="21"/>
  <c r="M259" i="21"/>
  <c r="AF407" i="23" s="1"/>
  <c r="W259" i="21"/>
  <c r="AE259" i="21"/>
  <c r="V259" i="21"/>
  <c r="M263" i="21"/>
  <c r="AF411" i="23" s="1"/>
  <c r="W263" i="21"/>
  <c r="AE263" i="21"/>
  <c r="V263" i="21"/>
  <c r="M267" i="21"/>
  <c r="AF415" i="23" s="1"/>
  <c r="W267" i="21"/>
  <c r="AE267" i="21"/>
  <c r="V267" i="21"/>
  <c r="L432" i="21"/>
  <c r="AF648" i="23" s="1"/>
  <c r="AF432" i="21"/>
  <c r="T80" i="21"/>
  <c r="B216" i="23" s="1"/>
  <c r="B391" i="21"/>
  <c r="B394" i="21"/>
  <c r="E69" i="21"/>
  <c r="F69" i="21" s="1"/>
  <c r="G69" i="21" s="1"/>
  <c r="H69" i="21" s="1"/>
  <c r="I69" i="21" s="1"/>
  <c r="J69" i="21" s="1"/>
  <c r="J196" i="21"/>
  <c r="C133" i="21"/>
  <c r="K77" i="21"/>
  <c r="AK213" i="23" s="1"/>
  <c r="K204" i="21"/>
  <c r="AK348" i="23" s="1"/>
  <c r="K264" i="21"/>
  <c r="AK412" i="23" s="1"/>
  <c r="T77" i="21"/>
  <c r="U256" i="21"/>
  <c r="U20" i="21"/>
  <c r="V20" i="21"/>
  <c r="AE20" i="21"/>
  <c r="AD20" i="21"/>
  <c r="AC20" i="21"/>
  <c r="AB20" i="21"/>
  <c r="W20" i="21"/>
  <c r="S87" i="21"/>
  <c r="U205" i="21"/>
  <c r="J244" i="21"/>
  <c r="H392" i="23" s="1"/>
  <c r="E13" i="21"/>
  <c r="AC13" i="21"/>
  <c r="V13" i="21"/>
  <c r="AD13" i="21"/>
  <c r="AB13" i="21"/>
  <c r="W13" i="21"/>
  <c r="AE13" i="21"/>
  <c r="E17" i="21"/>
  <c r="AB17" i="21"/>
  <c r="W17" i="21"/>
  <c r="AE17" i="21"/>
  <c r="AD17" i="21"/>
  <c r="AC17" i="21"/>
  <c r="V17" i="21"/>
  <c r="E21" i="21"/>
  <c r="AE21" i="21"/>
  <c r="AC21" i="21"/>
  <c r="V21" i="21"/>
  <c r="AD21" i="21"/>
  <c r="AB21" i="21"/>
  <c r="W21" i="21"/>
  <c r="E25" i="21"/>
  <c r="AD25" i="21"/>
  <c r="W25" i="21"/>
  <c r="AE25" i="21"/>
  <c r="AC25" i="21"/>
  <c r="AB25" i="21"/>
  <c r="V25" i="21"/>
  <c r="E29" i="21"/>
  <c r="AE29" i="21"/>
  <c r="AC29" i="21"/>
  <c r="AB29" i="21"/>
  <c r="V29" i="21"/>
  <c r="AD29" i="21"/>
  <c r="W29" i="21"/>
  <c r="H87" i="21"/>
  <c r="D269" i="21"/>
  <c r="AE16" i="21"/>
  <c r="AD16" i="21"/>
  <c r="AC16" i="21"/>
  <c r="AB16" i="21"/>
  <c r="W16" i="21"/>
  <c r="V16" i="21"/>
  <c r="I24" i="21"/>
  <c r="AE24" i="21"/>
  <c r="AD24" i="21"/>
  <c r="AC24" i="21"/>
  <c r="AB24" i="21"/>
  <c r="W24" i="21"/>
  <c r="V24" i="21"/>
  <c r="I28" i="21"/>
  <c r="V28" i="21"/>
  <c r="AE28" i="21"/>
  <c r="AD28" i="21"/>
  <c r="AC28" i="21"/>
  <c r="AB28" i="21"/>
  <c r="W28" i="21"/>
  <c r="S83" i="21"/>
  <c r="T87" i="21"/>
  <c r="B223" i="23" s="1"/>
  <c r="S197" i="21"/>
  <c r="I10" i="21"/>
  <c r="AE10" i="21"/>
  <c r="AD10" i="21"/>
  <c r="AC10" i="21"/>
  <c r="AB10" i="21"/>
  <c r="W10" i="21"/>
  <c r="V10" i="21"/>
  <c r="I14" i="21"/>
  <c r="AD14" i="21"/>
  <c r="AE14" i="21"/>
  <c r="AB14" i="21"/>
  <c r="W14" i="21"/>
  <c r="V14" i="21"/>
  <c r="AC14" i="21"/>
  <c r="I18" i="21"/>
  <c r="AE18" i="21"/>
  <c r="AD18" i="21"/>
  <c r="AC18" i="21"/>
  <c r="AB18" i="21"/>
  <c r="W18" i="21"/>
  <c r="V18" i="21"/>
  <c r="I22" i="21"/>
  <c r="AE22" i="21"/>
  <c r="AD22" i="21"/>
  <c r="AB22" i="21"/>
  <c r="AC22" i="21"/>
  <c r="W22" i="21"/>
  <c r="V22" i="21"/>
  <c r="I26" i="21"/>
  <c r="AE26" i="21"/>
  <c r="AD26" i="21"/>
  <c r="AC26" i="21"/>
  <c r="AB26" i="21"/>
  <c r="W26" i="21"/>
  <c r="V26" i="21"/>
  <c r="V12" i="21"/>
  <c r="AE12" i="21"/>
  <c r="AD12" i="21"/>
  <c r="AC12" i="21"/>
  <c r="AB12" i="21"/>
  <c r="W12" i="21"/>
  <c r="T83" i="21"/>
  <c r="AE11" i="21"/>
  <c r="AD11" i="21"/>
  <c r="AC11" i="21"/>
  <c r="AB11" i="21"/>
  <c r="W11" i="21"/>
  <c r="V11" i="21"/>
  <c r="E15" i="21"/>
  <c r="AE15" i="21"/>
  <c r="AD15" i="21"/>
  <c r="AC15" i="21"/>
  <c r="AB15" i="21"/>
  <c r="W15" i="21"/>
  <c r="V15" i="21"/>
  <c r="AE19" i="21"/>
  <c r="AD19" i="21"/>
  <c r="AC19" i="21"/>
  <c r="AB19" i="21"/>
  <c r="W19" i="21"/>
  <c r="V19" i="21"/>
  <c r="E23" i="21"/>
  <c r="AE23" i="21"/>
  <c r="AD23" i="21"/>
  <c r="AC23" i="21"/>
  <c r="AB23" i="21"/>
  <c r="W23" i="21"/>
  <c r="V23" i="21"/>
  <c r="E27" i="21"/>
  <c r="AE27" i="21"/>
  <c r="AD27" i="21"/>
  <c r="AC27" i="21"/>
  <c r="AB27" i="21"/>
  <c r="W27" i="21"/>
  <c r="V27" i="21"/>
  <c r="K76" i="21"/>
  <c r="AK212" i="23" s="1"/>
  <c r="K267" i="21"/>
  <c r="AK415" i="23" s="1"/>
  <c r="H267" i="21"/>
  <c r="U21" i="21"/>
  <c r="K84" i="21"/>
  <c r="AK220" i="23" s="1"/>
  <c r="U208" i="21"/>
  <c r="U80" i="21"/>
  <c r="U141" i="21"/>
  <c r="K145" i="21"/>
  <c r="AK285" i="23" s="1"/>
  <c r="K149" i="21"/>
  <c r="AK289" i="23" s="1"/>
  <c r="K141" i="21"/>
  <c r="AK281" i="23" s="1"/>
  <c r="T267" i="21"/>
  <c r="B415" i="23" s="1"/>
  <c r="S77" i="21"/>
  <c r="K80" i="21"/>
  <c r="AK216" i="23" s="1"/>
  <c r="T81" i="21"/>
  <c r="B217" i="23" s="1"/>
  <c r="T141" i="21"/>
  <c r="AA141" i="21" s="1"/>
  <c r="S201" i="21"/>
  <c r="U264" i="21"/>
  <c r="T76" i="21"/>
  <c r="B212" i="23" s="1"/>
  <c r="J81" i="21"/>
  <c r="T149" i="21"/>
  <c r="AA149" i="21" s="1"/>
  <c r="K196" i="21"/>
  <c r="AK340" i="23" s="1"/>
  <c r="T204" i="21"/>
  <c r="AA204" i="21" s="1"/>
  <c r="H73" i="21"/>
  <c r="D76" i="21"/>
  <c r="E81" i="21"/>
  <c r="C251" i="21"/>
  <c r="C253" i="21"/>
  <c r="C255" i="21"/>
  <c r="U76" i="21"/>
  <c r="K81" i="21"/>
  <c r="AK217" i="23" s="1"/>
  <c r="T196" i="21"/>
  <c r="AA196" i="21" s="1"/>
  <c r="U204" i="21"/>
  <c r="T251" i="21"/>
  <c r="E18" i="21"/>
  <c r="I21" i="21"/>
  <c r="G71" i="21"/>
  <c r="E80" i="21"/>
  <c r="C141" i="21"/>
  <c r="L147" i="21"/>
  <c r="H251" i="21"/>
  <c r="D253" i="21"/>
  <c r="S81" i="21"/>
  <c r="U196" i="21"/>
  <c r="J204" i="21"/>
  <c r="T262" i="21"/>
  <c r="B410" i="23" s="1"/>
  <c r="H80" i="21"/>
  <c r="F139" i="21"/>
  <c r="F141" i="21"/>
  <c r="D264" i="21"/>
  <c r="C267" i="21"/>
  <c r="C269" i="21"/>
  <c r="J85" i="21"/>
  <c r="S203" i="21"/>
  <c r="U206" i="21"/>
  <c r="K259" i="21"/>
  <c r="AK407" i="23" s="1"/>
  <c r="H76" i="21"/>
  <c r="D85" i="21"/>
  <c r="D256" i="21"/>
  <c r="C259" i="21"/>
  <c r="C261" i="21"/>
  <c r="C263" i="21"/>
  <c r="S79" i="21"/>
  <c r="K85" i="21"/>
  <c r="AK221" i="23" s="1"/>
  <c r="T259" i="21"/>
  <c r="AA259" i="21" s="1"/>
  <c r="K261" i="21"/>
  <c r="AK409" i="23" s="1"/>
  <c r="K263" i="21"/>
  <c r="AK411" i="23" s="1"/>
  <c r="E10" i="21"/>
  <c r="I13" i="21"/>
  <c r="E26" i="21"/>
  <c r="I29" i="21"/>
  <c r="C71" i="21"/>
  <c r="C73" i="21"/>
  <c r="D81" i="21"/>
  <c r="H83" i="21"/>
  <c r="H259" i="21"/>
  <c r="D261" i="21"/>
  <c r="T85" i="21"/>
  <c r="U142" i="21"/>
  <c r="E249" i="21"/>
  <c r="F249" i="21" s="1"/>
  <c r="G249" i="21" s="1"/>
  <c r="H249" i="21" s="1"/>
  <c r="I249" i="21" s="1"/>
  <c r="J249" i="21" s="1"/>
  <c r="K256" i="21"/>
  <c r="AK404" i="23" s="1"/>
  <c r="T261" i="21"/>
  <c r="AA261" i="21" s="1"/>
  <c r="T263" i="21"/>
  <c r="B411" i="23" s="1"/>
  <c r="B374" i="21"/>
  <c r="AG374" i="21" s="1"/>
  <c r="S195" i="21"/>
  <c r="K226" i="21"/>
  <c r="D252" i="21"/>
  <c r="H253" i="21"/>
  <c r="H255" i="21"/>
  <c r="C257" i="21"/>
  <c r="D260" i="21"/>
  <c r="H261" i="21"/>
  <c r="H263" i="21"/>
  <c r="C265" i="21"/>
  <c r="D268" i="21"/>
  <c r="M269" i="21"/>
  <c r="AF417" i="23" s="1"/>
  <c r="H432" i="21"/>
  <c r="L648" i="23" s="1"/>
  <c r="T79" i="21"/>
  <c r="B215" i="23" s="1"/>
  <c r="T84" i="21"/>
  <c r="B220" i="23" s="1"/>
  <c r="K88" i="21"/>
  <c r="AK224" i="23" s="1"/>
  <c r="S209" i="21"/>
  <c r="K257" i="21"/>
  <c r="AK405" i="23" s="1"/>
  <c r="K260" i="21"/>
  <c r="AK408" i="23" s="1"/>
  <c r="K265" i="21"/>
  <c r="AK413" i="23" s="1"/>
  <c r="K268" i="21"/>
  <c r="AK416" i="23" s="1"/>
  <c r="H75" i="21"/>
  <c r="D84" i="21"/>
  <c r="D88" i="21"/>
  <c r="D89" i="21"/>
  <c r="M137" i="21"/>
  <c r="AF277" i="23" s="1"/>
  <c r="U18" i="21"/>
  <c r="J22" i="21"/>
  <c r="J26" i="21"/>
  <c r="J77" i="21"/>
  <c r="U84" i="21"/>
  <c r="S85" i="21"/>
  <c r="T88" i="21"/>
  <c r="AA88" i="21" s="1"/>
  <c r="K137" i="21"/>
  <c r="AK277" i="23" s="1"/>
  <c r="T257" i="21"/>
  <c r="B405" i="23" s="1"/>
  <c r="T258" i="21"/>
  <c r="B406" i="23" s="1"/>
  <c r="U260" i="21"/>
  <c r="T265" i="21"/>
  <c r="T266" i="21"/>
  <c r="B414" i="23" s="1"/>
  <c r="U268" i="21"/>
  <c r="E14" i="21"/>
  <c r="I17" i="21"/>
  <c r="E22" i="21"/>
  <c r="I25" i="21"/>
  <c r="S75" i="21"/>
  <c r="D77" i="21"/>
  <c r="H84" i="21"/>
  <c r="E88" i="21"/>
  <c r="E89" i="21"/>
  <c r="L190" i="21"/>
  <c r="D257" i="21"/>
  <c r="D265" i="21"/>
  <c r="K447" i="21"/>
  <c r="U88" i="21"/>
  <c r="T137" i="21"/>
  <c r="B277" i="23" s="1"/>
  <c r="K202" i="21"/>
  <c r="AK346" i="23" s="1"/>
  <c r="K166" i="21"/>
  <c r="H257" i="21"/>
  <c r="H265" i="21"/>
  <c r="I250" i="21"/>
  <c r="I254" i="21"/>
  <c r="I258" i="21"/>
  <c r="I262" i="21"/>
  <c r="I266" i="21"/>
  <c r="M464" i="21"/>
  <c r="U29" i="21"/>
  <c r="E129" i="21"/>
  <c r="F129" i="21" s="1"/>
  <c r="G129" i="21" s="1"/>
  <c r="H129" i="21" s="1"/>
  <c r="I129" i="21" s="1"/>
  <c r="J129" i="21" s="1"/>
  <c r="K139" i="21"/>
  <c r="AK279" i="23" s="1"/>
  <c r="J203" i="21"/>
  <c r="T252" i="21"/>
  <c r="AA252" i="21" s="1"/>
  <c r="T256" i="21"/>
  <c r="AA256" i="21" s="1"/>
  <c r="U258" i="21"/>
  <c r="K262" i="21"/>
  <c r="AK410" i="23" s="1"/>
  <c r="T264" i="21"/>
  <c r="B412" i="23" s="1"/>
  <c r="U266" i="21"/>
  <c r="G441" i="21"/>
  <c r="J441" i="21" s="1"/>
  <c r="N441" i="21" s="1"/>
  <c r="AP672" i="23" s="1"/>
  <c r="T717" i="23" s="1"/>
  <c r="V724" i="23" s="1"/>
  <c r="D71" i="21"/>
  <c r="C131" i="21"/>
  <c r="M139" i="21"/>
  <c r="AF279" i="23" s="1"/>
  <c r="C250" i="21"/>
  <c r="I251" i="21"/>
  <c r="H252" i="21"/>
  <c r="C254" i="21"/>
  <c r="I255" i="21"/>
  <c r="H256" i="21"/>
  <c r="C258" i="21"/>
  <c r="I259" i="21"/>
  <c r="H260" i="21"/>
  <c r="C262" i="21"/>
  <c r="I263" i="21"/>
  <c r="H264" i="21"/>
  <c r="C266" i="21"/>
  <c r="I267" i="21"/>
  <c r="H268" i="21"/>
  <c r="D250" i="21"/>
  <c r="D254" i="21"/>
  <c r="I256" i="21"/>
  <c r="D258" i="21"/>
  <c r="I260" i="21"/>
  <c r="D262" i="21"/>
  <c r="I264" i="21"/>
  <c r="D266" i="21"/>
  <c r="I268" i="21"/>
  <c r="K408" i="21"/>
  <c r="F131" i="21"/>
  <c r="I252" i="21"/>
  <c r="U198" i="21"/>
  <c r="S216" i="21"/>
  <c r="T250" i="21"/>
  <c r="B398" i="23" s="1"/>
  <c r="K258" i="21"/>
  <c r="AK406" i="23" s="1"/>
  <c r="T260" i="21"/>
  <c r="AA260" i="21" s="1"/>
  <c r="U262" i="21"/>
  <c r="K266" i="21"/>
  <c r="AK414" i="23" s="1"/>
  <c r="T268" i="21"/>
  <c r="B416" i="23" s="1"/>
  <c r="E77" i="21"/>
  <c r="E85" i="21"/>
  <c r="F133" i="21"/>
  <c r="H250" i="21"/>
  <c r="D251" i="21"/>
  <c r="C252" i="21"/>
  <c r="I253" i="21"/>
  <c r="H254" i="21"/>
  <c r="D255" i="21"/>
  <c r="C256" i="21"/>
  <c r="I257" i="21"/>
  <c r="H258" i="21"/>
  <c r="D259" i="21"/>
  <c r="C260" i="21"/>
  <c r="I261" i="21"/>
  <c r="H262" i="21"/>
  <c r="D263" i="21"/>
  <c r="C264" i="21"/>
  <c r="I265" i="21"/>
  <c r="H266" i="21"/>
  <c r="D267" i="21"/>
  <c r="C268" i="21"/>
  <c r="Q433" i="21"/>
  <c r="W576" i="23"/>
  <c r="A164" i="30"/>
  <c r="A175" i="33"/>
  <c r="A106" i="24"/>
  <c r="E188" i="30"/>
  <c r="F198" i="33"/>
  <c r="S276" i="21"/>
  <c r="AG425" i="23"/>
  <c r="A174" i="30"/>
  <c r="A186" i="33"/>
  <c r="T36" i="21"/>
  <c r="AP58" i="23" s="1"/>
  <c r="AC169" i="23" s="1"/>
  <c r="O58" i="23"/>
  <c r="B279" i="23"/>
  <c r="AA139" i="21"/>
  <c r="B287" i="23"/>
  <c r="AA147" i="21"/>
  <c r="B348" i="23"/>
  <c r="AA257" i="21"/>
  <c r="A122" i="30"/>
  <c r="A129" i="33"/>
  <c r="A80" i="24"/>
  <c r="A175" i="30"/>
  <c r="A187" i="33"/>
  <c r="A193" i="33"/>
  <c r="H12" i="21"/>
  <c r="L13" i="23"/>
  <c r="AA13" i="23"/>
  <c r="G13" i="23"/>
  <c r="V13" i="23"/>
  <c r="Q13" i="23"/>
  <c r="A17" i="24"/>
  <c r="H16" i="21"/>
  <c r="L17" i="23"/>
  <c r="V17" i="23"/>
  <c r="AA17" i="23"/>
  <c r="G17" i="23"/>
  <c r="Q17" i="23"/>
  <c r="A21" i="24"/>
  <c r="H20" i="21"/>
  <c r="L21" i="23"/>
  <c r="AA21" i="23"/>
  <c r="G21" i="23"/>
  <c r="V21" i="23"/>
  <c r="Q21" i="23"/>
  <c r="A25" i="24"/>
  <c r="H70" i="21"/>
  <c r="L72" i="21"/>
  <c r="L208" i="23"/>
  <c r="AA208" i="23"/>
  <c r="G208" i="23"/>
  <c r="Q208" i="23"/>
  <c r="V208" i="23"/>
  <c r="M82" i="21"/>
  <c r="AF218" i="23" s="1"/>
  <c r="L218" i="23"/>
  <c r="AA218" i="23"/>
  <c r="G218" i="23"/>
  <c r="Q218" i="23"/>
  <c r="V218" i="23"/>
  <c r="I82" i="21"/>
  <c r="I86" i="21"/>
  <c r="G135" i="21"/>
  <c r="AA275" i="23"/>
  <c r="G275" i="23"/>
  <c r="V275" i="23"/>
  <c r="Q275" i="23"/>
  <c r="L275" i="23"/>
  <c r="AA276" i="23"/>
  <c r="G276" i="23"/>
  <c r="V276" i="23"/>
  <c r="Q276" i="23"/>
  <c r="L276" i="23"/>
  <c r="G143" i="21"/>
  <c r="AA283" i="23"/>
  <c r="G283" i="23"/>
  <c r="V283" i="23"/>
  <c r="Q283" i="23"/>
  <c r="L283" i="23"/>
  <c r="L146" i="21"/>
  <c r="AA286" i="23"/>
  <c r="G286" i="23"/>
  <c r="V286" i="23"/>
  <c r="Q286" i="23"/>
  <c r="L286" i="23"/>
  <c r="I194" i="21"/>
  <c r="AA338" i="23"/>
  <c r="G338" i="23"/>
  <c r="V338" i="23"/>
  <c r="L338" i="23"/>
  <c r="Q338" i="23"/>
  <c r="A50" i="24"/>
  <c r="AA343" i="23"/>
  <c r="G343" i="23"/>
  <c r="V343" i="23"/>
  <c r="L343" i="23"/>
  <c r="Q343" i="23"/>
  <c r="A55" i="24"/>
  <c r="AA351" i="23"/>
  <c r="G351" i="23"/>
  <c r="V351" i="23"/>
  <c r="L351" i="23"/>
  <c r="Q351" i="23"/>
  <c r="A63" i="24"/>
  <c r="U28" i="21"/>
  <c r="K78" i="21"/>
  <c r="AK214" i="23" s="1"/>
  <c r="B219" i="23"/>
  <c r="AA83" i="21"/>
  <c r="S96" i="21"/>
  <c r="AG233" i="23"/>
  <c r="U136" i="21"/>
  <c r="K143" i="21"/>
  <c r="AK283" i="23" s="1"/>
  <c r="T216" i="21"/>
  <c r="AP361" i="23" s="1"/>
  <c r="AC371" i="23" s="1"/>
  <c r="O361" i="23"/>
  <c r="B370" i="21"/>
  <c r="H11" i="21"/>
  <c r="L12" i="23"/>
  <c r="AA12" i="23"/>
  <c r="G12" i="23"/>
  <c r="V12" i="23"/>
  <c r="Q12" i="23"/>
  <c r="A16" i="24"/>
  <c r="E16" i="21"/>
  <c r="H19" i="21"/>
  <c r="L20" i="23"/>
  <c r="AA20" i="23"/>
  <c r="G20" i="23"/>
  <c r="V20" i="23"/>
  <c r="Q20" i="23"/>
  <c r="A24" i="24"/>
  <c r="E24" i="21"/>
  <c r="E28" i="21"/>
  <c r="M70" i="21"/>
  <c r="AF206" i="23" s="1"/>
  <c r="M79" i="21"/>
  <c r="AF215" i="23" s="1"/>
  <c r="L215" i="23"/>
  <c r="AA215" i="23"/>
  <c r="G215" i="23"/>
  <c r="Q215" i="23"/>
  <c r="V215" i="23"/>
  <c r="I79" i="21"/>
  <c r="D82" i="21"/>
  <c r="I83" i="21"/>
  <c r="D86" i="21"/>
  <c r="AA270" i="23"/>
  <c r="G270" i="23"/>
  <c r="V270" i="23"/>
  <c r="Q270" i="23"/>
  <c r="L270" i="23"/>
  <c r="C135" i="21"/>
  <c r="G145" i="21"/>
  <c r="AA285" i="23"/>
  <c r="G285" i="23"/>
  <c r="V285" i="23"/>
  <c r="Q285" i="23"/>
  <c r="L285" i="23"/>
  <c r="AA288" i="23"/>
  <c r="G288" i="23"/>
  <c r="V288" i="23"/>
  <c r="Q288" i="23"/>
  <c r="L288" i="23"/>
  <c r="AA341" i="23"/>
  <c r="G341" i="23"/>
  <c r="V341" i="23"/>
  <c r="L341" i="23"/>
  <c r="Q341" i="23"/>
  <c r="A53" i="24"/>
  <c r="F202" i="21"/>
  <c r="I208" i="21"/>
  <c r="AA352" i="23"/>
  <c r="G352" i="23"/>
  <c r="V352" i="23"/>
  <c r="L352" i="23"/>
  <c r="Q352" i="23"/>
  <c r="A64" i="24"/>
  <c r="E9" i="21"/>
  <c r="F9" i="21" s="1"/>
  <c r="G9" i="21" s="1"/>
  <c r="H9" i="21" s="1"/>
  <c r="I9" i="21" s="1"/>
  <c r="J9" i="21" s="1"/>
  <c r="U19" i="21"/>
  <c r="J24" i="21"/>
  <c r="AA76" i="21"/>
  <c r="T78" i="21"/>
  <c r="J79" i="21"/>
  <c r="T82" i="21"/>
  <c r="J83" i="21"/>
  <c r="AA84" i="21"/>
  <c r="T86" i="21"/>
  <c r="J87" i="21"/>
  <c r="B271" i="23"/>
  <c r="AA131" i="21"/>
  <c r="T143" i="21"/>
  <c r="E189" i="21"/>
  <c r="F189" i="21" s="1"/>
  <c r="G189" i="21" s="1"/>
  <c r="H189" i="21" s="1"/>
  <c r="I189" i="21" s="1"/>
  <c r="J189" i="21" s="1"/>
  <c r="U197" i="21"/>
  <c r="U200" i="21"/>
  <c r="B400" i="23"/>
  <c r="A146" i="30"/>
  <c r="A155" i="33"/>
  <c r="A96" i="24"/>
  <c r="B372" i="21"/>
  <c r="J372" i="21" s="1" a="1"/>
  <c r="J372" i="21" s="1"/>
  <c r="AA524" i="23" s="1"/>
  <c r="B379" i="21"/>
  <c r="I446" i="21"/>
  <c r="L446" i="21" s="1"/>
  <c r="K446" i="21" s="1"/>
  <c r="H10" i="21"/>
  <c r="L11" i="23"/>
  <c r="AA11" i="23"/>
  <c r="G11" i="23"/>
  <c r="V11" i="23"/>
  <c r="Q11" i="23"/>
  <c r="A6" i="30"/>
  <c r="A7" i="30" s="1"/>
  <c r="A8" i="30" s="1"/>
  <c r="A15" i="24"/>
  <c r="A11" i="24"/>
  <c r="E11" i="21"/>
  <c r="I12" i="21"/>
  <c r="H14" i="21"/>
  <c r="L15" i="23"/>
  <c r="V15" i="23"/>
  <c r="AA15" i="23"/>
  <c r="G15" i="23"/>
  <c r="Q15" i="23"/>
  <c r="A19" i="24"/>
  <c r="I16" i="21"/>
  <c r="H18" i="21"/>
  <c r="L19" i="23"/>
  <c r="AA19" i="23"/>
  <c r="G19" i="23"/>
  <c r="V19" i="23"/>
  <c r="Q19" i="23"/>
  <c r="A23" i="24"/>
  <c r="E19" i="21"/>
  <c r="I20" i="21"/>
  <c r="H22" i="21"/>
  <c r="L23" i="23"/>
  <c r="AA23" i="23"/>
  <c r="G23" i="23"/>
  <c r="V23" i="23"/>
  <c r="Q23" i="23"/>
  <c r="A27" i="24"/>
  <c r="H26" i="21"/>
  <c r="L27" i="23"/>
  <c r="AA27" i="23"/>
  <c r="G27" i="23"/>
  <c r="V27" i="23"/>
  <c r="Q27" i="23"/>
  <c r="A31" i="24"/>
  <c r="K46" i="21"/>
  <c r="L71" i="21"/>
  <c r="L207" i="23"/>
  <c r="AA207" i="23"/>
  <c r="G207" i="23"/>
  <c r="Q207" i="23"/>
  <c r="V207" i="23"/>
  <c r="H71" i="21"/>
  <c r="D72" i="21"/>
  <c r="L73" i="21"/>
  <c r="L209" i="23"/>
  <c r="AA209" i="23"/>
  <c r="G209" i="23"/>
  <c r="Q209" i="23"/>
  <c r="V209" i="23"/>
  <c r="I73" i="21"/>
  <c r="M76" i="21"/>
  <c r="AF212" i="23" s="1"/>
  <c r="L212" i="23"/>
  <c r="AA212" i="23"/>
  <c r="G212" i="23"/>
  <c r="Q212" i="23"/>
  <c r="V212" i="23"/>
  <c r="I76" i="21"/>
  <c r="D79" i="21"/>
  <c r="M80" i="21"/>
  <c r="AF216" i="23" s="1"/>
  <c r="L216" i="23"/>
  <c r="AA216" i="23"/>
  <c r="G216" i="23"/>
  <c r="Q216" i="23"/>
  <c r="V216" i="23"/>
  <c r="I80" i="21"/>
  <c r="E82" i="21"/>
  <c r="M84" i="21"/>
  <c r="AF220" i="23" s="1"/>
  <c r="L220" i="23"/>
  <c r="AA220" i="23"/>
  <c r="G220" i="23"/>
  <c r="Q220" i="23"/>
  <c r="V220" i="23"/>
  <c r="I84" i="21"/>
  <c r="M88" i="21"/>
  <c r="AF224" i="23" s="1"/>
  <c r="L224" i="23"/>
  <c r="AA224" i="23"/>
  <c r="G224" i="23"/>
  <c r="Q224" i="23"/>
  <c r="V224" i="23"/>
  <c r="I88" i="21"/>
  <c r="G131" i="21"/>
  <c r="AA271" i="23"/>
  <c r="G271" i="23"/>
  <c r="V271" i="23"/>
  <c r="Q271" i="23"/>
  <c r="L271" i="23"/>
  <c r="AA272" i="23"/>
  <c r="G272" i="23"/>
  <c r="V272" i="23"/>
  <c r="Q272" i="23"/>
  <c r="L272" i="23"/>
  <c r="F135" i="21"/>
  <c r="G139" i="21"/>
  <c r="AA279" i="23"/>
  <c r="G279" i="23"/>
  <c r="V279" i="23"/>
  <c r="Q279" i="23"/>
  <c r="L279" i="23"/>
  <c r="AA280" i="23"/>
  <c r="G280" i="23"/>
  <c r="V280" i="23"/>
  <c r="Q280" i="23"/>
  <c r="L280" i="23"/>
  <c r="F143" i="21"/>
  <c r="C145" i="21"/>
  <c r="AA287" i="23"/>
  <c r="G287" i="23"/>
  <c r="V287" i="23"/>
  <c r="Q287" i="23"/>
  <c r="L287" i="23"/>
  <c r="L148" i="21"/>
  <c r="F190" i="21"/>
  <c r="AA334" i="23"/>
  <c r="G334" i="23"/>
  <c r="V334" i="23"/>
  <c r="L334" i="23"/>
  <c r="Q334" i="23"/>
  <c r="A69" i="30"/>
  <c r="A70" i="30" s="1"/>
  <c r="A71" i="30" s="1"/>
  <c r="A72" i="30" s="1"/>
  <c r="A46" i="24"/>
  <c r="A39" i="24"/>
  <c r="AA337" i="23"/>
  <c r="G337" i="23"/>
  <c r="Q337" i="23"/>
  <c r="L337" i="23"/>
  <c r="V337" i="23"/>
  <c r="A49" i="24"/>
  <c r="AA339" i="23"/>
  <c r="G339" i="23"/>
  <c r="V339" i="23"/>
  <c r="L339" i="23"/>
  <c r="Q339" i="23"/>
  <c r="A51" i="24"/>
  <c r="I198" i="21"/>
  <c r="AA342" i="23"/>
  <c r="G342" i="23"/>
  <c r="V342" i="23"/>
  <c r="L342" i="23"/>
  <c r="Q342" i="23"/>
  <c r="A54" i="24"/>
  <c r="AA347" i="23"/>
  <c r="G347" i="23"/>
  <c r="V347" i="23"/>
  <c r="L347" i="23"/>
  <c r="Q347" i="23"/>
  <c r="A59" i="24"/>
  <c r="I206" i="21"/>
  <c r="AA350" i="23"/>
  <c r="G350" i="23"/>
  <c r="V350" i="23"/>
  <c r="L350" i="23"/>
  <c r="Q350" i="23"/>
  <c r="A62" i="24"/>
  <c r="F208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D432" i="21"/>
  <c r="G648" i="23" s="1"/>
  <c r="B413" i="23"/>
  <c r="AA265" i="21"/>
  <c r="A150" i="30"/>
  <c r="A160" i="33"/>
  <c r="A159" i="33" s="1"/>
  <c r="H24" i="21"/>
  <c r="L25" i="23"/>
  <c r="AA25" i="23"/>
  <c r="G25" i="23"/>
  <c r="V25" i="23"/>
  <c r="Q25" i="23"/>
  <c r="A29" i="24"/>
  <c r="H28" i="21"/>
  <c r="L29" i="23"/>
  <c r="AA29" i="23"/>
  <c r="G29" i="23"/>
  <c r="V29" i="23"/>
  <c r="Q29" i="23"/>
  <c r="A33" i="24"/>
  <c r="L70" i="21"/>
  <c r="L206" i="23"/>
  <c r="AA206" i="23"/>
  <c r="G206" i="23"/>
  <c r="Q206" i="23"/>
  <c r="V206" i="23"/>
  <c r="H72" i="21"/>
  <c r="M78" i="21"/>
  <c r="AF214" i="23" s="1"/>
  <c r="L214" i="23"/>
  <c r="AA214" i="23"/>
  <c r="G214" i="23"/>
  <c r="Q214" i="23"/>
  <c r="V214" i="23"/>
  <c r="I78" i="21"/>
  <c r="M86" i="21"/>
  <c r="AF222" i="23" s="1"/>
  <c r="L222" i="23"/>
  <c r="AA222" i="23"/>
  <c r="G222" i="23"/>
  <c r="Q222" i="23"/>
  <c r="V222" i="23"/>
  <c r="AA284" i="23"/>
  <c r="G284" i="23"/>
  <c r="V284" i="23"/>
  <c r="Q284" i="23"/>
  <c r="L284" i="23"/>
  <c r="I192" i="21"/>
  <c r="AA336" i="23"/>
  <c r="G336" i="23"/>
  <c r="V336" i="23"/>
  <c r="Q336" i="23"/>
  <c r="L336" i="23"/>
  <c r="A48" i="24"/>
  <c r="I202" i="21"/>
  <c r="AA346" i="23"/>
  <c r="G346" i="23"/>
  <c r="V346" i="23"/>
  <c r="L346" i="23"/>
  <c r="Q346" i="23"/>
  <c r="A58" i="24"/>
  <c r="U16" i="21"/>
  <c r="S36" i="21"/>
  <c r="AG58" i="23"/>
  <c r="B213" i="23"/>
  <c r="AA77" i="21"/>
  <c r="K82" i="21"/>
  <c r="AK218" i="23" s="1"/>
  <c r="B221" i="23"/>
  <c r="AA85" i="21"/>
  <c r="K86" i="21"/>
  <c r="AK222" i="23" s="1"/>
  <c r="J124" i="21"/>
  <c r="H264" i="23" s="1"/>
  <c r="U144" i="21"/>
  <c r="T156" i="21"/>
  <c r="AP297" i="23" s="1"/>
  <c r="AC307" i="23" s="1"/>
  <c r="O297" i="23"/>
  <c r="S202" i="21"/>
  <c r="B399" i="23"/>
  <c r="AA251" i="21"/>
  <c r="A137" i="30"/>
  <c r="A145" i="33"/>
  <c r="B377" i="21"/>
  <c r="A178" i="30"/>
  <c r="A190" i="33"/>
  <c r="E12" i="21"/>
  <c r="H15" i="21"/>
  <c r="L16" i="23"/>
  <c r="V16" i="23"/>
  <c r="AA16" i="23"/>
  <c r="G16" i="23"/>
  <c r="Q16" i="23"/>
  <c r="A20" i="24"/>
  <c r="E20" i="21"/>
  <c r="H23" i="21"/>
  <c r="L24" i="23"/>
  <c r="AA24" i="23"/>
  <c r="G24" i="23"/>
  <c r="V24" i="23"/>
  <c r="Q24" i="23"/>
  <c r="A28" i="24"/>
  <c r="H27" i="21"/>
  <c r="L28" i="23"/>
  <c r="AA28" i="23"/>
  <c r="G28" i="23"/>
  <c r="V28" i="23"/>
  <c r="Q28" i="23"/>
  <c r="A32" i="24"/>
  <c r="C70" i="21"/>
  <c r="C72" i="21"/>
  <c r="M72" i="21"/>
  <c r="AF208" i="23" s="1"/>
  <c r="M75" i="21"/>
  <c r="AF211" i="23" s="1"/>
  <c r="L211" i="23"/>
  <c r="AA211" i="23"/>
  <c r="G211" i="23"/>
  <c r="Q211" i="23"/>
  <c r="V211" i="23"/>
  <c r="I75" i="21"/>
  <c r="D78" i="21"/>
  <c r="M83" i="21"/>
  <c r="AF219" i="23" s="1"/>
  <c r="L219" i="23"/>
  <c r="AA219" i="23"/>
  <c r="G219" i="23"/>
  <c r="Q219" i="23"/>
  <c r="V219" i="23"/>
  <c r="M87" i="21"/>
  <c r="AF223" i="23" s="1"/>
  <c r="L223" i="23"/>
  <c r="AA223" i="23"/>
  <c r="G223" i="23"/>
  <c r="Q223" i="23"/>
  <c r="V223" i="23"/>
  <c r="I87" i="21"/>
  <c r="G137" i="21"/>
  <c r="AA277" i="23"/>
  <c r="G277" i="23"/>
  <c r="V277" i="23"/>
  <c r="Q277" i="23"/>
  <c r="L277" i="23"/>
  <c r="AA278" i="23"/>
  <c r="G278" i="23"/>
  <c r="V278" i="23"/>
  <c r="Q278" i="23"/>
  <c r="L278" i="23"/>
  <c r="C143" i="21"/>
  <c r="F146" i="21"/>
  <c r="F191" i="21"/>
  <c r="AA335" i="23"/>
  <c r="G335" i="23"/>
  <c r="Q335" i="23"/>
  <c r="L335" i="23"/>
  <c r="V335" i="23"/>
  <c r="A47" i="24"/>
  <c r="F194" i="21"/>
  <c r="I200" i="21"/>
  <c r="AA344" i="23"/>
  <c r="G344" i="23"/>
  <c r="V344" i="23"/>
  <c r="L344" i="23"/>
  <c r="Q344" i="23"/>
  <c r="A56" i="24"/>
  <c r="AA349" i="23"/>
  <c r="G349" i="23"/>
  <c r="V349" i="23"/>
  <c r="L349" i="23"/>
  <c r="Q349" i="23"/>
  <c r="A61" i="24"/>
  <c r="A183" i="30"/>
  <c r="A184" i="30" s="1"/>
  <c r="A185" i="30" s="1"/>
  <c r="A186" i="30" s="1"/>
  <c r="A197" i="33"/>
  <c r="A196" i="33" s="1"/>
  <c r="A187" i="30"/>
  <c r="A116" i="24"/>
  <c r="A120" i="24"/>
  <c r="I432" i="21"/>
  <c r="Q648" i="23" s="1"/>
  <c r="A188" i="30"/>
  <c r="A198" i="33"/>
  <c r="A121" i="24"/>
  <c r="A189" i="30"/>
  <c r="A199" i="33"/>
  <c r="A122" i="24"/>
  <c r="J20" i="21"/>
  <c r="U24" i="21"/>
  <c r="H114" i="23"/>
  <c r="R102" i="23"/>
  <c r="AA102" i="23" s="1"/>
  <c r="L104" i="23" s="1"/>
  <c r="U78" i="21"/>
  <c r="K79" i="21"/>
  <c r="AK215" i="23" s="1"/>
  <c r="U82" i="21"/>
  <c r="K83" i="21"/>
  <c r="AK219" i="23" s="1"/>
  <c r="U86" i="21"/>
  <c r="K87" i="21"/>
  <c r="AK223" i="23" s="1"/>
  <c r="T135" i="21"/>
  <c r="U137" i="21"/>
  <c r="U145" i="21"/>
  <c r="U148" i="21"/>
  <c r="S156" i="21"/>
  <c r="AG297" i="23"/>
  <c r="S200" i="21"/>
  <c r="J202" i="21"/>
  <c r="U202" i="21"/>
  <c r="J205" i="21"/>
  <c r="B402" i="23"/>
  <c r="AA254" i="21"/>
  <c r="B407" i="23"/>
  <c r="T276" i="21"/>
  <c r="AP425" i="23" s="1"/>
  <c r="AC435" i="23" s="1"/>
  <c r="O425" i="23"/>
  <c r="A152" i="30"/>
  <c r="A162" i="33"/>
  <c r="M391" i="21"/>
  <c r="AP543" i="23" s="1"/>
  <c r="I11" i="21"/>
  <c r="H13" i="21"/>
  <c r="L14" i="23"/>
  <c r="AA14" i="23"/>
  <c r="G14" i="23"/>
  <c r="V14" i="23"/>
  <c r="Q14" i="23"/>
  <c r="A18" i="24"/>
  <c r="I15" i="21"/>
  <c r="H17" i="21"/>
  <c r="L18" i="23"/>
  <c r="AA18" i="23"/>
  <c r="G18" i="23"/>
  <c r="V18" i="23"/>
  <c r="Q18" i="23"/>
  <c r="A22" i="24"/>
  <c r="I19" i="21"/>
  <c r="H21" i="21"/>
  <c r="L22" i="23"/>
  <c r="V22" i="23"/>
  <c r="AA22" i="23"/>
  <c r="G22" i="23"/>
  <c r="Q22" i="23"/>
  <c r="A26" i="24"/>
  <c r="I23" i="21"/>
  <c r="H25" i="21"/>
  <c r="AA26" i="23"/>
  <c r="L26" i="23"/>
  <c r="G26" i="23"/>
  <c r="V26" i="23"/>
  <c r="Q26" i="23"/>
  <c r="A30" i="24"/>
  <c r="I27" i="21"/>
  <c r="H29" i="21"/>
  <c r="L30" i="23"/>
  <c r="AA30" i="23"/>
  <c r="G30" i="23"/>
  <c r="V30" i="23"/>
  <c r="Q30" i="23"/>
  <c r="A34" i="24"/>
  <c r="G70" i="21"/>
  <c r="G72" i="21"/>
  <c r="L210" i="23"/>
  <c r="AA210" i="23"/>
  <c r="G210" i="23"/>
  <c r="Q210" i="23"/>
  <c r="V210" i="23"/>
  <c r="E75" i="21"/>
  <c r="M77" i="21"/>
  <c r="AF213" i="23" s="1"/>
  <c r="L213" i="23"/>
  <c r="AA213" i="23"/>
  <c r="G213" i="23"/>
  <c r="Q213" i="23"/>
  <c r="V213" i="23"/>
  <c r="I77" i="21"/>
  <c r="H78" i="21"/>
  <c r="E79" i="21"/>
  <c r="M81" i="21"/>
  <c r="AF217" i="23" s="1"/>
  <c r="L217" i="23"/>
  <c r="AA217" i="23"/>
  <c r="G217" i="23"/>
  <c r="Q217" i="23"/>
  <c r="V217" i="23"/>
  <c r="I81" i="21"/>
  <c r="H82" i="21"/>
  <c r="E83" i="21"/>
  <c r="M85" i="21"/>
  <c r="AF221" i="23" s="1"/>
  <c r="L221" i="23"/>
  <c r="AA221" i="23"/>
  <c r="G221" i="23"/>
  <c r="Q221" i="23"/>
  <c r="V221" i="23"/>
  <c r="I85" i="21"/>
  <c r="H86" i="21"/>
  <c r="E87" i="21"/>
  <c r="M89" i="21"/>
  <c r="AF225" i="23" s="1"/>
  <c r="L225" i="23"/>
  <c r="AA225" i="23"/>
  <c r="G225" i="23"/>
  <c r="Q225" i="23"/>
  <c r="V225" i="23"/>
  <c r="I89" i="21"/>
  <c r="G133" i="21"/>
  <c r="AA273" i="23"/>
  <c r="G273" i="23"/>
  <c r="V273" i="23"/>
  <c r="Q273" i="23"/>
  <c r="L273" i="23"/>
  <c r="AA274" i="23"/>
  <c r="G274" i="23"/>
  <c r="V274" i="23"/>
  <c r="Q274" i="23"/>
  <c r="L274" i="23"/>
  <c r="M135" i="21"/>
  <c r="AF275" i="23" s="1"/>
  <c r="F137" i="21"/>
  <c r="G141" i="21"/>
  <c r="AA281" i="23"/>
  <c r="G281" i="23"/>
  <c r="V281" i="23"/>
  <c r="Q281" i="23"/>
  <c r="L281" i="23"/>
  <c r="AA282" i="23"/>
  <c r="G282" i="23"/>
  <c r="V282" i="23"/>
  <c r="Q282" i="23"/>
  <c r="L282" i="23"/>
  <c r="M143" i="21"/>
  <c r="AF283" i="23" s="1"/>
  <c r="F145" i="21"/>
  <c r="AA289" i="23"/>
  <c r="G289" i="23"/>
  <c r="V289" i="23"/>
  <c r="Q289" i="23"/>
  <c r="L289" i="23"/>
  <c r="L191" i="21"/>
  <c r="I196" i="21"/>
  <c r="AA340" i="23"/>
  <c r="G340" i="23"/>
  <c r="V340" i="23"/>
  <c r="L340" i="23"/>
  <c r="Q340" i="23"/>
  <c r="A52" i="24"/>
  <c r="AA345" i="23"/>
  <c r="G345" i="23"/>
  <c r="V345" i="23"/>
  <c r="L345" i="23"/>
  <c r="Q345" i="23"/>
  <c r="A57" i="24"/>
  <c r="I204" i="21"/>
  <c r="AA348" i="23"/>
  <c r="G348" i="23"/>
  <c r="V348" i="23"/>
  <c r="L348" i="23"/>
  <c r="Q348" i="23"/>
  <c r="A60" i="24"/>
  <c r="AA353" i="23"/>
  <c r="G353" i="23"/>
  <c r="V353" i="23"/>
  <c r="L353" i="23"/>
  <c r="Q353" i="23"/>
  <c r="A65" i="24"/>
  <c r="L250" i="21"/>
  <c r="V398" i="23"/>
  <c r="Q398" i="23"/>
  <c r="AA398" i="23"/>
  <c r="L398" i="23"/>
  <c r="G398" i="23"/>
  <c r="G250" i="21"/>
  <c r="L251" i="21"/>
  <c r="V399" i="23"/>
  <c r="Q399" i="23"/>
  <c r="AA399" i="23"/>
  <c r="L399" i="23"/>
  <c r="G399" i="23"/>
  <c r="G251" i="21"/>
  <c r="L252" i="21"/>
  <c r="V400" i="23"/>
  <c r="Q400" i="23"/>
  <c r="AA400" i="23"/>
  <c r="L400" i="23"/>
  <c r="G400" i="23"/>
  <c r="G252" i="21"/>
  <c r="L253" i="21"/>
  <c r="V401" i="23"/>
  <c r="Q401" i="23"/>
  <c r="AA401" i="23"/>
  <c r="L401" i="23"/>
  <c r="G401" i="23"/>
  <c r="G253" i="21"/>
  <c r="L254" i="21"/>
  <c r="V402" i="23"/>
  <c r="Q402" i="23"/>
  <c r="AA402" i="23"/>
  <c r="L402" i="23"/>
  <c r="G402" i="23"/>
  <c r="G254" i="21"/>
  <c r="L255" i="21"/>
  <c r="V403" i="23"/>
  <c r="Q403" i="23"/>
  <c r="AA403" i="23"/>
  <c r="L403" i="23"/>
  <c r="G403" i="23"/>
  <c r="G255" i="21"/>
  <c r="L256" i="21"/>
  <c r="V404" i="23"/>
  <c r="Q404" i="23"/>
  <c r="AA404" i="23"/>
  <c r="L404" i="23"/>
  <c r="G404" i="23"/>
  <c r="G256" i="21"/>
  <c r="L257" i="21"/>
  <c r="V405" i="23"/>
  <c r="Q405" i="23"/>
  <c r="AA405" i="23"/>
  <c r="L405" i="23"/>
  <c r="G405" i="23"/>
  <c r="G257" i="21"/>
  <c r="L258" i="21"/>
  <c r="V406" i="23"/>
  <c r="Q406" i="23"/>
  <c r="AA406" i="23"/>
  <c r="L406" i="23"/>
  <c r="G406" i="23"/>
  <c r="G258" i="21"/>
  <c r="L259" i="21"/>
  <c r="V407" i="23"/>
  <c r="Q407" i="23"/>
  <c r="AA407" i="23"/>
  <c r="L407" i="23"/>
  <c r="G407" i="23"/>
  <c r="G259" i="21"/>
  <c r="L260" i="21"/>
  <c r="V408" i="23"/>
  <c r="Q408" i="23"/>
  <c r="AA408" i="23"/>
  <c r="L408" i="23"/>
  <c r="G408" i="23"/>
  <c r="G260" i="21"/>
  <c r="L261" i="21"/>
  <c r="V409" i="23"/>
  <c r="Q409" i="23"/>
  <c r="AA409" i="23"/>
  <c r="L409" i="23"/>
  <c r="G409" i="23"/>
  <c r="G261" i="21"/>
  <c r="L262" i="21"/>
  <c r="V410" i="23"/>
  <c r="Q410" i="23"/>
  <c r="AA410" i="23"/>
  <c r="L410" i="23"/>
  <c r="G410" i="23"/>
  <c r="G262" i="21"/>
  <c r="L263" i="21"/>
  <c r="V411" i="23"/>
  <c r="Q411" i="23"/>
  <c r="AA411" i="23"/>
  <c r="L411" i="23"/>
  <c r="G411" i="23"/>
  <c r="G263" i="21"/>
  <c r="L264" i="21"/>
  <c r="V412" i="23"/>
  <c r="Q412" i="23"/>
  <c r="AA412" i="23"/>
  <c r="L412" i="23"/>
  <c r="G412" i="23"/>
  <c r="G264" i="21"/>
  <c r="L265" i="21"/>
  <c r="V413" i="23"/>
  <c r="Q413" i="23"/>
  <c r="AA413" i="23"/>
  <c r="L413" i="23"/>
  <c r="G413" i="23"/>
  <c r="G265" i="21"/>
  <c r="L266" i="21"/>
  <c r="V414" i="23"/>
  <c r="Q414" i="23"/>
  <c r="L414" i="23"/>
  <c r="AA414" i="23"/>
  <c r="G414" i="23"/>
  <c r="G266" i="21"/>
  <c r="L267" i="21"/>
  <c r="V415" i="23"/>
  <c r="Q415" i="23"/>
  <c r="L415" i="23"/>
  <c r="G415" i="23"/>
  <c r="AA415" i="23"/>
  <c r="G267" i="21"/>
  <c r="L268" i="21"/>
  <c r="V416" i="23"/>
  <c r="Q416" i="23"/>
  <c r="L416" i="23"/>
  <c r="AA416" i="23"/>
  <c r="G416" i="23"/>
  <c r="G268" i="21"/>
  <c r="L269" i="21"/>
  <c r="V417" i="23"/>
  <c r="Q417" i="23"/>
  <c r="L417" i="23"/>
  <c r="G417" i="23"/>
  <c r="AA417" i="23"/>
  <c r="H269" i="21"/>
  <c r="E432" i="21"/>
  <c r="P432" i="21"/>
  <c r="I433" i="21"/>
  <c r="Q649" i="23" s="1"/>
  <c r="Q387" i="21"/>
  <c r="J387" i="21" a="1"/>
  <c r="J387" i="21" s="1"/>
  <c r="AA539" i="23" s="1"/>
  <c r="H387" i="21" a="1"/>
  <c r="H387" i="21" s="1"/>
  <c r="Q539" i="23" s="1"/>
  <c r="F387" i="21" a="1"/>
  <c r="F387" i="21" s="1"/>
  <c r="I387" i="21" a="1"/>
  <c r="I387" i="21" s="1"/>
  <c r="V539" i="23" s="1"/>
  <c r="E387" i="21" a="1"/>
  <c r="E387" i="21" s="1"/>
  <c r="G539" i="23" s="1"/>
  <c r="K387" i="21" a="1"/>
  <c r="K387" i="21" s="1"/>
  <c r="AF539" i="23" s="1"/>
  <c r="G387" i="21" a="1"/>
  <c r="G387" i="21" s="1"/>
  <c r="L539" i="23" s="1"/>
  <c r="I315" i="21" a="1"/>
  <c r="I315" i="21" s="1"/>
  <c r="V467" i="23" s="1"/>
  <c r="E315" i="21" a="1"/>
  <c r="E315" i="21" s="1"/>
  <c r="G467" i="23" s="1"/>
  <c r="Q315" i="21"/>
  <c r="H315" i="21" a="1"/>
  <c r="H315" i="21" s="1"/>
  <c r="Q467" i="23" s="1"/>
  <c r="K315" i="21" a="1"/>
  <c r="K315" i="21" s="1"/>
  <c r="AF467" i="23" s="1"/>
  <c r="G315" i="21" a="1"/>
  <c r="G315" i="21" s="1"/>
  <c r="L467" i="23" s="1"/>
  <c r="J315" i="21" a="1"/>
  <c r="J315" i="21" s="1"/>
  <c r="AA467" i="23" s="1"/>
  <c r="F315" i="21" a="1"/>
  <c r="F315" i="21" s="1"/>
  <c r="K355" i="21" a="1"/>
  <c r="K355" i="21" s="1"/>
  <c r="AF507" i="23" s="1"/>
  <c r="I355" i="21" a="1"/>
  <c r="I355" i="21" s="1"/>
  <c r="V507" i="23" s="1"/>
  <c r="G355" i="21" a="1"/>
  <c r="G355" i="21" s="1"/>
  <c r="L507" i="23" s="1"/>
  <c r="E355" i="21" a="1"/>
  <c r="E355" i="21" s="1"/>
  <c r="G507" i="23" s="1"/>
  <c r="Q355" i="21"/>
  <c r="J355" i="21" a="1"/>
  <c r="J355" i="21" s="1"/>
  <c r="AA507" i="23" s="1"/>
  <c r="H355" i="21" a="1"/>
  <c r="H355" i="21" s="1"/>
  <c r="Q507" i="23" s="1"/>
  <c r="F355" i="21" a="1"/>
  <c r="F355" i="21" s="1"/>
  <c r="I373" i="21" a="1"/>
  <c r="I373" i="21" s="1"/>
  <c r="V525" i="23" s="1"/>
  <c r="F373" i="21" a="1"/>
  <c r="F373" i="21" s="1"/>
  <c r="K373" i="21" a="1"/>
  <c r="K373" i="21" s="1"/>
  <c r="AF525" i="23" s="1"/>
  <c r="H373" i="21" a="1"/>
  <c r="H373" i="21" s="1"/>
  <c r="Q525" i="23" s="1"/>
  <c r="J373" i="21" a="1"/>
  <c r="J373" i="21" s="1"/>
  <c r="AA525" i="23" s="1"/>
  <c r="E373" i="21" a="1"/>
  <c r="E373" i="21" s="1"/>
  <c r="Q373" i="21"/>
  <c r="G373" i="21" a="1"/>
  <c r="G373" i="21" s="1"/>
  <c r="L525" i="23" s="1"/>
  <c r="K388" i="21" a="1"/>
  <c r="K388" i="21" s="1"/>
  <c r="AF540" i="23" s="1"/>
  <c r="I388" i="21" a="1"/>
  <c r="I388" i="21" s="1"/>
  <c r="V540" i="23" s="1"/>
  <c r="G388" i="21" a="1"/>
  <c r="G388" i="21" s="1"/>
  <c r="L540" i="23" s="1"/>
  <c r="E388" i="21" a="1"/>
  <c r="E388" i="21" s="1"/>
  <c r="G540" i="23" s="1"/>
  <c r="Q388" i="21"/>
  <c r="H388" i="21" a="1"/>
  <c r="H388" i="21" s="1"/>
  <c r="Q540" i="23" s="1"/>
  <c r="J388" i="21" a="1"/>
  <c r="J388" i="21" s="1"/>
  <c r="AA540" i="23" s="1"/>
  <c r="F388" i="21" a="1"/>
  <c r="F388" i="21" s="1"/>
  <c r="Q394" i="21"/>
  <c r="F10" i="21"/>
  <c r="L10" i="21"/>
  <c r="F11" i="21"/>
  <c r="L11" i="21"/>
  <c r="F12" i="21"/>
  <c r="L12" i="21"/>
  <c r="F13" i="21"/>
  <c r="L13" i="21"/>
  <c r="F14" i="21"/>
  <c r="L14" i="21"/>
  <c r="F15" i="21"/>
  <c r="L15" i="21"/>
  <c r="F16" i="21"/>
  <c r="L16" i="21"/>
  <c r="F17" i="21"/>
  <c r="L17" i="21"/>
  <c r="F18" i="21"/>
  <c r="L18" i="21"/>
  <c r="F19" i="21"/>
  <c r="L19" i="21"/>
  <c r="F20" i="21"/>
  <c r="L20" i="21"/>
  <c r="F21" i="21"/>
  <c r="L21" i="21"/>
  <c r="F22" i="21"/>
  <c r="L22" i="21"/>
  <c r="F23" i="21"/>
  <c r="L23" i="21"/>
  <c r="F24" i="21"/>
  <c r="L24" i="21"/>
  <c r="F25" i="21"/>
  <c r="L25" i="21"/>
  <c r="F26" i="21"/>
  <c r="L26" i="21"/>
  <c r="F27" i="21"/>
  <c r="L27" i="21"/>
  <c r="F28" i="21"/>
  <c r="L28" i="21"/>
  <c r="F29" i="21"/>
  <c r="L29" i="21"/>
  <c r="M74" i="21"/>
  <c r="AF210" i="23" s="1"/>
  <c r="G74" i="21"/>
  <c r="C74" i="21"/>
  <c r="L74" i="21"/>
  <c r="F74" i="21"/>
  <c r="I74" i="21"/>
  <c r="I130" i="21"/>
  <c r="E130" i="21"/>
  <c r="H130" i="21"/>
  <c r="D130" i="21"/>
  <c r="L130" i="21"/>
  <c r="I132" i="21"/>
  <c r="E132" i="21"/>
  <c r="H132" i="21"/>
  <c r="D132" i="21"/>
  <c r="L132" i="21"/>
  <c r="I134" i="21"/>
  <c r="E134" i="21"/>
  <c r="H134" i="21"/>
  <c r="D134" i="21"/>
  <c r="L134" i="21"/>
  <c r="I136" i="21"/>
  <c r="E136" i="21"/>
  <c r="H136" i="21"/>
  <c r="D136" i="21"/>
  <c r="L136" i="21"/>
  <c r="I138" i="21"/>
  <c r="E138" i="21"/>
  <c r="H138" i="21"/>
  <c r="D138" i="21"/>
  <c r="L138" i="21"/>
  <c r="I140" i="21"/>
  <c r="E140" i="21"/>
  <c r="H140" i="21"/>
  <c r="D140" i="21"/>
  <c r="L140" i="21"/>
  <c r="I142" i="21"/>
  <c r="E142" i="21"/>
  <c r="H142" i="21"/>
  <c r="D142" i="21"/>
  <c r="L142" i="21"/>
  <c r="I144" i="21"/>
  <c r="E144" i="21"/>
  <c r="H144" i="21"/>
  <c r="D144" i="21"/>
  <c r="L144" i="21"/>
  <c r="I149" i="21"/>
  <c r="E149" i="21"/>
  <c r="H149" i="21"/>
  <c r="D149" i="21"/>
  <c r="M149" i="21"/>
  <c r="AF289" i="23" s="1"/>
  <c r="G149" i="21"/>
  <c r="C149" i="21"/>
  <c r="J357" i="21" a="1"/>
  <c r="J357" i="21" s="1"/>
  <c r="AA509" i="23" s="1"/>
  <c r="F357" i="21" a="1"/>
  <c r="F357" i="21" s="1"/>
  <c r="I357" i="21" a="1"/>
  <c r="I357" i="21" s="1"/>
  <c r="V509" i="23" s="1"/>
  <c r="E357" i="21" a="1"/>
  <c r="E357" i="21" s="1"/>
  <c r="G509" i="23" s="1"/>
  <c r="Q357" i="21"/>
  <c r="H357" i="21" a="1"/>
  <c r="H357" i="21" s="1"/>
  <c r="Q509" i="23" s="1"/>
  <c r="K357" i="21" a="1"/>
  <c r="K357" i="21" s="1"/>
  <c r="AF509" i="23" s="1"/>
  <c r="G357" i="21" a="1"/>
  <c r="G357" i="21" s="1"/>
  <c r="L509" i="23" s="1"/>
  <c r="K372" i="21" a="1"/>
  <c r="K372" i="21" s="1"/>
  <c r="AF524" i="23" s="1"/>
  <c r="K334" i="21" a="1"/>
  <c r="K334" i="21" s="1"/>
  <c r="AF486" i="23" s="1"/>
  <c r="I334" i="21" a="1"/>
  <c r="I334" i="21" s="1"/>
  <c r="V486" i="23" s="1"/>
  <c r="G334" i="21" a="1"/>
  <c r="G334" i="21" s="1"/>
  <c r="L486" i="23" s="1"/>
  <c r="E334" i="21" a="1"/>
  <c r="E334" i="21" s="1"/>
  <c r="G486" i="23" s="1"/>
  <c r="H334" i="21" a="1"/>
  <c r="H334" i="21" s="1"/>
  <c r="Q486" i="23" s="1"/>
  <c r="F334" i="21" a="1"/>
  <c r="F334" i="21" s="1"/>
  <c r="Q334" i="21"/>
  <c r="J334" i="21" a="1"/>
  <c r="J334" i="21" s="1"/>
  <c r="AA486" i="23" s="1"/>
  <c r="H391" i="21" a="1"/>
  <c r="H391" i="21" s="1"/>
  <c r="Q543" i="23" s="1"/>
  <c r="F391" i="21" a="1"/>
  <c r="F391" i="21" s="1"/>
  <c r="K391" i="21" a="1"/>
  <c r="K391" i="21" s="1"/>
  <c r="AF543" i="23" s="1"/>
  <c r="G391" i="21" a="1"/>
  <c r="G391" i="21" s="1"/>
  <c r="L543" i="23" s="1"/>
  <c r="C10" i="21"/>
  <c r="G10" i="21"/>
  <c r="M10" i="21"/>
  <c r="AF11" i="23" s="1"/>
  <c r="C11" i="21"/>
  <c r="G11" i="21"/>
  <c r="M11" i="21"/>
  <c r="AF12" i="23" s="1"/>
  <c r="C12" i="21"/>
  <c r="G12" i="21"/>
  <c r="M12" i="21"/>
  <c r="AF13" i="23" s="1"/>
  <c r="C13" i="21"/>
  <c r="G13" i="21"/>
  <c r="M13" i="21"/>
  <c r="AF14" i="23" s="1"/>
  <c r="C14" i="21"/>
  <c r="G14" i="21"/>
  <c r="M14" i="21"/>
  <c r="AF15" i="23" s="1"/>
  <c r="C15" i="21"/>
  <c r="G15" i="21"/>
  <c r="M15" i="21"/>
  <c r="AF16" i="23" s="1"/>
  <c r="C16" i="21"/>
  <c r="G16" i="21"/>
  <c r="M16" i="21"/>
  <c r="AF17" i="23" s="1"/>
  <c r="C17" i="21"/>
  <c r="G17" i="21"/>
  <c r="M17" i="21"/>
  <c r="AF18" i="23" s="1"/>
  <c r="C18" i="21"/>
  <c r="G18" i="21"/>
  <c r="M18" i="21"/>
  <c r="AF19" i="23" s="1"/>
  <c r="C19" i="21"/>
  <c r="G19" i="21"/>
  <c r="M19" i="21"/>
  <c r="AF20" i="23" s="1"/>
  <c r="C20" i="21"/>
  <c r="G20" i="21"/>
  <c r="M20" i="21"/>
  <c r="AF21" i="23" s="1"/>
  <c r="C21" i="21"/>
  <c r="G21" i="21"/>
  <c r="M21" i="21"/>
  <c r="AF22" i="23" s="1"/>
  <c r="C22" i="21"/>
  <c r="G22" i="21"/>
  <c r="M22" i="21"/>
  <c r="AF23" i="23" s="1"/>
  <c r="C23" i="21"/>
  <c r="G23" i="21"/>
  <c r="M23" i="21"/>
  <c r="AF24" i="23" s="1"/>
  <c r="C24" i="21"/>
  <c r="G24" i="21"/>
  <c r="M24" i="21"/>
  <c r="AF25" i="23" s="1"/>
  <c r="C25" i="21"/>
  <c r="G25" i="21"/>
  <c r="M25" i="21"/>
  <c r="AF26" i="23" s="1"/>
  <c r="C26" i="21"/>
  <c r="G26" i="21"/>
  <c r="M26" i="21"/>
  <c r="AF27" i="23" s="1"/>
  <c r="C27" i="21"/>
  <c r="G27" i="21"/>
  <c r="M27" i="21"/>
  <c r="AF28" i="23" s="1"/>
  <c r="C28" i="21"/>
  <c r="G28" i="21"/>
  <c r="M28" i="21"/>
  <c r="AF29" i="23" s="1"/>
  <c r="C29" i="21"/>
  <c r="G29" i="21"/>
  <c r="M29" i="21"/>
  <c r="AF30" i="23" s="1"/>
  <c r="E70" i="21"/>
  <c r="I70" i="21"/>
  <c r="E71" i="21"/>
  <c r="I71" i="21"/>
  <c r="E72" i="21"/>
  <c r="I72" i="21"/>
  <c r="E73" i="21"/>
  <c r="D74" i="21"/>
  <c r="C130" i="21"/>
  <c r="M130" i="21"/>
  <c r="AF270" i="23" s="1"/>
  <c r="C132" i="21"/>
  <c r="M132" i="21"/>
  <c r="AF272" i="23" s="1"/>
  <c r="C134" i="21"/>
  <c r="M134" i="21"/>
  <c r="AF274" i="23" s="1"/>
  <c r="C136" i="21"/>
  <c r="M136" i="21"/>
  <c r="AF276" i="23" s="1"/>
  <c r="C138" i="21"/>
  <c r="M138" i="21"/>
  <c r="AF278" i="23" s="1"/>
  <c r="C140" i="21"/>
  <c r="M140" i="21"/>
  <c r="AF280" i="23" s="1"/>
  <c r="C142" i="21"/>
  <c r="M142" i="21"/>
  <c r="AF282" i="23" s="1"/>
  <c r="C144" i="21"/>
  <c r="M144" i="21"/>
  <c r="AF284" i="23" s="1"/>
  <c r="I148" i="21"/>
  <c r="E148" i="21"/>
  <c r="H148" i="21"/>
  <c r="D148" i="21"/>
  <c r="M148" i="21"/>
  <c r="AF288" i="23" s="1"/>
  <c r="G148" i="21"/>
  <c r="C148" i="21"/>
  <c r="F149" i="21"/>
  <c r="K347" i="21" a="1"/>
  <c r="K347" i="21" s="1"/>
  <c r="AF499" i="23" s="1"/>
  <c r="I347" i="21" a="1"/>
  <c r="I347" i="21" s="1"/>
  <c r="V499" i="23" s="1"/>
  <c r="G347" i="21" a="1"/>
  <c r="G347" i="21" s="1"/>
  <c r="L499" i="23" s="1"/>
  <c r="E347" i="21" a="1"/>
  <c r="E347" i="21" s="1"/>
  <c r="G499" i="23" s="1"/>
  <c r="J347" i="21" a="1"/>
  <c r="J347" i="21" s="1"/>
  <c r="AA499" i="23" s="1"/>
  <c r="H347" i="21" a="1"/>
  <c r="H347" i="21" s="1"/>
  <c r="Q499" i="23" s="1"/>
  <c r="F347" i="21" a="1"/>
  <c r="F347" i="21" s="1"/>
  <c r="Q347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F70" i="21"/>
  <c r="F71" i="21"/>
  <c r="F72" i="21"/>
  <c r="M73" i="21"/>
  <c r="AF209" i="23" s="1"/>
  <c r="G73" i="21"/>
  <c r="F73" i="21"/>
  <c r="E74" i="21"/>
  <c r="K106" i="21"/>
  <c r="F130" i="21"/>
  <c r="I131" i="21"/>
  <c r="E131" i="21"/>
  <c r="H131" i="21"/>
  <c r="D131" i="21"/>
  <c r="L131" i="21"/>
  <c r="F132" i="21"/>
  <c r="I133" i="21"/>
  <c r="E133" i="21"/>
  <c r="H133" i="21"/>
  <c r="D133" i="21"/>
  <c r="L133" i="21"/>
  <c r="F134" i="21"/>
  <c r="I135" i="21"/>
  <c r="E135" i="21"/>
  <c r="H135" i="21"/>
  <c r="D135" i="21"/>
  <c r="L135" i="21"/>
  <c r="F136" i="21"/>
  <c r="I137" i="21"/>
  <c r="E137" i="21"/>
  <c r="H137" i="21"/>
  <c r="D137" i="21"/>
  <c r="L137" i="21"/>
  <c r="F138" i="21"/>
  <c r="I139" i="21"/>
  <c r="E139" i="21"/>
  <c r="H139" i="21"/>
  <c r="D139" i="21"/>
  <c r="L139" i="21"/>
  <c r="F140" i="21"/>
  <c r="I141" i="21"/>
  <c r="E141" i="21"/>
  <c r="H141" i="21"/>
  <c r="D141" i="21"/>
  <c r="L141" i="21"/>
  <c r="F142" i="21"/>
  <c r="I143" i="21"/>
  <c r="E143" i="21"/>
  <c r="H143" i="21"/>
  <c r="D143" i="21"/>
  <c r="L143" i="21"/>
  <c r="F144" i="21"/>
  <c r="I145" i="21"/>
  <c r="E145" i="21"/>
  <c r="H145" i="21"/>
  <c r="D145" i="21"/>
  <c r="M145" i="21"/>
  <c r="AF285" i="23" s="1"/>
  <c r="L145" i="21"/>
  <c r="I147" i="21"/>
  <c r="E147" i="21"/>
  <c r="H147" i="21"/>
  <c r="D147" i="21"/>
  <c r="M147" i="21"/>
  <c r="AF287" i="23" s="1"/>
  <c r="G147" i="21"/>
  <c r="C147" i="21"/>
  <c r="F148" i="21"/>
  <c r="L149" i="21"/>
  <c r="G130" i="21"/>
  <c r="G132" i="21"/>
  <c r="G134" i="21"/>
  <c r="G136" i="21"/>
  <c r="G138" i="21"/>
  <c r="G140" i="21"/>
  <c r="G142" i="21"/>
  <c r="G144" i="21"/>
  <c r="I146" i="21"/>
  <c r="E146" i="21"/>
  <c r="H146" i="21"/>
  <c r="D146" i="21"/>
  <c r="M146" i="21"/>
  <c r="AF286" i="23" s="1"/>
  <c r="G146" i="21"/>
  <c r="C146" i="21"/>
  <c r="H193" i="21"/>
  <c r="D193" i="21"/>
  <c r="M193" i="21"/>
  <c r="AF337" i="23" s="1"/>
  <c r="G193" i="21"/>
  <c r="C193" i="21"/>
  <c r="I193" i="21"/>
  <c r="F193" i="21"/>
  <c r="E193" i="21"/>
  <c r="H195" i="21"/>
  <c r="D195" i="21"/>
  <c r="M195" i="21"/>
  <c r="AF339" i="23" s="1"/>
  <c r="G195" i="21"/>
  <c r="C195" i="21"/>
  <c r="L195" i="21"/>
  <c r="H197" i="21"/>
  <c r="D197" i="21"/>
  <c r="M197" i="21"/>
  <c r="AF341" i="23" s="1"/>
  <c r="G197" i="21"/>
  <c r="C197" i="21"/>
  <c r="L197" i="21"/>
  <c r="H199" i="21"/>
  <c r="D199" i="21"/>
  <c r="M199" i="21"/>
  <c r="AF343" i="23" s="1"/>
  <c r="G199" i="21"/>
  <c r="C199" i="21"/>
  <c r="L199" i="21"/>
  <c r="H201" i="21"/>
  <c r="D201" i="21"/>
  <c r="M201" i="21"/>
  <c r="AF345" i="23" s="1"/>
  <c r="G201" i="21"/>
  <c r="C201" i="21"/>
  <c r="L201" i="21"/>
  <c r="H203" i="21"/>
  <c r="D203" i="21"/>
  <c r="M203" i="21"/>
  <c r="AF347" i="23" s="1"/>
  <c r="G203" i="21"/>
  <c r="C203" i="21"/>
  <c r="L203" i="21"/>
  <c r="H205" i="21"/>
  <c r="D205" i="21"/>
  <c r="M205" i="21"/>
  <c r="AF349" i="23" s="1"/>
  <c r="G205" i="21"/>
  <c r="C205" i="21"/>
  <c r="L205" i="21"/>
  <c r="H207" i="21"/>
  <c r="D207" i="21"/>
  <c r="M207" i="21"/>
  <c r="AF351" i="23" s="1"/>
  <c r="G207" i="21"/>
  <c r="C207" i="21"/>
  <c r="L207" i="21"/>
  <c r="H209" i="21"/>
  <c r="D209" i="21"/>
  <c r="M209" i="21"/>
  <c r="AF353" i="23" s="1"/>
  <c r="G209" i="21"/>
  <c r="C209" i="21"/>
  <c r="L209" i="21"/>
  <c r="K286" i="21"/>
  <c r="E191" i="21"/>
  <c r="E195" i="21"/>
  <c r="E197" i="21"/>
  <c r="E199" i="21"/>
  <c r="E201" i="21"/>
  <c r="E203" i="21"/>
  <c r="E205" i="21"/>
  <c r="E207" i="21"/>
  <c r="E209" i="21"/>
  <c r="F75" i="21"/>
  <c r="L75" i="21"/>
  <c r="F76" i="21"/>
  <c r="L76" i="21"/>
  <c r="F77" i="21"/>
  <c r="L77" i="21"/>
  <c r="F78" i="21"/>
  <c r="L78" i="21"/>
  <c r="F79" i="21"/>
  <c r="L79" i="21"/>
  <c r="F80" i="21"/>
  <c r="L80" i="21"/>
  <c r="F81" i="21"/>
  <c r="L81" i="21"/>
  <c r="F82" i="21"/>
  <c r="L82" i="21"/>
  <c r="F83" i="21"/>
  <c r="L83" i="21"/>
  <c r="F84" i="21"/>
  <c r="L84" i="21"/>
  <c r="F85" i="21"/>
  <c r="L85" i="21"/>
  <c r="F86" i="21"/>
  <c r="L86" i="21"/>
  <c r="F87" i="21"/>
  <c r="L87" i="21"/>
  <c r="F88" i="21"/>
  <c r="L88" i="21"/>
  <c r="F89" i="21"/>
  <c r="L89" i="21"/>
  <c r="M190" i="21"/>
  <c r="AF334" i="23" s="1"/>
  <c r="G190" i="21"/>
  <c r="C190" i="21"/>
  <c r="H190" i="21"/>
  <c r="H192" i="21"/>
  <c r="D192" i="21"/>
  <c r="M192" i="21"/>
  <c r="AF336" i="23" s="1"/>
  <c r="G192" i="21"/>
  <c r="C192" i="21"/>
  <c r="L192" i="21"/>
  <c r="H194" i="21"/>
  <c r="D194" i="21"/>
  <c r="M194" i="21"/>
  <c r="AF338" i="23" s="1"/>
  <c r="G194" i="21"/>
  <c r="C194" i="21"/>
  <c r="L194" i="21"/>
  <c r="F195" i="21"/>
  <c r="H196" i="21"/>
  <c r="D196" i="21"/>
  <c r="M196" i="21"/>
  <c r="AF340" i="23" s="1"/>
  <c r="G196" i="21"/>
  <c r="C196" i="21"/>
  <c r="L196" i="21"/>
  <c r="F197" i="21"/>
  <c r="H198" i="21"/>
  <c r="D198" i="21"/>
  <c r="M198" i="21"/>
  <c r="AF342" i="23" s="1"/>
  <c r="G198" i="21"/>
  <c r="C198" i="21"/>
  <c r="L198" i="21"/>
  <c r="F199" i="21"/>
  <c r="H200" i="21"/>
  <c r="D200" i="21"/>
  <c r="M200" i="21"/>
  <c r="AF344" i="23" s="1"/>
  <c r="G200" i="21"/>
  <c r="C200" i="21"/>
  <c r="L200" i="21"/>
  <c r="F201" i="21"/>
  <c r="H202" i="21"/>
  <c r="D202" i="21"/>
  <c r="M202" i="21"/>
  <c r="AF346" i="23" s="1"/>
  <c r="G202" i="21"/>
  <c r="C202" i="21"/>
  <c r="L202" i="21"/>
  <c r="F203" i="21"/>
  <c r="H204" i="21"/>
  <c r="D204" i="21"/>
  <c r="M204" i="21"/>
  <c r="AF348" i="23" s="1"/>
  <c r="G204" i="21"/>
  <c r="C204" i="21"/>
  <c r="L204" i="21"/>
  <c r="F205" i="21"/>
  <c r="H206" i="21"/>
  <c r="D206" i="21"/>
  <c r="M206" i="21"/>
  <c r="AF350" i="23" s="1"/>
  <c r="G206" i="21"/>
  <c r="C206" i="21"/>
  <c r="L206" i="21"/>
  <c r="F207" i="21"/>
  <c r="H208" i="21"/>
  <c r="D208" i="21"/>
  <c r="M208" i="21"/>
  <c r="AF352" i="23" s="1"/>
  <c r="G208" i="21"/>
  <c r="C208" i="21"/>
  <c r="L208" i="21"/>
  <c r="F209" i="21"/>
  <c r="C75" i="21"/>
  <c r="G75" i="21"/>
  <c r="C76" i="21"/>
  <c r="G76" i="21"/>
  <c r="C77" i="21"/>
  <c r="G77" i="21"/>
  <c r="C78" i="21"/>
  <c r="G78" i="21"/>
  <c r="C79" i="21"/>
  <c r="G79" i="21"/>
  <c r="C80" i="21"/>
  <c r="G80" i="21"/>
  <c r="C81" i="21"/>
  <c r="G81" i="21"/>
  <c r="C82" i="21"/>
  <c r="G82" i="21"/>
  <c r="C83" i="21"/>
  <c r="G83" i="21"/>
  <c r="C84" i="21"/>
  <c r="G84" i="21"/>
  <c r="C85" i="21"/>
  <c r="G85" i="21"/>
  <c r="C86" i="21"/>
  <c r="G86" i="21"/>
  <c r="C87" i="21"/>
  <c r="G87" i="21"/>
  <c r="C88" i="21"/>
  <c r="G88" i="21"/>
  <c r="C89" i="21"/>
  <c r="G89" i="21"/>
  <c r="D190" i="21"/>
  <c r="I190" i="21"/>
  <c r="H191" i="21"/>
  <c r="M191" i="21"/>
  <c r="AF335" i="23" s="1"/>
  <c r="G191" i="21"/>
  <c r="C191" i="21"/>
  <c r="I191" i="21"/>
  <c r="E192" i="21"/>
  <c r="E194" i="21"/>
  <c r="I195" i="21"/>
  <c r="E196" i="21"/>
  <c r="I197" i="21"/>
  <c r="E198" i="21"/>
  <c r="I199" i="21"/>
  <c r="E200" i="21"/>
  <c r="I201" i="21"/>
  <c r="E202" i="21"/>
  <c r="I203" i="21"/>
  <c r="E204" i="21"/>
  <c r="I205" i="21"/>
  <c r="E206" i="21"/>
  <c r="I207" i="21"/>
  <c r="E208" i="21"/>
  <c r="I209" i="21"/>
  <c r="E269" i="21"/>
  <c r="I269" i="21"/>
  <c r="F250" i="21"/>
  <c r="F251" i="21"/>
  <c r="F252" i="21"/>
  <c r="F253" i="21"/>
  <c r="F254" i="21"/>
  <c r="F255" i="21"/>
  <c r="F256" i="21"/>
  <c r="F257" i="21"/>
  <c r="F258" i="21"/>
  <c r="F259" i="21"/>
  <c r="F260" i="21"/>
  <c r="F261" i="21"/>
  <c r="F262" i="21"/>
  <c r="F263" i="21"/>
  <c r="F264" i="21"/>
  <c r="F265" i="21"/>
  <c r="F266" i="21"/>
  <c r="F267" i="21"/>
  <c r="F268" i="21"/>
  <c r="F269" i="21"/>
  <c r="P434" i="21"/>
  <c r="I434" i="21"/>
  <c r="Q650" i="23" s="1"/>
  <c r="E434" i="21"/>
  <c r="L434" i="21"/>
  <c r="AF650" i="23" s="1"/>
  <c r="H434" i="21"/>
  <c r="L650" i="23" s="1"/>
  <c r="D434" i="21"/>
  <c r="G650" i="23" s="1"/>
  <c r="J434" i="21"/>
  <c r="V650" i="23" s="1"/>
  <c r="L433" i="21"/>
  <c r="AF649" i="23" s="1"/>
  <c r="H433" i="21"/>
  <c r="L649" i="23" s="1"/>
  <c r="D433" i="21"/>
  <c r="G649" i="23" s="1"/>
  <c r="K433" i="21"/>
  <c r="AA649" i="23" s="1"/>
  <c r="G433" i="21"/>
  <c r="G198" i="33" s="1"/>
  <c r="C433" i="21"/>
  <c r="J433" i="21"/>
  <c r="V649" i="23" s="1"/>
  <c r="C434" i="21"/>
  <c r="K434" i="21"/>
  <c r="AA650" i="23" s="1"/>
  <c r="E433" i="21"/>
  <c r="P433" i="21"/>
  <c r="F434" i="21"/>
  <c r="Q434" i="21"/>
  <c r="F432" i="21"/>
  <c r="J432" i="21"/>
  <c r="V648" i="23" s="1"/>
  <c r="Q432" i="21"/>
  <c r="C432" i="21"/>
  <c r="G432" i="21"/>
  <c r="G197" i="33" s="1"/>
  <c r="K432" i="21"/>
  <c r="AA648" i="23" s="1"/>
  <c r="S15" i="21"/>
  <c r="J17" i="21"/>
  <c r="T13" i="21"/>
  <c r="K17" i="21"/>
  <c r="AK18" i="23" s="1"/>
  <c r="T21" i="21"/>
  <c r="J10" i="21"/>
  <c r="S10" i="21"/>
  <c r="E39" i="21" s="1"/>
  <c r="U11" i="21"/>
  <c r="J12" i="21"/>
  <c r="S12" i="21"/>
  <c r="U13" i="21"/>
  <c r="U15" i="21"/>
  <c r="J16" i="21"/>
  <c r="U17" i="21"/>
  <c r="S18" i="21"/>
  <c r="S20" i="21"/>
  <c r="S22" i="21"/>
  <c r="U23" i="21"/>
  <c r="S24" i="21"/>
  <c r="U25" i="21"/>
  <c r="S26" i="21"/>
  <c r="U27" i="21"/>
  <c r="J28" i="21"/>
  <c r="S28" i="21"/>
  <c r="J4" i="21"/>
  <c r="H5" i="23" s="1"/>
  <c r="T10" i="21"/>
  <c r="K10" i="21"/>
  <c r="AK11" i="23" s="1"/>
  <c r="K11" i="21"/>
  <c r="AK12" i="23" s="1"/>
  <c r="T12" i="21"/>
  <c r="T14" i="21"/>
  <c r="K16" i="21"/>
  <c r="AK17" i="23" s="1"/>
  <c r="T16" i="21"/>
  <c r="K18" i="21"/>
  <c r="AK19" i="23" s="1"/>
  <c r="T18" i="21"/>
  <c r="K20" i="21"/>
  <c r="AK21" i="23" s="1"/>
  <c r="T20" i="21"/>
  <c r="K22" i="21"/>
  <c r="AK23" i="23" s="1"/>
  <c r="T22" i="21"/>
  <c r="K24" i="21"/>
  <c r="AK25" i="23" s="1"/>
  <c r="T24" i="21"/>
  <c r="K26" i="21"/>
  <c r="AK27" i="23" s="1"/>
  <c r="T26" i="21"/>
  <c r="K28" i="21"/>
  <c r="AK29" i="23" s="1"/>
  <c r="T28" i="21"/>
  <c r="K71" i="21"/>
  <c r="AK207" i="23" s="1"/>
  <c r="K73" i="21"/>
  <c r="AK209" i="23" s="1"/>
  <c r="K75" i="21"/>
  <c r="AK211" i="23" s="1"/>
  <c r="U77" i="21"/>
  <c r="U79" i="21"/>
  <c r="U81" i="21"/>
  <c r="U83" i="21"/>
  <c r="U85" i="21"/>
  <c r="U87" i="21"/>
  <c r="J11" i="21"/>
  <c r="J21" i="21"/>
  <c r="S21" i="21"/>
  <c r="J23" i="21"/>
  <c r="S23" i="21"/>
  <c r="J25" i="21"/>
  <c r="S25" i="21"/>
  <c r="J27" i="21"/>
  <c r="S27" i="21"/>
  <c r="J29" i="21"/>
  <c r="S29" i="21"/>
  <c r="S71" i="21"/>
  <c r="S73" i="21"/>
  <c r="T89" i="21"/>
  <c r="K89" i="21"/>
  <c r="AK225" i="23" s="1"/>
  <c r="U89" i="21"/>
  <c r="J89" i="21"/>
  <c r="S11" i="21"/>
  <c r="S17" i="21"/>
  <c r="S19" i="21"/>
  <c r="T11" i="21"/>
  <c r="K19" i="21"/>
  <c r="AK20" i="23" s="1"/>
  <c r="K23" i="21"/>
  <c r="AK24" i="23" s="1"/>
  <c r="T23" i="21"/>
  <c r="K25" i="21"/>
  <c r="AK26" i="23" s="1"/>
  <c r="T25" i="21"/>
  <c r="K27" i="21"/>
  <c r="AK28" i="23" s="1"/>
  <c r="T27" i="21"/>
  <c r="K29" i="21"/>
  <c r="AK30" i="23" s="1"/>
  <c r="T29" i="21"/>
  <c r="J73" i="21"/>
  <c r="J75" i="21"/>
  <c r="T96" i="21"/>
  <c r="AP233" i="23" s="1"/>
  <c r="AC243" i="23" s="1"/>
  <c r="U132" i="21"/>
  <c r="T133" i="21"/>
  <c r="K13" i="21"/>
  <c r="AK14" i="23" s="1"/>
  <c r="S13" i="21"/>
  <c r="K15" i="21"/>
  <c r="AK16" i="23" s="1"/>
  <c r="J19" i="21"/>
  <c r="T15" i="21"/>
  <c r="T17" i="21"/>
  <c r="T19" i="21"/>
  <c r="K21" i="21"/>
  <c r="AK22" i="23" s="1"/>
  <c r="K14" i="21"/>
  <c r="AK15" i="23" s="1"/>
  <c r="J18" i="21"/>
  <c r="J64" i="21"/>
  <c r="H200" i="23" s="1"/>
  <c r="S89" i="21"/>
  <c r="U130" i="21"/>
  <c r="U134" i="21"/>
  <c r="K70" i="21"/>
  <c r="AK206" i="23" s="1"/>
  <c r="S70" i="21"/>
  <c r="E99" i="21" s="1"/>
  <c r="K72" i="21"/>
  <c r="AK208" i="23" s="1"/>
  <c r="J72" i="21"/>
  <c r="S72" i="21"/>
  <c r="K74" i="21"/>
  <c r="AK210" i="23" s="1"/>
  <c r="S74" i="21"/>
  <c r="J76" i="21"/>
  <c r="S76" i="21"/>
  <c r="J78" i="21"/>
  <c r="S78" i="21"/>
  <c r="J80" i="21"/>
  <c r="S80" i="21"/>
  <c r="J82" i="21"/>
  <c r="S82" i="21"/>
  <c r="J84" i="21"/>
  <c r="S84" i="21"/>
  <c r="J86" i="21"/>
  <c r="S86" i="21"/>
  <c r="J88" i="21"/>
  <c r="S88" i="21"/>
  <c r="T130" i="21"/>
  <c r="J131" i="21"/>
  <c r="T132" i="21"/>
  <c r="J133" i="21"/>
  <c r="T134" i="21"/>
  <c r="K136" i="21"/>
  <c r="AK276" i="23" s="1"/>
  <c r="T136" i="21"/>
  <c r="K138" i="21"/>
  <c r="AK278" i="23" s="1"/>
  <c r="T138" i="21"/>
  <c r="K140" i="21"/>
  <c r="AK280" i="23" s="1"/>
  <c r="T140" i="21"/>
  <c r="K142" i="21"/>
  <c r="AK282" i="23" s="1"/>
  <c r="T142" i="21"/>
  <c r="K144" i="21"/>
  <c r="AK284" i="23" s="1"/>
  <c r="T144" i="21"/>
  <c r="K146" i="21"/>
  <c r="AK286" i="23" s="1"/>
  <c r="T146" i="21"/>
  <c r="K148" i="21"/>
  <c r="AK288" i="23" s="1"/>
  <c r="T148" i="21"/>
  <c r="J184" i="21"/>
  <c r="H328" i="23" s="1"/>
  <c r="T191" i="21"/>
  <c r="T195" i="21"/>
  <c r="J195" i="21"/>
  <c r="U195" i="21"/>
  <c r="S196" i="21"/>
  <c r="J198" i="21"/>
  <c r="T198" i="21"/>
  <c r="J199" i="21"/>
  <c r="U199" i="21"/>
  <c r="K200" i="21"/>
  <c r="AK344" i="23" s="1"/>
  <c r="T203" i="21"/>
  <c r="K203" i="21"/>
  <c r="AK347" i="23" s="1"/>
  <c r="S204" i="21"/>
  <c r="J206" i="21"/>
  <c r="T206" i="21"/>
  <c r="J207" i="21"/>
  <c r="U207" i="21"/>
  <c r="K208" i="21"/>
  <c r="AK352" i="23" s="1"/>
  <c r="S131" i="21"/>
  <c r="S133" i="21"/>
  <c r="J135" i="21"/>
  <c r="S135" i="21"/>
  <c r="J137" i="21"/>
  <c r="S137" i="21"/>
  <c r="J139" i="21"/>
  <c r="S139" i="21"/>
  <c r="J141" i="21"/>
  <c r="S141" i="21"/>
  <c r="J143" i="21"/>
  <c r="S143" i="21"/>
  <c r="J145" i="21"/>
  <c r="S145" i="21"/>
  <c r="J147" i="21"/>
  <c r="S147" i="21"/>
  <c r="J149" i="21"/>
  <c r="S149" i="21"/>
  <c r="J190" i="21"/>
  <c r="S190" i="21"/>
  <c r="E219" i="21" s="1"/>
  <c r="S192" i="21"/>
  <c r="J194" i="21"/>
  <c r="S194" i="21"/>
  <c r="K198" i="21"/>
  <c r="AK342" i="23" s="1"/>
  <c r="T201" i="21"/>
  <c r="K201" i="21"/>
  <c r="AK345" i="23" s="1"/>
  <c r="K206" i="21"/>
  <c r="AK350" i="23" s="1"/>
  <c r="T209" i="21"/>
  <c r="K209" i="21"/>
  <c r="AK353" i="23" s="1"/>
  <c r="O244" i="21"/>
  <c r="U250" i="21"/>
  <c r="T253" i="21"/>
  <c r="M315" i="21"/>
  <c r="AP467" i="23" s="1"/>
  <c r="L315" i="21"/>
  <c r="AK467" i="23" s="1"/>
  <c r="T190" i="21"/>
  <c r="T199" i="21"/>
  <c r="K199" i="21"/>
  <c r="AK343" i="23" s="1"/>
  <c r="T207" i="21"/>
  <c r="K207" i="21"/>
  <c r="AK351" i="23" s="1"/>
  <c r="K130" i="21"/>
  <c r="AK270" i="23" s="1"/>
  <c r="S130" i="21"/>
  <c r="E159" i="21" s="1"/>
  <c r="U131" i="21"/>
  <c r="J132" i="21"/>
  <c r="S132" i="21"/>
  <c r="U133" i="21"/>
  <c r="K134" i="21"/>
  <c r="AK274" i="23" s="1"/>
  <c r="S134" i="21"/>
  <c r="U135" i="21"/>
  <c r="J136" i="21"/>
  <c r="S136" i="21"/>
  <c r="J138" i="21"/>
  <c r="S138" i="21"/>
  <c r="J140" i="21"/>
  <c r="S140" i="21"/>
  <c r="J142" i="21"/>
  <c r="S142" i="21"/>
  <c r="J144" i="21"/>
  <c r="S144" i="21"/>
  <c r="J146" i="21"/>
  <c r="S146" i="21"/>
  <c r="J148" i="21"/>
  <c r="S148" i="21"/>
  <c r="U190" i="21"/>
  <c r="K191" i="21"/>
  <c r="AK335" i="23" s="1"/>
  <c r="J191" i="21"/>
  <c r="S191" i="21"/>
  <c r="J192" i="21"/>
  <c r="U192" i="21"/>
  <c r="K193" i="21"/>
  <c r="AK337" i="23" s="1"/>
  <c r="J193" i="21"/>
  <c r="S193" i="21"/>
  <c r="T197" i="21"/>
  <c r="K197" i="21"/>
  <c r="AK341" i="23" s="1"/>
  <c r="S198" i="21"/>
  <c r="S199" i="21"/>
  <c r="J200" i="21"/>
  <c r="T200" i="21"/>
  <c r="J201" i="21"/>
  <c r="U201" i="21"/>
  <c r="T205" i="21"/>
  <c r="K205" i="21"/>
  <c r="AK349" i="23" s="1"/>
  <c r="S206" i="21"/>
  <c r="S207" i="21"/>
  <c r="J208" i="21"/>
  <c r="T208" i="21"/>
  <c r="J209" i="21"/>
  <c r="U209" i="21"/>
  <c r="U254" i="21"/>
  <c r="U252" i="21"/>
  <c r="T255" i="21"/>
  <c r="J250" i="21"/>
  <c r="S250" i="21"/>
  <c r="E279" i="21" s="1"/>
  <c r="U251" i="21"/>
  <c r="K252" i="21"/>
  <c r="AK400" i="23" s="1"/>
  <c r="J252" i="21"/>
  <c r="S252" i="21"/>
  <c r="U253" i="21"/>
  <c r="K254" i="21"/>
  <c r="AK402" i="23" s="1"/>
  <c r="S254" i="21"/>
  <c r="U255" i="21"/>
  <c r="J256" i="21"/>
  <c r="S256" i="21"/>
  <c r="U257" i="21"/>
  <c r="J258" i="21"/>
  <c r="S258" i="21"/>
  <c r="U259" i="21"/>
  <c r="J260" i="21"/>
  <c r="S260" i="21"/>
  <c r="U261" i="21"/>
  <c r="J262" i="21"/>
  <c r="S262" i="21"/>
  <c r="U263" i="21"/>
  <c r="J264" i="21"/>
  <c r="S264" i="21"/>
  <c r="U265" i="21"/>
  <c r="J266" i="21"/>
  <c r="S266" i="21"/>
  <c r="U267" i="21"/>
  <c r="J268" i="21"/>
  <c r="S268" i="21"/>
  <c r="U269" i="21"/>
  <c r="B318" i="21"/>
  <c r="AG318" i="21" s="1"/>
  <c r="B314" i="21"/>
  <c r="AG314" i="21" s="1"/>
  <c r="B320" i="21"/>
  <c r="AG320" i="21" s="1"/>
  <c r="B316" i="21"/>
  <c r="AG316" i="21" s="1"/>
  <c r="B312" i="21"/>
  <c r="AG312" i="21" s="1"/>
  <c r="B313" i="21"/>
  <c r="AG313" i="21" s="1"/>
  <c r="U334" i="21"/>
  <c r="M334" i="21"/>
  <c r="AP486" i="23" s="1"/>
  <c r="T334" i="21"/>
  <c r="P334" i="21"/>
  <c r="L334" i="21"/>
  <c r="AK486" i="23" s="1"/>
  <c r="S334" i="21"/>
  <c r="O334" i="21"/>
  <c r="V334" i="21"/>
  <c r="R334" i="21"/>
  <c r="N334" i="21"/>
  <c r="K251" i="21"/>
  <c r="AK399" i="23" s="1"/>
  <c r="S251" i="21"/>
  <c r="K253" i="21"/>
  <c r="AK401" i="23" s="1"/>
  <c r="J253" i="21"/>
  <c r="S253" i="21"/>
  <c r="K255" i="21"/>
  <c r="AK403" i="23" s="1"/>
  <c r="S255" i="21"/>
  <c r="J257" i="21"/>
  <c r="S257" i="21"/>
  <c r="J259" i="21"/>
  <c r="S259" i="21"/>
  <c r="J261" i="21"/>
  <c r="S261" i="21"/>
  <c r="J263" i="21"/>
  <c r="S263" i="21"/>
  <c r="J265" i="21"/>
  <c r="S265" i="21"/>
  <c r="J267" i="21"/>
  <c r="S267" i="21"/>
  <c r="J269" i="21"/>
  <c r="S269" i="21"/>
  <c r="B310" i="21"/>
  <c r="AG310" i="21" s="1"/>
  <c r="B311" i="21"/>
  <c r="AG311" i="21" s="1"/>
  <c r="B319" i="21"/>
  <c r="AG319" i="21" s="1"/>
  <c r="K269" i="21"/>
  <c r="AK417" i="23" s="1"/>
  <c r="T269" i="21"/>
  <c r="I407" i="21"/>
  <c r="L407" i="21" s="1"/>
  <c r="Q407" i="21" s="1"/>
  <c r="G402" i="21"/>
  <c r="B317" i="21"/>
  <c r="AG317" i="21" s="1"/>
  <c r="S347" i="21"/>
  <c r="O347" i="21"/>
  <c r="T347" i="21"/>
  <c r="P347" i="21"/>
  <c r="L347" i="21"/>
  <c r="AK499" i="23" s="1"/>
  <c r="R347" i="21"/>
  <c r="V347" i="21"/>
  <c r="N347" i="21"/>
  <c r="U347" i="21"/>
  <c r="M347" i="21"/>
  <c r="AP499" i="23" s="1"/>
  <c r="B325" i="21"/>
  <c r="AG325" i="21" s="1"/>
  <c r="B329" i="21"/>
  <c r="AG329" i="21" s="1"/>
  <c r="B333" i="21"/>
  <c r="AG333" i="21" s="1"/>
  <c r="B342" i="21"/>
  <c r="AG342" i="21" s="1"/>
  <c r="B328" i="21"/>
  <c r="AG328" i="21" s="1"/>
  <c r="B332" i="21"/>
  <c r="AG332" i="21" s="1"/>
  <c r="B349" i="21"/>
  <c r="AG349" i="21" s="1"/>
  <c r="B345" i="21"/>
  <c r="AG345" i="21" s="1"/>
  <c r="B348" i="21"/>
  <c r="AG348" i="21" s="1"/>
  <c r="B344" i="21"/>
  <c r="AG344" i="21" s="1"/>
  <c r="B341" i="21"/>
  <c r="AG341" i="21" s="1"/>
  <c r="B346" i="21"/>
  <c r="AG346" i="21" s="1"/>
  <c r="B327" i="21"/>
  <c r="AG327" i="21" s="1"/>
  <c r="B331" i="21"/>
  <c r="AG331" i="21" s="1"/>
  <c r="B335" i="21"/>
  <c r="AG335" i="21" s="1"/>
  <c r="B340" i="21"/>
  <c r="AG340" i="21" s="1"/>
  <c r="B343" i="21"/>
  <c r="AG343" i="21" s="1"/>
  <c r="L357" i="21"/>
  <c r="B326" i="21"/>
  <c r="AG326" i="21" s="1"/>
  <c r="B330" i="21"/>
  <c r="AG330" i="21" s="1"/>
  <c r="B350" i="21"/>
  <c r="AG350" i="21" s="1"/>
  <c r="R355" i="21"/>
  <c r="Z355" i="21"/>
  <c r="L355" i="21"/>
  <c r="M355" i="21"/>
  <c r="AP507" i="23" s="1"/>
  <c r="B364" i="21"/>
  <c r="AG364" i="21" s="1"/>
  <c r="B365" i="21"/>
  <c r="AG365" i="21" s="1"/>
  <c r="B360" i="21"/>
  <c r="AG360" i="21" s="1"/>
  <c r="B356" i="21"/>
  <c r="AG356" i="21" s="1"/>
  <c r="B361" i="21"/>
  <c r="AG361" i="21" s="1"/>
  <c r="B359" i="21"/>
  <c r="AG359" i="21" s="1"/>
  <c r="B362" i="21"/>
  <c r="AG362" i="21" s="1"/>
  <c r="B363" i="21"/>
  <c r="AG363" i="21" s="1"/>
  <c r="B358" i="21"/>
  <c r="AG358" i="21" s="1"/>
  <c r="V377" i="21"/>
  <c r="M373" i="21"/>
  <c r="AP525" i="23" s="1"/>
  <c r="N394" i="21"/>
  <c r="T394" i="21"/>
  <c r="I445" i="21"/>
  <c r="H431" i="21"/>
  <c r="I431" i="21" s="1"/>
  <c r="J431" i="21" s="1"/>
  <c r="K431" i="21" s="1"/>
  <c r="L431" i="21" s="1"/>
  <c r="M431" i="21" s="1"/>
  <c r="N431" i="21" s="1"/>
  <c r="O431" i="21" s="1"/>
  <c r="R431" i="21" s="1"/>
  <c r="S431" i="21" s="1"/>
  <c r="U431" i="21" s="1"/>
  <c r="W431" i="21" s="1"/>
  <c r="Y431" i="21" s="1"/>
  <c r="Z431" i="21" s="1"/>
  <c r="AA431" i="21" s="1"/>
  <c r="AB431" i="21" s="1"/>
  <c r="L388" i="21"/>
  <c r="AK540" i="23" s="1"/>
  <c r="M388" i="21"/>
  <c r="AP540" i="23" s="1"/>
  <c r="B380" i="21"/>
  <c r="AG380" i="21" s="1"/>
  <c r="B376" i="21"/>
  <c r="AG376" i="21" s="1"/>
  <c r="B371" i="21"/>
  <c r="AG371" i="21" s="1"/>
  <c r="B375" i="21"/>
  <c r="AG375" i="21" s="1"/>
  <c r="B378" i="21"/>
  <c r="AG378" i="21" s="1"/>
  <c r="M387" i="21"/>
  <c r="AP539" i="23" s="1"/>
  <c r="R391" i="21"/>
  <c r="N391" i="21"/>
  <c r="U391" i="21"/>
  <c r="T391" i="21"/>
  <c r="O391" i="21"/>
  <c r="S391" i="21"/>
  <c r="S432" i="21"/>
  <c r="B393" i="21"/>
  <c r="AG393" i="21" s="1"/>
  <c r="B390" i="21"/>
  <c r="AG390" i="21" s="1"/>
  <c r="B386" i="21"/>
  <c r="AG386" i="21" s="1"/>
  <c r="B392" i="21"/>
  <c r="AG392" i="21" s="1"/>
  <c r="N434" i="21"/>
  <c r="AP650" i="23" s="1"/>
  <c r="B385" i="21"/>
  <c r="AG385" i="21" s="1"/>
  <c r="B389" i="21"/>
  <c r="AG389" i="21" s="1"/>
  <c r="B395" i="21"/>
  <c r="AG395" i="21" s="1"/>
  <c r="M432" i="21"/>
  <c r="N433" i="21"/>
  <c r="J400" i="21"/>
  <c r="N432" i="21"/>
  <c r="AP648" i="23" s="1"/>
  <c r="AA250" i="21" l="1"/>
  <c r="AA80" i="21"/>
  <c r="AA202" i="21"/>
  <c r="N244" i="21"/>
  <c r="AE69" i="21"/>
  <c r="B281" i="23"/>
  <c r="Z388" i="21"/>
  <c r="M374" i="21"/>
  <c r="AP526" i="23" s="1"/>
  <c r="F374" i="21" a="1"/>
  <c r="F374" i="21" s="1"/>
  <c r="G374" i="21" a="1"/>
  <c r="G374" i="21" s="1"/>
  <c r="L526" i="23" s="1"/>
  <c r="A176" i="33"/>
  <c r="K370" i="21" a="1"/>
  <c r="K370" i="21" s="1"/>
  <c r="AF522" i="23" s="1"/>
  <c r="AG370" i="21"/>
  <c r="AE9" i="21"/>
  <c r="J394" i="21" a="1"/>
  <c r="J394" i="21" s="1"/>
  <c r="AA546" i="23" s="1"/>
  <c r="AG394" i="21"/>
  <c r="H377" i="21" a="1"/>
  <c r="H377" i="21" s="1"/>
  <c r="Q529" i="23" s="1"/>
  <c r="AG377" i="21"/>
  <c r="G377" i="21" a="1"/>
  <c r="G377" i="21" s="1"/>
  <c r="L529" i="23" s="1"/>
  <c r="P446" i="21"/>
  <c r="Z434" i="21"/>
  <c r="Y432" i="21"/>
  <c r="Z432" i="21"/>
  <c r="Y433" i="21"/>
  <c r="Z433" i="21"/>
  <c r="Y434" i="21"/>
  <c r="L374" i="21"/>
  <c r="AK526" i="23" s="1"/>
  <c r="O377" i="21"/>
  <c r="J374" i="21" a="1"/>
  <c r="J374" i="21" s="1"/>
  <c r="AA526" i="23" s="1"/>
  <c r="K374" i="21" a="1"/>
  <c r="K374" i="21" s="1"/>
  <c r="AF526" i="23" s="1"/>
  <c r="AA267" i="21"/>
  <c r="AA137" i="21"/>
  <c r="K379" i="21" a="1"/>
  <c r="K379" i="21" s="1"/>
  <c r="AF531" i="23" s="1"/>
  <c r="AG379" i="21"/>
  <c r="B340" i="23"/>
  <c r="AA266" i="21"/>
  <c r="AA145" i="21"/>
  <c r="AA81" i="21"/>
  <c r="L391" i="21"/>
  <c r="AK543" i="23" s="1"/>
  <c r="AG391" i="21"/>
  <c r="AE249" i="21"/>
  <c r="AE129" i="21"/>
  <c r="Q374" i="21"/>
  <c r="I374" i="21" a="1"/>
  <c r="I374" i="21" s="1"/>
  <c r="V526" i="23" s="1"/>
  <c r="A165" i="30"/>
  <c r="R377" i="21"/>
  <c r="O124" i="21"/>
  <c r="I165" i="21" s="1"/>
  <c r="L165" i="21" s="1"/>
  <c r="Q165" i="21" s="1"/>
  <c r="H374" i="21" a="1"/>
  <c r="H374" i="21" s="1"/>
  <c r="Q526" i="23" s="1"/>
  <c r="E374" i="21" a="1"/>
  <c r="E374" i="21" s="1"/>
  <c r="S377" i="21"/>
  <c r="I394" i="21" a="1"/>
  <c r="I394" i="21" s="1"/>
  <c r="V546" i="23" s="1"/>
  <c r="AA263" i="21"/>
  <c r="Q372" i="21"/>
  <c r="AG372" i="21"/>
  <c r="A107" i="24"/>
  <c r="AE189" i="21"/>
  <c r="G394" i="21" a="1"/>
  <c r="G394" i="21" s="1"/>
  <c r="L546" i="23" s="1"/>
  <c r="S394" i="21"/>
  <c r="P391" i="21"/>
  <c r="V391" i="21"/>
  <c r="P394" i="21"/>
  <c r="U394" i="21"/>
  <c r="V394" i="21"/>
  <c r="E391" i="21" a="1"/>
  <c r="E391" i="21" s="1"/>
  <c r="G543" i="23" s="1"/>
  <c r="J391" i="21" a="1"/>
  <c r="J391" i="21" s="1"/>
  <c r="AA543" i="23" s="1"/>
  <c r="J370" i="21" a="1"/>
  <c r="J370" i="21" s="1"/>
  <c r="AA522" i="23" s="1"/>
  <c r="K394" i="21" a="1"/>
  <c r="K394" i="21" s="1"/>
  <c r="AF546" i="23" s="1"/>
  <c r="H394" i="21" a="1"/>
  <c r="H394" i="21" s="1"/>
  <c r="Q546" i="23" s="1"/>
  <c r="AA258" i="21"/>
  <c r="AA87" i="21"/>
  <c r="O672" i="23"/>
  <c r="AA268" i="21"/>
  <c r="AA264" i="21"/>
  <c r="B408" i="23"/>
  <c r="Q446" i="21"/>
  <c r="O394" i="21"/>
  <c r="R394" i="21"/>
  <c r="F394" i="21" a="1"/>
  <c r="F394" i="21" s="1"/>
  <c r="A181" i="30"/>
  <c r="M394" i="21"/>
  <c r="AP546" i="23" s="1"/>
  <c r="L394" i="21"/>
  <c r="AK546" i="23" s="1"/>
  <c r="N379" i="21"/>
  <c r="I391" i="21" a="1"/>
  <c r="I391" i="21" s="1"/>
  <c r="V543" i="23" s="1"/>
  <c r="Q391" i="21"/>
  <c r="E394" i="21" a="1"/>
  <c r="E394" i="21" s="1"/>
  <c r="G546" i="23" s="1"/>
  <c r="B289" i="23"/>
  <c r="M377" i="21"/>
  <c r="AP529" i="23" s="1"/>
  <c r="K377" i="21" a="1"/>
  <c r="K377" i="21" s="1"/>
  <c r="AF529" i="23" s="1"/>
  <c r="P377" i="21"/>
  <c r="U377" i="21"/>
  <c r="F377" i="21" a="1"/>
  <c r="F377" i="21" s="1"/>
  <c r="H370" i="21" a="1"/>
  <c r="H370" i="21" s="1"/>
  <c r="Q522" i="23" s="1"/>
  <c r="AA262" i="21"/>
  <c r="AA79" i="21"/>
  <c r="L370" i="21"/>
  <c r="AK522" i="23" s="1"/>
  <c r="R432" i="21"/>
  <c r="E439" i="21" s="1"/>
  <c r="H670" i="23" s="1"/>
  <c r="I677" i="23" s="1"/>
  <c r="E370" i="21" a="1"/>
  <c r="E370" i="21" s="1"/>
  <c r="F379" i="21" a="1"/>
  <c r="F379" i="21" s="1"/>
  <c r="R370" i="21"/>
  <c r="O379" i="21"/>
  <c r="F370" i="21" a="1"/>
  <c r="F370" i="21" s="1"/>
  <c r="I370" i="21" a="1"/>
  <c r="I370" i="21" s="1"/>
  <c r="V522" i="23" s="1"/>
  <c r="I379" i="21" a="1"/>
  <c r="I379" i="21" s="1"/>
  <c r="V531" i="23" s="1"/>
  <c r="B409" i="23"/>
  <c r="E244" i="21"/>
  <c r="R433" i="21"/>
  <c r="H379" i="21" a="1"/>
  <c r="H379" i="21" s="1"/>
  <c r="Q531" i="23" s="1"/>
  <c r="B404" i="23"/>
  <c r="V379" i="21"/>
  <c r="L379" i="21"/>
  <c r="AK531" i="23" s="1"/>
  <c r="J379" i="21" a="1"/>
  <c r="J379" i="21" s="1"/>
  <c r="AA531" i="23" s="1"/>
  <c r="B224" i="23"/>
  <c r="Z387" i="21"/>
  <c r="E174" i="30" s="1"/>
  <c r="R379" i="21"/>
  <c r="P379" i="21"/>
  <c r="Z357" i="21"/>
  <c r="E162" i="33" s="1"/>
  <c r="S379" i="21"/>
  <c r="M379" i="21"/>
  <c r="AP531" i="23" s="1"/>
  <c r="E379" i="21" a="1"/>
  <c r="E379" i="21" s="1"/>
  <c r="Z379" i="21" s="1"/>
  <c r="U379" i="21"/>
  <c r="T379" i="21"/>
  <c r="G370" i="21" a="1"/>
  <c r="G370" i="21" s="1"/>
  <c r="L522" i="23" s="1"/>
  <c r="G379" i="21" a="1"/>
  <c r="G379" i="21" s="1"/>
  <c r="L531" i="23" s="1"/>
  <c r="Q370" i="21"/>
  <c r="Q379" i="21"/>
  <c r="F244" i="21"/>
  <c r="M274" i="21" s="1"/>
  <c r="Z423" i="23" s="1"/>
  <c r="R434" i="21"/>
  <c r="E184" i="21"/>
  <c r="AA104" i="23"/>
  <c r="A157" i="30"/>
  <c r="A167" i="33"/>
  <c r="A133" i="30"/>
  <c r="A141" i="33"/>
  <c r="A130" i="30"/>
  <c r="A138" i="33"/>
  <c r="A124" i="30"/>
  <c r="A131" i="33"/>
  <c r="A82" i="24"/>
  <c r="A127" i="30"/>
  <c r="A134" i="33"/>
  <c r="A85" i="24"/>
  <c r="B347" i="23"/>
  <c r="AA203" i="21"/>
  <c r="O98" i="21"/>
  <c r="Q98" i="21" s="1"/>
  <c r="T98" i="21" s="1"/>
  <c r="AP235" i="23" s="1"/>
  <c r="H244" i="23" s="1"/>
  <c r="H236" i="23"/>
  <c r="B12" i="23"/>
  <c r="AA11" i="21"/>
  <c r="B23" i="23"/>
  <c r="AA22" i="21"/>
  <c r="B13" i="23"/>
  <c r="AA12" i="21"/>
  <c r="B648" i="23"/>
  <c r="C120" i="24"/>
  <c r="D187" i="30"/>
  <c r="Z370" i="21"/>
  <c r="G522" i="23"/>
  <c r="B283" i="23"/>
  <c r="AA143" i="21"/>
  <c r="E187" i="33"/>
  <c r="E175" i="30"/>
  <c r="A166" i="30"/>
  <c r="A177" i="33"/>
  <c r="A108" i="24"/>
  <c r="L372" i="21"/>
  <c r="AK524" i="23" s="1"/>
  <c r="A160" i="30"/>
  <c r="A170" i="33"/>
  <c r="A144" i="30"/>
  <c r="A153" i="33"/>
  <c r="A94" i="24"/>
  <c r="A128" i="33"/>
  <c r="A121" i="30"/>
  <c r="A79" i="24"/>
  <c r="O218" i="21"/>
  <c r="Q218" i="21" s="1"/>
  <c r="T218" i="21" s="1"/>
  <c r="AP363" i="23" s="1"/>
  <c r="H372" i="23" s="1"/>
  <c r="H364" i="23"/>
  <c r="B20" i="23"/>
  <c r="AA19" i="21"/>
  <c r="B17" i="23"/>
  <c r="AA16" i="21"/>
  <c r="A123" i="24"/>
  <c r="A124" i="24" s="1"/>
  <c r="A117" i="24"/>
  <c r="A118" i="24" s="1"/>
  <c r="A119" i="24" s="1"/>
  <c r="A168" i="30"/>
  <c r="A179" i="33"/>
  <c r="A110" i="24"/>
  <c r="A35" i="24"/>
  <c r="A36" i="24" s="1"/>
  <c r="A37" i="24" s="1"/>
  <c r="A38" i="24" s="1"/>
  <c r="A12" i="24"/>
  <c r="A13" i="24" s="1"/>
  <c r="A14" i="24" s="1"/>
  <c r="B222" i="23"/>
  <c r="AA86" i="21"/>
  <c r="G440" i="21"/>
  <c r="AP649" i="23"/>
  <c r="A182" i="30"/>
  <c r="A194" i="33"/>
  <c r="A180" i="30"/>
  <c r="A192" i="33"/>
  <c r="A169" i="30"/>
  <c r="A180" i="33"/>
  <c r="A111" i="24"/>
  <c r="A182" i="33"/>
  <c r="A171" i="30"/>
  <c r="A113" i="24"/>
  <c r="N370" i="21"/>
  <c r="O370" i="21" s="1"/>
  <c r="N355" i="21"/>
  <c r="O355" i="21" s="1"/>
  <c r="AK507" i="23"/>
  <c r="A156" i="33"/>
  <c r="A147" i="30"/>
  <c r="A97" i="24"/>
  <c r="O278" i="21"/>
  <c r="Q278" i="21" s="1"/>
  <c r="T278" i="21" s="1"/>
  <c r="H428" i="23"/>
  <c r="B344" i="23"/>
  <c r="AA200" i="21"/>
  <c r="B270" i="23"/>
  <c r="AA130" i="21"/>
  <c r="B273" i="23"/>
  <c r="AA133" i="21"/>
  <c r="F64" i="21"/>
  <c r="Z373" i="21"/>
  <c r="G525" i="23"/>
  <c r="A174" i="33"/>
  <c r="A163" i="30"/>
  <c r="A105" i="24"/>
  <c r="A154" i="30"/>
  <c r="A164" i="33"/>
  <c r="A129" i="30"/>
  <c r="A137" i="33"/>
  <c r="A200" i="33" s="1"/>
  <c r="J402" i="21"/>
  <c r="T601" i="23"/>
  <c r="A126" i="30"/>
  <c r="A133" i="33"/>
  <c r="A84" i="24"/>
  <c r="A120" i="30"/>
  <c r="A127" i="33"/>
  <c r="A78" i="24"/>
  <c r="O158" i="21"/>
  <c r="Q158" i="21" s="1"/>
  <c r="T158" i="21" s="1"/>
  <c r="H300" i="23"/>
  <c r="B24" i="23"/>
  <c r="AA23" i="21"/>
  <c r="B25" i="23"/>
  <c r="AA24" i="21"/>
  <c r="B22" i="23"/>
  <c r="AA21" i="21"/>
  <c r="B650" i="23"/>
  <c r="C122" i="24"/>
  <c r="D189" i="30"/>
  <c r="E372" i="21" a="1"/>
  <c r="E372" i="21" s="1"/>
  <c r="A162" i="30"/>
  <c r="A173" i="33"/>
  <c r="A104" i="24"/>
  <c r="H181" i="30"/>
  <c r="T377" i="21"/>
  <c r="A163" i="33"/>
  <c r="A153" i="30"/>
  <c r="A156" i="30"/>
  <c r="A166" i="33"/>
  <c r="A169" i="33"/>
  <c r="A159" i="30"/>
  <c r="E152" i="30"/>
  <c r="A138" i="30"/>
  <c r="A146" i="33"/>
  <c r="A140" i="30"/>
  <c r="A149" i="33"/>
  <c r="A90" i="24"/>
  <c r="A148" i="30"/>
  <c r="A157" i="33"/>
  <c r="A98" i="24"/>
  <c r="A136" i="30"/>
  <c r="A144" i="33"/>
  <c r="A118" i="30"/>
  <c r="A125" i="33"/>
  <c r="A76" i="24"/>
  <c r="Z334" i="21"/>
  <c r="A119" i="30"/>
  <c r="A126" i="33"/>
  <c r="A77" i="24"/>
  <c r="A132" i="33"/>
  <c r="A125" i="30"/>
  <c r="A83" i="24"/>
  <c r="B403" i="23"/>
  <c r="AA255" i="21"/>
  <c r="B349" i="23"/>
  <c r="AA205" i="21"/>
  <c r="Z315" i="21"/>
  <c r="B353" i="23"/>
  <c r="AA209" i="21"/>
  <c r="B335" i="23"/>
  <c r="AA191" i="21"/>
  <c r="B288" i="23"/>
  <c r="AA148" i="21"/>
  <c r="B286" i="23"/>
  <c r="AA146" i="21"/>
  <c r="B284" i="23"/>
  <c r="AA144" i="21"/>
  <c r="B282" i="23"/>
  <c r="AA142" i="21"/>
  <c r="B280" i="23"/>
  <c r="AA140" i="21"/>
  <c r="B278" i="23"/>
  <c r="AA138" i="21"/>
  <c r="B276" i="23"/>
  <c r="AA136" i="21"/>
  <c r="B272" i="23"/>
  <c r="AA132" i="21"/>
  <c r="B18" i="23"/>
  <c r="AA17" i="21"/>
  <c r="N124" i="21"/>
  <c r="E64" i="21"/>
  <c r="B27" i="23"/>
  <c r="AA26" i="21"/>
  <c r="B19" i="23"/>
  <c r="AA18" i="21"/>
  <c r="I372" i="21" a="1"/>
  <c r="I372" i="21" s="1"/>
  <c r="V524" i="23" s="1"/>
  <c r="F372" i="21" a="1"/>
  <c r="F372" i="21" s="1"/>
  <c r="I377" i="21" a="1"/>
  <c r="I377" i="21" s="1"/>
  <c r="V529" i="23" s="1"/>
  <c r="J377" i="21" a="1"/>
  <c r="J377" i="21" s="1"/>
  <c r="AA529" i="23" s="1"/>
  <c r="U678" i="23"/>
  <c r="N680" i="23" s="1"/>
  <c r="R679" i="23" s="1"/>
  <c r="W679" i="23" s="1"/>
  <c r="R681" i="23" s="1"/>
  <c r="V681" i="23" s="1"/>
  <c r="G439" i="21"/>
  <c r="J439" i="21" s="1"/>
  <c r="A40" i="24"/>
  <c r="A41" i="24" s="1"/>
  <c r="A42" i="24" s="1"/>
  <c r="A43" i="24" s="1"/>
  <c r="A44" i="24" s="1"/>
  <c r="A45" i="24" s="1"/>
  <c r="A66" i="24"/>
  <c r="A67" i="24" s="1"/>
  <c r="A68" i="24" s="1"/>
  <c r="A69" i="24" s="1"/>
  <c r="B218" i="23"/>
  <c r="AA82" i="21"/>
  <c r="A161" i="30"/>
  <c r="A172" i="33"/>
  <c r="A171" i="33" s="1"/>
  <c r="A103" i="24"/>
  <c r="A100" i="24"/>
  <c r="A101" i="24" s="1"/>
  <c r="A102" i="24" s="1"/>
  <c r="A155" i="30"/>
  <c r="A165" i="33"/>
  <c r="A142" i="30"/>
  <c r="A151" i="33"/>
  <c r="A92" i="24"/>
  <c r="A139" i="33"/>
  <c r="A131" i="30"/>
  <c r="A128" i="30"/>
  <c r="A136" i="33"/>
  <c r="A135" i="33" s="1"/>
  <c r="B339" i="23"/>
  <c r="AA195" i="21"/>
  <c r="B274" i="23"/>
  <c r="AA134" i="21"/>
  <c r="A176" i="30"/>
  <c r="A188" i="33"/>
  <c r="A191" i="33"/>
  <c r="A179" i="30"/>
  <c r="E160" i="33"/>
  <c r="E150" i="30"/>
  <c r="A148" i="33"/>
  <c r="A147" i="33" s="1"/>
  <c r="A139" i="30"/>
  <c r="A86" i="24"/>
  <c r="A87" i="24" s="1"/>
  <c r="A88" i="24" s="1"/>
  <c r="A89" i="24"/>
  <c r="A145" i="30"/>
  <c r="A154" i="33"/>
  <c r="A95" i="24"/>
  <c r="A141" i="30"/>
  <c r="A150" i="33"/>
  <c r="A91" i="24"/>
  <c r="B351" i="23"/>
  <c r="AA207" i="21"/>
  <c r="B345" i="23"/>
  <c r="AA201" i="21"/>
  <c r="B28" i="23"/>
  <c r="AA27" i="21"/>
  <c r="B225" i="23"/>
  <c r="AA89" i="21"/>
  <c r="A172" i="30"/>
  <c r="A184" i="33"/>
  <c r="A183" i="33" s="1"/>
  <c r="A173" i="30"/>
  <c r="A185" i="33"/>
  <c r="N400" i="21"/>
  <c r="AP567" i="23" s="1"/>
  <c r="O567" i="23"/>
  <c r="O432" i="21"/>
  <c r="E440" i="21" s="1"/>
  <c r="H671" i="23" s="1"/>
  <c r="I692" i="23" s="1"/>
  <c r="AK648" i="23"/>
  <c r="A177" i="30"/>
  <c r="A189" i="33"/>
  <c r="A178" i="33"/>
  <c r="A167" i="30"/>
  <c r="A109" i="24"/>
  <c r="Z394" i="21"/>
  <c r="L377" i="21"/>
  <c r="AK529" i="23" s="1"/>
  <c r="N377" i="21"/>
  <c r="A158" i="30"/>
  <c r="A168" i="33"/>
  <c r="A151" i="30"/>
  <c r="A161" i="33"/>
  <c r="A149" i="30"/>
  <c r="A158" i="33"/>
  <c r="A99" i="24"/>
  <c r="N357" i="21"/>
  <c r="AK509" i="23"/>
  <c r="A134" i="30"/>
  <c r="A142" i="33"/>
  <c r="A152" i="33"/>
  <c r="A143" i="30"/>
  <c r="A93" i="24"/>
  <c r="A143" i="33"/>
  <c r="A135" i="30"/>
  <c r="A132" i="30"/>
  <c r="A140" i="33"/>
  <c r="Z347" i="21"/>
  <c r="B417" i="23"/>
  <c r="AA269" i="21"/>
  <c r="A117" i="30"/>
  <c r="A124" i="33"/>
  <c r="A113" i="30"/>
  <c r="A114" i="30" s="1"/>
  <c r="A115" i="30" s="1"/>
  <c r="A116" i="30" s="1"/>
  <c r="A75" i="24"/>
  <c r="A70" i="24"/>
  <c r="A130" i="33"/>
  <c r="A123" i="30"/>
  <c r="A81" i="24"/>
  <c r="B352" i="23"/>
  <c r="AA208" i="21"/>
  <c r="B341" i="23"/>
  <c r="AA197" i="21"/>
  <c r="B343" i="23"/>
  <c r="AA199" i="21"/>
  <c r="B334" i="23"/>
  <c r="AA190" i="21"/>
  <c r="B401" i="23"/>
  <c r="AA253" i="21"/>
  <c r="B350" i="23"/>
  <c r="AA206" i="21"/>
  <c r="B342" i="23"/>
  <c r="AA198" i="21"/>
  <c r="B16" i="23"/>
  <c r="AA15" i="21"/>
  <c r="B30" i="23"/>
  <c r="AA29" i="21"/>
  <c r="B26" i="23"/>
  <c r="AA25" i="21"/>
  <c r="B29" i="23"/>
  <c r="AA28" i="21"/>
  <c r="B21" i="23"/>
  <c r="AA20" i="21"/>
  <c r="B15" i="23"/>
  <c r="AA14" i="21"/>
  <c r="B11" i="23"/>
  <c r="AA10" i="21"/>
  <c r="O38" i="21"/>
  <c r="Q38" i="21" s="1"/>
  <c r="T38" i="21" s="1"/>
  <c r="H61" i="23"/>
  <c r="B14" i="23"/>
  <c r="AA13" i="21"/>
  <c r="B649" i="23"/>
  <c r="D188" i="30"/>
  <c r="C121" i="24"/>
  <c r="G372" i="21" a="1"/>
  <c r="G372" i="21" s="1"/>
  <c r="L524" i="23" s="1"/>
  <c r="H372" i="21" a="1"/>
  <c r="H372" i="21" s="1"/>
  <c r="Q524" i="23" s="1"/>
  <c r="E377" i="21" a="1"/>
  <c r="E377" i="21" s="1"/>
  <c r="Q377" i="21"/>
  <c r="B275" i="23"/>
  <c r="AA135" i="21"/>
  <c r="A170" i="30"/>
  <c r="A181" i="33"/>
  <c r="A112" i="24"/>
  <c r="B214" i="23"/>
  <c r="AA78" i="21"/>
  <c r="J94" i="21"/>
  <c r="K365" i="21" a="1"/>
  <c r="K365" i="21" s="1"/>
  <c r="AF517" i="23" s="1"/>
  <c r="I365" i="21" a="1"/>
  <c r="I365" i="21" s="1"/>
  <c r="V517" i="23" s="1"/>
  <c r="G365" i="21" a="1"/>
  <c r="G365" i="21" s="1"/>
  <c r="L517" i="23" s="1"/>
  <c r="E365" i="21" a="1"/>
  <c r="E365" i="21" s="1"/>
  <c r="J365" i="21" a="1"/>
  <c r="J365" i="21" s="1"/>
  <c r="AA517" i="23" s="1"/>
  <c r="F365" i="21" a="1"/>
  <c r="F365" i="21" s="1"/>
  <c r="H365" i="21" a="1"/>
  <c r="H365" i="21" s="1"/>
  <c r="Q517" i="23" s="1"/>
  <c r="Q365" i="21"/>
  <c r="Q340" i="21"/>
  <c r="J340" i="21" a="1"/>
  <c r="J340" i="21" s="1"/>
  <c r="AA492" i="23" s="1"/>
  <c r="H340" i="21" a="1"/>
  <c r="H340" i="21" s="1"/>
  <c r="Q492" i="23" s="1"/>
  <c r="F340" i="21" a="1"/>
  <c r="F340" i="21" s="1"/>
  <c r="K340" i="21" a="1"/>
  <c r="K340" i="21" s="1"/>
  <c r="AF492" i="23" s="1"/>
  <c r="I340" i="21" a="1"/>
  <c r="I340" i="21" s="1"/>
  <c r="V492" i="23" s="1"/>
  <c r="G340" i="21" a="1"/>
  <c r="G340" i="21" s="1"/>
  <c r="L492" i="23" s="1"/>
  <c r="E340" i="21" a="1"/>
  <c r="E340" i="21" s="1"/>
  <c r="G492" i="23" s="1"/>
  <c r="K346" i="21" a="1"/>
  <c r="K346" i="21" s="1"/>
  <c r="AF498" i="23" s="1"/>
  <c r="I346" i="21" a="1"/>
  <c r="I346" i="21" s="1"/>
  <c r="V498" i="23" s="1"/>
  <c r="G346" i="21" a="1"/>
  <c r="G346" i="21" s="1"/>
  <c r="L498" i="23" s="1"/>
  <c r="E346" i="21" a="1"/>
  <c r="E346" i="21" s="1"/>
  <c r="Q346" i="21"/>
  <c r="J346" i="21" a="1"/>
  <c r="J346" i="21" s="1"/>
  <c r="AA498" i="23" s="1"/>
  <c r="H346" i="21" a="1"/>
  <c r="H346" i="21" s="1"/>
  <c r="Q498" i="23" s="1"/>
  <c r="F346" i="21" a="1"/>
  <c r="F346" i="21" s="1"/>
  <c r="K342" i="21" a="1"/>
  <c r="K342" i="21" s="1"/>
  <c r="AF494" i="23" s="1"/>
  <c r="I342" i="21" a="1"/>
  <c r="I342" i="21" s="1"/>
  <c r="V494" i="23" s="1"/>
  <c r="G342" i="21" a="1"/>
  <c r="G342" i="21" s="1"/>
  <c r="L494" i="23" s="1"/>
  <c r="E342" i="21" a="1"/>
  <c r="E342" i="21" s="1"/>
  <c r="G494" i="23" s="1"/>
  <c r="Q342" i="21"/>
  <c r="J342" i="21" a="1"/>
  <c r="J342" i="21" s="1"/>
  <c r="AA494" i="23" s="1"/>
  <c r="H342" i="21" a="1"/>
  <c r="H342" i="21" s="1"/>
  <c r="Q494" i="23" s="1"/>
  <c r="F342" i="21" a="1"/>
  <c r="F342" i="21" s="1"/>
  <c r="Q319" i="21"/>
  <c r="J319" i="21" a="1"/>
  <c r="J319" i="21" s="1"/>
  <c r="AA471" i="23" s="1"/>
  <c r="H319" i="21" a="1"/>
  <c r="H319" i="21" s="1"/>
  <c r="Q471" i="23" s="1"/>
  <c r="F319" i="21" a="1"/>
  <c r="F319" i="21" s="1"/>
  <c r="K319" i="21" a="1"/>
  <c r="K319" i="21" s="1"/>
  <c r="AF471" i="23" s="1"/>
  <c r="I319" i="21" a="1"/>
  <c r="I319" i="21" s="1"/>
  <c r="V471" i="23" s="1"/>
  <c r="G319" i="21" a="1"/>
  <c r="G319" i="21" s="1"/>
  <c r="L471" i="23" s="1"/>
  <c r="E319" i="21" a="1"/>
  <c r="E319" i="21" s="1"/>
  <c r="G471" i="23" s="1"/>
  <c r="Q314" i="21"/>
  <c r="J314" i="21" a="1"/>
  <c r="J314" i="21" s="1"/>
  <c r="AA466" i="23" s="1"/>
  <c r="H314" i="21" a="1"/>
  <c r="H314" i="21" s="1"/>
  <c r="Q466" i="23" s="1"/>
  <c r="F314" i="21" a="1"/>
  <c r="F314" i="21" s="1"/>
  <c r="E314" i="21" a="1"/>
  <c r="E314" i="21" s="1"/>
  <c r="G466" i="23" s="1"/>
  <c r="K314" i="21" a="1"/>
  <c r="K314" i="21" s="1"/>
  <c r="AF466" i="23" s="1"/>
  <c r="I314" i="21" a="1"/>
  <c r="I314" i="21" s="1"/>
  <c r="V466" i="23" s="1"/>
  <c r="G314" i="21" a="1"/>
  <c r="G314" i="21" s="1"/>
  <c r="L466" i="23" s="1"/>
  <c r="Q395" i="21"/>
  <c r="J395" i="21" a="1"/>
  <c r="J395" i="21" s="1"/>
  <c r="AA547" i="23" s="1"/>
  <c r="H395" i="21" a="1"/>
  <c r="H395" i="21" s="1"/>
  <c r="Q547" i="23" s="1"/>
  <c r="F395" i="21" a="1"/>
  <c r="F395" i="21" s="1"/>
  <c r="K395" i="21" a="1"/>
  <c r="K395" i="21" s="1"/>
  <c r="AF547" i="23" s="1"/>
  <c r="G395" i="21" a="1"/>
  <c r="G395" i="21" s="1"/>
  <c r="L547" i="23" s="1"/>
  <c r="I395" i="21" a="1"/>
  <c r="I395" i="21" s="1"/>
  <c r="V547" i="23" s="1"/>
  <c r="E395" i="21" a="1"/>
  <c r="E395" i="21" s="1"/>
  <c r="G547" i="23" s="1"/>
  <c r="K393" i="21" a="1"/>
  <c r="K393" i="21" s="1"/>
  <c r="AF545" i="23" s="1"/>
  <c r="I393" i="21" a="1"/>
  <c r="I393" i="21" s="1"/>
  <c r="V545" i="23" s="1"/>
  <c r="G393" i="21" a="1"/>
  <c r="G393" i="21" s="1"/>
  <c r="L545" i="23" s="1"/>
  <c r="E393" i="21" a="1"/>
  <c r="E393" i="21" s="1"/>
  <c r="G545" i="23" s="1"/>
  <c r="J393" i="21" a="1"/>
  <c r="J393" i="21" s="1"/>
  <c r="AA545" i="23" s="1"/>
  <c r="F393" i="21" a="1"/>
  <c r="F393" i="21" s="1"/>
  <c r="Q393" i="21"/>
  <c r="H393" i="21" a="1"/>
  <c r="H393" i="21" s="1"/>
  <c r="Q545" i="23" s="1"/>
  <c r="Q378" i="21"/>
  <c r="J378" i="21" a="1"/>
  <c r="J378" i="21" s="1"/>
  <c r="AA530" i="23" s="1"/>
  <c r="H378" i="21" a="1"/>
  <c r="H378" i="21" s="1"/>
  <c r="Q530" i="23" s="1"/>
  <c r="F378" i="21" a="1"/>
  <c r="F378" i="21" s="1"/>
  <c r="I378" i="21" a="1"/>
  <c r="I378" i="21" s="1"/>
  <c r="V530" i="23" s="1"/>
  <c r="E378" i="21" a="1"/>
  <c r="E378" i="21" s="1"/>
  <c r="G530" i="23" s="1"/>
  <c r="G378" i="21" a="1"/>
  <c r="G378" i="21" s="1"/>
  <c r="L530" i="23" s="1"/>
  <c r="K378" i="21" a="1"/>
  <c r="K378" i="21" s="1"/>
  <c r="AF530" i="23" s="1"/>
  <c r="K380" i="21" a="1"/>
  <c r="K380" i="21" s="1"/>
  <c r="AF532" i="23" s="1"/>
  <c r="I380" i="21" a="1"/>
  <c r="I380" i="21" s="1"/>
  <c r="V532" i="23" s="1"/>
  <c r="G380" i="21" a="1"/>
  <c r="G380" i="21" s="1"/>
  <c r="L532" i="23" s="1"/>
  <c r="E380" i="21" a="1"/>
  <c r="E380" i="21" s="1"/>
  <c r="G532" i="23" s="1"/>
  <c r="J380" i="21" a="1"/>
  <c r="J380" i="21" s="1"/>
  <c r="AA532" i="23" s="1"/>
  <c r="F380" i="21" a="1"/>
  <c r="F380" i="21" s="1"/>
  <c r="Q380" i="21"/>
  <c r="H380" i="21" a="1"/>
  <c r="H380" i="21" s="1"/>
  <c r="Q532" i="23" s="1"/>
  <c r="Q335" i="21"/>
  <c r="J335" i="21" a="1"/>
  <c r="J335" i="21" s="1"/>
  <c r="AA487" i="23" s="1"/>
  <c r="H335" i="21" a="1"/>
  <c r="H335" i="21" s="1"/>
  <c r="Q487" i="23" s="1"/>
  <c r="F335" i="21" a="1"/>
  <c r="F335" i="21" s="1"/>
  <c r="K335" i="21" a="1"/>
  <c r="K335" i="21" s="1"/>
  <c r="AF487" i="23" s="1"/>
  <c r="I335" i="21" a="1"/>
  <c r="I335" i="21" s="1"/>
  <c r="V487" i="23" s="1"/>
  <c r="G335" i="21" a="1"/>
  <c r="G335" i="21" s="1"/>
  <c r="L487" i="23" s="1"/>
  <c r="E335" i="21" a="1"/>
  <c r="E335" i="21" s="1"/>
  <c r="G487" i="23" s="1"/>
  <c r="Q341" i="21"/>
  <c r="J341" i="21" a="1"/>
  <c r="J341" i="21" s="1"/>
  <c r="AA493" i="23" s="1"/>
  <c r="H341" i="21" a="1"/>
  <c r="H341" i="21" s="1"/>
  <c r="Q493" i="23" s="1"/>
  <c r="F341" i="21" a="1"/>
  <c r="F341" i="21" s="1"/>
  <c r="K341" i="21" a="1"/>
  <c r="K341" i="21" s="1"/>
  <c r="AF493" i="23" s="1"/>
  <c r="I341" i="21" a="1"/>
  <c r="I341" i="21" s="1"/>
  <c r="V493" i="23" s="1"/>
  <c r="G341" i="21" a="1"/>
  <c r="G341" i="21" s="1"/>
  <c r="L493" i="23" s="1"/>
  <c r="E341" i="21" a="1"/>
  <c r="E341" i="21" s="1"/>
  <c r="Q349" i="21"/>
  <c r="J349" i="21" a="1"/>
  <c r="J349" i="21" s="1"/>
  <c r="AA501" i="23" s="1"/>
  <c r="H349" i="21" a="1"/>
  <c r="H349" i="21" s="1"/>
  <c r="Q501" i="23" s="1"/>
  <c r="F349" i="21" a="1"/>
  <c r="F349" i="21" s="1"/>
  <c r="G349" i="21" a="1"/>
  <c r="G349" i="21" s="1"/>
  <c r="L501" i="23" s="1"/>
  <c r="E349" i="21" a="1"/>
  <c r="E349" i="21" s="1"/>
  <c r="G501" i="23" s="1"/>
  <c r="K349" i="21" a="1"/>
  <c r="K349" i="21" s="1"/>
  <c r="AF501" i="23" s="1"/>
  <c r="I349" i="21" a="1"/>
  <c r="I349" i="21" s="1"/>
  <c r="V501" i="23" s="1"/>
  <c r="K333" i="21" a="1"/>
  <c r="K333" i="21" s="1"/>
  <c r="AF485" i="23" s="1"/>
  <c r="I333" i="21" a="1"/>
  <c r="I333" i="21" s="1"/>
  <c r="V485" i="23" s="1"/>
  <c r="G333" i="21" a="1"/>
  <c r="G333" i="21" s="1"/>
  <c r="L485" i="23" s="1"/>
  <c r="E333" i="21" a="1"/>
  <c r="E333" i="21" s="1"/>
  <c r="G485" i="23" s="1"/>
  <c r="Q333" i="21"/>
  <c r="J333" i="21" a="1"/>
  <c r="J333" i="21" s="1"/>
  <c r="AA485" i="23" s="1"/>
  <c r="H333" i="21" a="1"/>
  <c r="H333" i="21" s="1"/>
  <c r="Q485" i="23" s="1"/>
  <c r="F333" i="21" a="1"/>
  <c r="F333" i="21" s="1"/>
  <c r="K311" i="21" a="1"/>
  <c r="K311" i="21" s="1"/>
  <c r="AF463" i="23" s="1"/>
  <c r="I311" i="21" a="1"/>
  <c r="I311" i="21" s="1"/>
  <c r="V463" i="23" s="1"/>
  <c r="G311" i="21" a="1"/>
  <c r="G311" i="21" s="1"/>
  <c r="L463" i="23" s="1"/>
  <c r="E311" i="21" a="1"/>
  <c r="E311" i="21" s="1"/>
  <c r="Q311" i="21"/>
  <c r="J311" i="21" a="1"/>
  <c r="J311" i="21" s="1"/>
  <c r="AA463" i="23" s="1"/>
  <c r="H311" i="21" a="1"/>
  <c r="H311" i="21" s="1"/>
  <c r="Q463" i="23" s="1"/>
  <c r="F311" i="21" a="1"/>
  <c r="F311" i="21" s="1"/>
  <c r="K312" i="21" a="1"/>
  <c r="K312" i="21" s="1"/>
  <c r="AF464" i="23" s="1"/>
  <c r="I312" i="21" a="1"/>
  <c r="I312" i="21" s="1"/>
  <c r="V464" i="23" s="1"/>
  <c r="G312" i="21" a="1"/>
  <c r="G312" i="21" s="1"/>
  <c r="L464" i="23" s="1"/>
  <c r="E312" i="21" a="1"/>
  <c r="E312" i="21" s="1"/>
  <c r="G464" i="23" s="1"/>
  <c r="H312" i="21" a="1"/>
  <c r="H312" i="21" s="1"/>
  <c r="Q464" i="23" s="1"/>
  <c r="F312" i="21" a="1"/>
  <c r="F312" i="21" s="1"/>
  <c r="Q312" i="21"/>
  <c r="J312" i="21" a="1"/>
  <c r="J312" i="21" s="1"/>
  <c r="AA464" i="23" s="1"/>
  <c r="Q318" i="21"/>
  <c r="J318" i="21" a="1"/>
  <c r="J318" i="21" s="1"/>
  <c r="AA470" i="23" s="1"/>
  <c r="H318" i="21" a="1"/>
  <c r="H318" i="21" s="1"/>
  <c r="Q470" i="23" s="1"/>
  <c r="F318" i="21" a="1"/>
  <c r="F318" i="21" s="1"/>
  <c r="K318" i="21" a="1"/>
  <c r="K318" i="21" s="1"/>
  <c r="AF470" i="23" s="1"/>
  <c r="I318" i="21" a="1"/>
  <c r="I318" i="21" s="1"/>
  <c r="V470" i="23" s="1"/>
  <c r="G318" i="21" a="1"/>
  <c r="G318" i="21" s="1"/>
  <c r="L470" i="23" s="1"/>
  <c r="E318" i="21" a="1"/>
  <c r="E318" i="21" s="1"/>
  <c r="G470" i="23" s="1"/>
  <c r="Q313" i="21"/>
  <c r="J313" i="21" a="1"/>
  <c r="J313" i="21" s="1"/>
  <c r="AA465" i="23" s="1"/>
  <c r="H313" i="21" a="1"/>
  <c r="H313" i="21" s="1"/>
  <c r="Q465" i="23" s="1"/>
  <c r="F313" i="21" a="1"/>
  <c r="F313" i="21" s="1"/>
  <c r="K313" i="21" a="1"/>
  <c r="K313" i="21" s="1"/>
  <c r="AF465" i="23" s="1"/>
  <c r="I313" i="21" a="1"/>
  <c r="I313" i="21" s="1"/>
  <c r="V465" i="23" s="1"/>
  <c r="G313" i="21" a="1"/>
  <c r="G313" i="21" s="1"/>
  <c r="L465" i="23" s="1"/>
  <c r="E313" i="21" a="1"/>
  <c r="E313" i="21" s="1"/>
  <c r="G465" i="23" s="1"/>
  <c r="T74" i="21"/>
  <c r="Q361" i="21"/>
  <c r="H361" i="21" a="1"/>
  <c r="H361" i="21" s="1"/>
  <c r="Q513" i="23" s="1"/>
  <c r="K361" i="21" a="1"/>
  <c r="K361" i="21" s="1"/>
  <c r="AF513" i="23" s="1"/>
  <c r="G361" i="21" a="1"/>
  <c r="G361" i="21" s="1"/>
  <c r="L513" i="23" s="1"/>
  <c r="J361" i="21" a="1"/>
  <c r="J361" i="21" s="1"/>
  <c r="AA513" i="23" s="1"/>
  <c r="F361" i="21" a="1"/>
  <c r="F361" i="21" s="1"/>
  <c r="I361" i="21" a="1"/>
  <c r="I361" i="21" s="1"/>
  <c r="V513" i="23" s="1"/>
  <c r="E361" i="21" a="1"/>
  <c r="E361" i="21" s="1"/>
  <c r="G513" i="23" s="1"/>
  <c r="I364" i="21" a="1"/>
  <c r="I364" i="21" s="1"/>
  <c r="V516" i="23" s="1"/>
  <c r="F364" i="21" a="1"/>
  <c r="F364" i="21" s="1"/>
  <c r="J364" i="21" a="1"/>
  <c r="J364" i="21" s="1"/>
  <c r="AA516" i="23" s="1"/>
  <c r="E364" i="21" a="1"/>
  <c r="E364" i="21" s="1"/>
  <c r="Q364" i="21"/>
  <c r="G364" i="21" a="1"/>
  <c r="G364" i="21" s="1"/>
  <c r="L516" i="23" s="1"/>
  <c r="K364" i="21" a="1"/>
  <c r="K364" i="21" s="1"/>
  <c r="AF516" i="23" s="1"/>
  <c r="H364" i="21" a="1"/>
  <c r="H364" i="21" s="1"/>
  <c r="Q516" i="23" s="1"/>
  <c r="K375" i="21" a="1"/>
  <c r="K375" i="21" s="1"/>
  <c r="AF527" i="23" s="1"/>
  <c r="F375" i="21" a="1"/>
  <c r="F375" i="21" s="1"/>
  <c r="H375" i="21" a="1"/>
  <c r="H375" i="21" s="1"/>
  <c r="Q527" i="23" s="1"/>
  <c r="E375" i="21" a="1"/>
  <c r="E375" i="21" s="1"/>
  <c r="G527" i="23" s="1"/>
  <c r="J375" i="21" a="1"/>
  <c r="J375" i="21" s="1"/>
  <c r="AA527" i="23" s="1"/>
  <c r="G375" i="21" a="1"/>
  <c r="G375" i="21" s="1"/>
  <c r="L527" i="23" s="1"/>
  <c r="Q375" i="21"/>
  <c r="I375" i="21" a="1"/>
  <c r="I375" i="21" s="1"/>
  <c r="V527" i="23" s="1"/>
  <c r="Q363" i="21"/>
  <c r="J363" i="21" a="1"/>
  <c r="J363" i="21" s="1"/>
  <c r="AA515" i="23" s="1"/>
  <c r="H363" i="21" a="1"/>
  <c r="H363" i="21" s="1"/>
  <c r="Q515" i="23" s="1"/>
  <c r="F363" i="21" a="1"/>
  <c r="F363" i="21" s="1"/>
  <c r="E363" i="21" a="1"/>
  <c r="E363" i="21" s="1"/>
  <c r="I363" i="21" a="1"/>
  <c r="I363" i="21" s="1"/>
  <c r="V515" i="23" s="1"/>
  <c r="K363" i="21" a="1"/>
  <c r="K363" i="21" s="1"/>
  <c r="AF515" i="23" s="1"/>
  <c r="G363" i="21" a="1"/>
  <c r="G363" i="21" s="1"/>
  <c r="L515" i="23" s="1"/>
  <c r="K356" i="21" a="1"/>
  <c r="K356" i="21" s="1"/>
  <c r="AF508" i="23" s="1"/>
  <c r="I356" i="21" a="1"/>
  <c r="I356" i="21" s="1"/>
  <c r="V508" i="23" s="1"/>
  <c r="G356" i="21" a="1"/>
  <c r="G356" i="21" s="1"/>
  <c r="L508" i="23" s="1"/>
  <c r="E356" i="21" a="1"/>
  <c r="E356" i="21" s="1"/>
  <c r="G508" i="23" s="1"/>
  <c r="Q356" i="21"/>
  <c r="J356" i="21" a="1"/>
  <c r="J356" i="21" s="1"/>
  <c r="AA508" i="23" s="1"/>
  <c r="H356" i="21" a="1"/>
  <c r="H356" i="21" s="1"/>
  <c r="Q508" i="23" s="1"/>
  <c r="F356" i="21" a="1"/>
  <c r="F356" i="21" s="1"/>
  <c r="K350" i="21" a="1"/>
  <c r="K350" i="21" s="1"/>
  <c r="AF502" i="23" s="1"/>
  <c r="I350" i="21" a="1"/>
  <c r="I350" i="21" s="1"/>
  <c r="V502" i="23" s="1"/>
  <c r="G350" i="21" a="1"/>
  <c r="G350" i="21" s="1"/>
  <c r="L502" i="23" s="1"/>
  <c r="E350" i="21" a="1"/>
  <c r="E350" i="21" s="1"/>
  <c r="G502" i="23" s="1"/>
  <c r="Q350" i="21"/>
  <c r="J350" i="21" a="1"/>
  <c r="J350" i="21" s="1"/>
  <c r="AA502" i="23" s="1"/>
  <c r="H350" i="21" a="1"/>
  <c r="H350" i="21" s="1"/>
  <c r="Q502" i="23" s="1"/>
  <c r="F350" i="21" a="1"/>
  <c r="F350" i="21" s="1"/>
  <c r="Q331" i="21"/>
  <c r="J331" i="21" a="1"/>
  <c r="J331" i="21" s="1"/>
  <c r="AA483" i="23" s="1"/>
  <c r="H331" i="21" a="1"/>
  <c r="H331" i="21" s="1"/>
  <c r="Q483" i="23" s="1"/>
  <c r="F331" i="21" a="1"/>
  <c r="F331" i="21" s="1"/>
  <c r="K331" i="21" a="1"/>
  <c r="K331" i="21" s="1"/>
  <c r="AF483" i="23" s="1"/>
  <c r="I331" i="21" a="1"/>
  <c r="I331" i="21" s="1"/>
  <c r="V483" i="23" s="1"/>
  <c r="G331" i="21" a="1"/>
  <c r="G331" i="21" s="1"/>
  <c r="L483" i="23" s="1"/>
  <c r="E331" i="21" a="1"/>
  <c r="E331" i="21" s="1"/>
  <c r="G483" i="23" s="1"/>
  <c r="Q344" i="21"/>
  <c r="J344" i="21" a="1"/>
  <c r="J344" i="21" s="1"/>
  <c r="AA496" i="23" s="1"/>
  <c r="H344" i="21" a="1"/>
  <c r="H344" i="21" s="1"/>
  <c r="Q496" i="23" s="1"/>
  <c r="F344" i="21" a="1"/>
  <c r="F344" i="21" s="1"/>
  <c r="K344" i="21" a="1"/>
  <c r="K344" i="21" s="1"/>
  <c r="AF496" i="23" s="1"/>
  <c r="I344" i="21" a="1"/>
  <c r="I344" i="21" s="1"/>
  <c r="V496" i="23" s="1"/>
  <c r="G344" i="21" a="1"/>
  <c r="G344" i="21" s="1"/>
  <c r="L496" i="23" s="1"/>
  <c r="E344" i="21" a="1"/>
  <c r="E344" i="21" s="1"/>
  <c r="Q332" i="21"/>
  <c r="J332" i="21" a="1"/>
  <c r="J332" i="21" s="1"/>
  <c r="AA484" i="23" s="1"/>
  <c r="H332" i="21" a="1"/>
  <c r="H332" i="21" s="1"/>
  <c r="Q484" i="23" s="1"/>
  <c r="F332" i="21" a="1"/>
  <c r="F332" i="21" s="1"/>
  <c r="K332" i="21" a="1"/>
  <c r="K332" i="21" s="1"/>
  <c r="AF484" i="23" s="1"/>
  <c r="I332" i="21" a="1"/>
  <c r="I332" i="21" s="1"/>
  <c r="V484" i="23" s="1"/>
  <c r="G332" i="21" a="1"/>
  <c r="G332" i="21" s="1"/>
  <c r="L484" i="23" s="1"/>
  <c r="E332" i="21" a="1"/>
  <c r="E332" i="21" s="1"/>
  <c r="G484" i="23" s="1"/>
  <c r="K329" i="21" a="1"/>
  <c r="K329" i="21" s="1"/>
  <c r="AF481" i="23" s="1"/>
  <c r="I329" i="21" a="1"/>
  <c r="I329" i="21" s="1"/>
  <c r="V481" i="23" s="1"/>
  <c r="G329" i="21" a="1"/>
  <c r="G329" i="21" s="1"/>
  <c r="L481" i="23" s="1"/>
  <c r="E329" i="21" a="1"/>
  <c r="E329" i="21" s="1"/>
  <c r="G481" i="23" s="1"/>
  <c r="Q329" i="21"/>
  <c r="J329" i="21" a="1"/>
  <c r="J329" i="21" s="1"/>
  <c r="AA481" i="23" s="1"/>
  <c r="H329" i="21" a="1"/>
  <c r="H329" i="21" s="1"/>
  <c r="Q481" i="23" s="1"/>
  <c r="F329" i="21" a="1"/>
  <c r="F329" i="21" s="1"/>
  <c r="Q310" i="21"/>
  <c r="J310" i="21" a="1"/>
  <c r="J310" i="21" s="1"/>
  <c r="AA462" i="23" s="1"/>
  <c r="H310" i="21" a="1"/>
  <c r="H310" i="21" s="1"/>
  <c r="Q462" i="23" s="1"/>
  <c r="F310" i="21" a="1"/>
  <c r="F310" i="21" s="1"/>
  <c r="K310" i="21" a="1"/>
  <c r="K310" i="21" s="1"/>
  <c r="AF462" i="23" s="1"/>
  <c r="I310" i="21" a="1"/>
  <c r="I310" i="21" s="1"/>
  <c r="V462" i="23" s="1"/>
  <c r="G310" i="21" a="1"/>
  <c r="G310" i="21" s="1"/>
  <c r="L462" i="23" s="1"/>
  <c r="E310" i="21" a="1"/>
  <c r="E310" i="21" s="1"/>
  <c r="G462" i="23" s="1"/>
  <c r="K316" i="21" a="1"/>
  <c r="K316" i="21" s="1"/>
  <c r="AF468" i="23" s="1"/>
  <c r="I316" i="21" a="1"/>
  <c r="I316" i="21" s="1"/>
  <c r="V468" i="23" s="1"/>
  <c r="G316" i="21" a="1"/>
  <c r="G316" i="21" s="1"/>
  <c r="L468" i="23" s="1"/>
  <c r="E316" i="21" a="1"/>
  <c r="E316" i="21" s="1"/>
  <c r="G468" i="23" s="1"/>
  <c r="Q316" i="21"/>
  <c r="J316" i="21" a="1"/>
  <c r="J316" i="21" s="1"/>
  <c r="AA468" i="23" s="1"/>
  <c r="H316" i="21" a="1"/>
  <c r="H316" i="21" s="1"/>
  <c r="Q468" i="23" s="1"/>
  <c r="F316" i="21" a="1"/>
  <c r="F316" i="21" s="1"/>
  <c r="L244" i="21"/>
  <c r="E286" i="21" s="1"/>
  <c r="N184" i="21"/>
  <c r="N4" i="21"/>
  <c r="Q390" i="21"/>
  <c r="J390" i="21" a="1"/>
  <c r="J390" i="21" s="1"/>
  <c r="AA542" i="23" s="1"/>
  <c r="H390" i="21" a="1"/>
  <c r="H390" i="21" s="1"/>
  <c r="Q542" i="23" s="1"/>
  <c r="F390" i="21" a="1"/>
  <c r="F390" i="21" s="1"/>
  <c r="I390" i="21" a="1"/>
  <c r="I390" i="21" s="1"/>
  <c r="V542" i="23" s="1"/>
  <c r="E390" i="21" a="1"/>
  <c r="E390" i="21" s="1"/>
  <c r="G542" i="23" s="1"/>
  <c r="K390" i="21" a="1"/>
  <c r="K390" i="21" s="1"/>
  <c r="AF542" i="23" s="1"/>
  <c r="G390" i="21" a="1"/>
  <c r="G390" i="21" s="1"/>
  <c r="L542" i="23" s="1"/>
  <c r="Q376" i="21"/>
  <c r="J376" i="21" a="1"/>
  <c r="J376" i="21" s="1"/>
  <c r="AA528" i="23" s="1"/>
  <c r="H376" i="21" a="1"/>
  <c r="H376" i="21" s="1"/>
  <c r="Q528" i="23" s="1"/>
  <c r="F376" i="21" a="1"/>
  <c r="F376" i="21" s="1"/>
  <c r="G376" i="21" a="1"/>
  <c r="G376" i="21" s="1"/>
  <c r="L528" i="23" s="1"/>
  <c r="I376" i="21" a="1"/>
  <c r="I376" i="21" s="1"/>
  <c r="V528" i="23" s="1"/>
  <c r="K376" i="21" a="1"/>
  <c r="K376" i="21" s="1"/>
  <c r="AF528" i="23" s="1"/>
  <c r="E376" i="21" a="1"/>
  <c r="E376" i="21" s="1"/>
  <c r="K359" i="21" a="1"/>
  <c r="K359" i="21" s="1"/>
  <c r="AF511" i="23" s="1"/>
  <c r="G359" i="21" a="1"/>
  <c r="G359" i="21" s="1"/>
  <c r="L511" i="23" s="1"/>
  <c r="J359" i="21" a="1"/>
  <c r="J359" i="21" s="1"/>
  <c r="AA511" i="23" s="1"/>
  <c r="F359" i="21" a="1"/>
  <c r="F359" i="21" s="1"/>
  <c r="I359" i="21" a="1"/>
  <c r="I359" i="21" s="1"/>
  <c r="V511" i="23" s="1"/>
  <c r="E359" i="21" a="1"/>
  <c r="E359" i="21" s="1"/>
  <c r="Q359" i="21"/>
  <c r="H359" i="21" a="1"/>
  <c r="H359" i="21" s="1"/>
  <c r="Q511" i="23" s="1"/>
  <c r="K326" i="21" a="1"/>
  <c r="K326" i="21" s="1"/>
  <c r="AF478" i="23" s="1"/>
  <c r="I326" i="21" a="1"/>
  <c r="I326" i="21" s="1"/>
  <c r="V478" i="23" s="1"/>
  <c r="G326" i="21" a="1"/>
  <c r="G326" i="21" s="1"/>
  <c r="L478" i="23" s="1"/>
  <c r="E326" i="21" a="1"/>
  <c r="E326" i="21" s="1"/>
  <c r="G478" i="23" s="1"/>
  <c r="Q326" i="21"/>
  <c r="J326" i="21" a="1"/>
  <c r="J326" i="21" s="1"/>
  <c r="AA478" i="23" s="1"/>
  <c r="H326" i="21" a="1"/>
  <c r="H326" i="21" s="1"/>
  <c r="Q478" i="23" s="1"/>
  <c r="F326" i="21" a="1"/>
  <c r="F326" i="21" s="1"/>
  <c r="Q345" i="21"/>
  <c r="J345" i="21" a="1"/>
  <c r="J345" i="21" s="1"/>
  <c r="AA497" i="23" s="1"/>
  <c r="H345" i="21" a="1"/>
  <c r="H345" i="21" s="1"/>
  <c r="Q497" i="23" s="1"/>
  <c r="F345" i="21" a="1"/>
  <c r="F345" i="21" s="1"/>
  <c r="E345" i="21" a="1"/>
  <c r="E345" i="21" s="1"/>
  <c r="G497" i="23" s="1"/>
  <c r="K345" i="21" a="1"/>
  <c r="K345" i="21" s="1"/>
  <c r="AF497" i="23" s="1"/>
  <c r="I345" i="21" a="1"/>
  <c r="I345" i="21" s="1"/>
  <c r="V497" i="23" s="1"/>
  <c r="G345" i="21" a="1"/>
  <c r="G345" i="21" s="1"/>
  <c r="L497" i="23" s="1"/>
  <c r="Q358" i="21"/>
  <c r="J358" i="21" a="1"/>
  <c r="J358" i="21" s="1"/>
  <c r="AA510" i="23" s="1"/>
  <c r="H358" i="21" a="1"/>
  <c r="H358" i="21" s="1"/>
  <c r="Q510" i="23" s="1"/>
  <c r="F358" i="21" a="1"/>
  <c r="F358" i="21" s="1"/>
  <c r="K358" i="21" a="1"/>
  <c r="K358" i="21" s="1"/>
  <c r="AF510" i="23" s="1"/>
  <c r="I358" i="21" a="1"/>
  <c r="I358" i="21" s="1"/>
  <c r="V510" i="23" s="1"/>
  <c r="G358" i="21" a="1"/>
  <c r="G358" i="21" s="1"/>
  <c r="L510" i="23" s="1"/>
  <c r="E358" i="21" a="1"/>
  <c r="E358" i="21" s="1"/>
  <c r="G510" i="23" s="1"/>
  <c r="K389" i="21" a="1"/>
  <c r="K389" i="21" s="1"/>
  <c r="AF541" i="23" s="1"/>
  <c r="I389" i="21" a="1"/>
  <c r="I389" i="21" s="1"/>
  <c r="V541" i="23" s="1"/>
  <c r="G389" i="21" a="1"/>
  <c r="G389" i="21" s="1"/>
  <c r="L541" i="23" s="1"/>
  <c r="E389" i="21" a="1"/>
  <c r="E389" i="21" s="1"/>
  <c r="G541" i="23" s="1"/>
  <c r="Q389" i="21"/>
  <c r="J389" i="21" a="1"/>
  <c r="J389" i="21" s="1"/>
  <c r="AA541" i="23" s="1"/>
  <c r="F389" i="21" a="1"/>
  <c r="F389" i="21" s="1"/>
  <c r="H389" i="21" a="1"/>
  <c r="H389" i="21" s="1"/>
  <c r="Q541" i="23" s="1"/>
  <c r="K392" i="21" a="1"/>
  <c r="K392" i="21" s="1"/>
  <c r="AF544" i="23" s="1"/>
  <c r="I392" i="21" a="1"/>
  <c r="I392" i="21" s="1"/>
  <c r="V544" i="23" s="1"/>
  <c r="G392" i="21" a="1"/>
  <c r="G392" i="21" s="1"/>
  <c r="L544" i="23" s="1"/>
  <c r="E392" i="21" a="1"/>
  <c r="E392" i="21" s="1"/>
  <c r="G544" i="23" s="1"/>
  <c r="J392" i="21" a="1"/>
  <c r="J392" i="21" s="1"/>
  <c r="AA544" i="23" s="1"/>
  <c r="F392" i="21" a="1"/>
  <c r="F392" i="21" s="1"/>
  <c r="Q392" i="21"/>
  <c r="H392" i="21" a="1"/>
  <c r="H392" i="21" s="1"/>
  <c r="Q544" i="23" s="1"/>
  <c r="K385" i="21" a="1"/>
  <c r="K385" i="21" s="1"/>
  <c r="AF537" i="23" s="1"/>
  <c r="I385" i="21" a="1"/>
  <c r="I385" i="21" s="1"/>
  <c r="V537" i="23" s="1"/>
  <c r="G385" i="21" a="1"/>
  <c r="G385" i="21" s="1"/>
  <c r="L537" i="23" s="1"/>
  <c r="E385" i="21" a="1"/>
  <c r="E385" i="21" s="1"/>
  <c r="G537" i="23" s="1"/>
  <c r="Q385" i="21"/>
  <c r="H385" i="21" a="1"/>
  <c r="H385" i="21" s="1"/>
  <c r="Q537" i="23" s="1"/>
  <c r="F385" i="21" a="1"/>
  <c r="F385" i="21" s="1"/>
  <c r="J385" i="21" a="1"/>
  <c r="J385" i="21" s="1"/>
  <c r="AA537" i="23" s="1"/>
  <c r="Q386" i="21"/>
  <c r="J386" i="21" a="1"/>
  <c r="J386" i="21" s="1"/>
  <c r="AA538" i="23" s="1"/>
  <c r="H386" i="21" a="1"/>
  <c r="H386" i="21" s="1"/>
  <c r="Q538" i="23" s="1"/>
  <c r="F386" i="21" a="1"/>
  <c r="F386" i="21" s="1"/>
  <c r="K386" i="21" a="1"/>
  <c r="K386" i="21" s="1"/>
  <c r="AF538" i="23" s="1"/>
  <c r="G386" i="21" a="1"/>
  <c r="G386" i="21" s="1"/>
  <c r="L538" i="23" s="1"/>
  <c r="E386" i="21" a="1"/>
  <c r="E386" i="21" s="1"/>
  <c r="G538" i="23" s="1"/>
  <c r="I386" i="21" a="1"/>
  <c r="I386" i="21" s="1"/>
  <c r="V538" i="23" s="1"/>
  <c r="Q371" i="21"/>
  <c r="I371" i="21" a="1"/>
  <c r="I371" i="21" s="1"/>
  <c r="V523" i="23" s="1"/>
  <c r="K371" i="21" a="1"/>
  <c r="K371" i="21" s="1"/>
  <c r="AF523" i="23" s="1"/>
  <c r="F371" i="21" a="1"/>
  <c r="F371" i="21" s="1"/>
  <c r="H371" i="21" a="1"/>
  <c r="H371" i="21" s="1"/>
  <c r="Q523" i="23" s="1"/>
  <c r="E371" i="21" a="1"/>
  <c r="E371" i="21" s="1"/>
  <c r="G523" i="23" s="1"/>
  <c r="J371" i="21" a="1"/>
  <c r="J371" i="21" s="1"/>
  <c r="AA523" i="23" s="1"/>
  <c r="G371" i="21" a="1"/>
  <c r="G371" i="21" s="1"/>
  <c r="L523" i="23" s="1"/>
  <c r="Q362" i="21"/>
  <c r="J362" i="21" a="1"/>
  <c r="J362" i="21" s="1"/>
  <c r="AA514" i="23" s="1"/>
  <c r="H362" i="21" a="1"/>
  <c r="H362" i="21" s="1"/>
  <c r="Q514" i="23" s="1"/>
  <c r="F362" i="21" a="1"/>
  <c r="F362" i="21" s="1"/>
  <c r="K362" i="21" a="1"/>
  <c r="K362" i="21" s="1"/>
  <c r="AF514" i="23" s="1"/>
  <c r="I362" i="21" a="1"/>
  <c r="I362" i="21" s="1"/>
  <c r="V514" i="23" s="1"/>
  <c r="G362" i="21" a="1"/>
  <c r="G362" i="21" s="1"/>
  <c r="L514" i="23" s="1"/>
  <c r="E362" i="21" a="1"/>
  <c r="E362" i="21" s="1"/>
  <c r="G514" i="23" s="1"/>
  <c r="K360" i="21" a="1"/>
  <c r="K360" i="21" s="1"/>
  <c r="AF512" i="23" s="1"/>
  <c r="I360" i="21" a="1"/>
  <c r="I360" i="21" s="1"/>
  <c r="V512" i="23" s="1"/>
  <c r="G360" i="21" a="1"/>
  <c r="G360" i="21" s="1"/>
  <c r="L512" i="23" s="1"/>
  <c r="E360" i="21" a="1"/>
  <c r="E360" i="21" s="1"/>
  <c r="Q360" i="21"/>
  <c r="J360" i="21" a="1"/>
  <c r="J360" i="21" s="1"/>
  <c r="AA512" i="23" s="1"/>
  <c r="H360" i="21" a="1"/>
  <c r="H360" i="21" s="1"/>
  <c r="Q512" i="23" s="1"/>
  <c r="F360" i="21" a="1"/>
  <c r="F360" i="21" s="1"/>
  <c r="K330" i="21" a="1"/>
  <c r="K330" i="21" s="1"/>
  <c r="AF482" i="23" s="1"/>
  <c r="I330" i="21" a="1"/>
  <c r="I330" i="21" s="1"/>
  <c r="V482" i="23" s="1"/>
  <c r="G330" i="21" a="1"/>
  <c r="G330" i="21" s="1"/>
  <c r="L482" i="23" s="1"/>
  <c r="E330" i="21" a="1"/>
  <c r="E330" i="21" s="1"/>
  <c r="G482" i="23" s="1"/>
  <c r="F330" i="21" a="1"/>
  <c r="F330" i="21" s="1"/>
  <c r="Q330" i="21"/>
  <c r="J330" i="21" a="1"/>
  <c r="J330" i="21" s="1"/>
  <c r="AA482" i="23" s="1"/>
  <c r="H330" i="21" a="1"/>
  <c r="H330" i="21" s="1"/>
  <c r="Q482" i="23" s="1"/>
  <c r="K343" i="21" a="1"/>
  <c r="K343" i="21" s="1"/>
  <c r="AF495" i="23" s="1"/>
  <c r="I343" i="21" a="1"/>
  <c r="I343" i="21" s="1"/>
  <c r="V495" i="23" s="1"/>
  <c r="G343" i="21" a="1"/>
  <c r="G343" i="21" s="1"/>
  <c r="L495" i="23" s="1"/>
  <c r="E343" i="21" a="1"/>
  <c r="E343" i="21" s="1"/>
  <c r="G495" i="23" s="1"/>
  <c r="H343" i="21" a="1"/>
  <c r="H343" i="21" s="1"/>
  <c r="Q495" i="23" s="1"/>
  <c r="F343" i="21" a="1"/>
  <c r="F343" i="21" s="1"/>
  <c r="Q343" i="21"/>
  <c r="J343" i="21" a="1"/>
  <c r="J343" i="21" s="1"/>
  <c r="AA495" i="23" s="1"/>
  <c r="Q327" i="21"/>
  <c r="J327" i="21" a="1"/>
  <c r="J327" i="21" s="1"/>
  <c r="AA479" i="23" s="1"/>
  <c r="H327" i="21" a="1"/>
  <c r="H327" i="21" s="1"/>
  <c r="Q479" i="23" s="1"/>
  <c r="F327" i="21" a="1"/>
  <c r="F327" i="21" s="1"/>
  <c r="K327" i="21" a="1"/>
  <c r="K327" i="21" s="1"/>
  <c r="AF479" i="23" s="1"/>
  <c r="I327" i="21" a="1"/>
  <c r="I327" i="21" s="1"/>
  <c r="V479" i="23" s="1"/>
  <c r="G327" i="21" a="1"/>
  <c r="G327" i="21" s="1"/>
  <c r="L479" i="23" s="1"/>
  <c r="E327" i="21" a="1"/>
  <c r="E327" i="21" s="1"/>
  <c r="G479" i="23" s="1"/>
  <c r="Q348" i="21"/>
  <c r="J348" i="21" a="1"/>
  <c r="J348" i="21" s="1"/>
  <c r="AA500" i="23" s="1"/>
  <c r="H348" i="21" a="1"/>
  <c r="H348" i="21" s="1"/>
  <c r="Q500" i="23" s="1"/>
  <c r="F348" i="21" a="1"/>
  <c r="F348" i="21" s="1"/>
  <c r="K348" i="21" a="1"/>
  <c r="K348" i="21" s="1"/>
  <c r="AF500" i="23" s="1"/>
  <c r="I348" i="21" a="1"/>
  <c r="I348" i="21" s="1"/>
  <c r="V500" i="23" s="1"/>
  <c r="G348" i="21" a="1"/>
  <c r="G348" i="21" s="1"/>
  <c r="L500" i="23" s="1"/>
  <c r="E348" i="21" a="1"/>
  <c r="E348" i="21" s="1"/>
  <c r="G500" i="23" s="1"/>
  <c r="Q328" i="21"/>
  <c r="J328" i="21" a="1"/>
  <c r="J328" i="21" s="1"/>
  <c r="AA480" i="23" s="1"/>
  <c r="H328" i="21" a="1"/>
  <c r="H328" i="21" s="1"/>
  <c r="Q480" i="23" s="1"/>
  <c r="F328" i="21" a="1"/>
  <c r="F328" i="21" s="1"/>
  <c r="I328" i="21" a="1"/>
  <c r="I328" i="21" s="1"/>
  <c r="V480" i="23" s="1"/>
  <c r="G328" i="21" a="1"/>
  <c r="G328" i="21" s="1"/>
  <c r="L480" i="23" s="1"/>
  <c r="E328" i="21" a="1"/>
  <c r="E328" i="21" s="1"/>
  <c r="G480" i="23" s="1"/>
  <c r="K328" i="21" a="1"/>
  <c r="K328" i="21" s="1"/>
  <c r="AF480" i="23" s="1"/>
  <c r="K325" i="21" a="1"/>
  <c r="K325" i="21" s="1"/>
  <c r="AF477" i="23" s="1"/>
  <c r="I325" i="21" a="1"/>
  <c r="I325" i="21" s="1"/>
  <c r="V477" i="23" s="1"/>
  <c r="G325" i="21" a="1"/>
  <c r="G325" i="21" s="1"/>
  <c r="L477" i="23" s="1"/>
  <c r="E325" i="21" a="1"/>
  <c r="E325" i="21" s="1"/>
  <c r="Q325" i="21"/>
  <c r="J325" i="21" a="1"/>
  <c r="J325" i="21" s="1"/>
  <c r="AA477" i="23" s="1"/>
  <c r="H325" i="21" a="1"/>
  <c r="H325" i="21" s="1"/>
  <c r="Q477" i="23" s="1"/>
  <c r="F325" i="21" a="1"/>
  <c r="F325" i="21" s="1"/>
  <c r="J317" i="21" a="1"/>
  <c r="J317" i="21" s="1"/>
  <c r="AA469" i="23" s="1"/>
  <c r="F317" i="21" a="1"/>
  <c r="F317" i="21" s="1"/>
  <c r="I317" i="21" a="1"/>
  <c r="I317" i="21" s="1"/>
  <c r="V469" i="23" s="1"/>
  <c r="E317" i="21" a="1"/>
  <c r="E317" i="21" s="1"/>
  <c r="G469" i="23" s="1"/>
  <c r="Q317" i="21"/>
  <c r="H317" i="21" a="1"/>
  <c r="H317" i="21" s="1"/>
  <c r="Q469" i="23" s="1"/>
  <c r="K317" i="21" a="1"/>
  <c r="K317" i="21" s="1"/>
  <c r="AF469" i="23" s="1"/>
  <c r="G317" i="21" a="1"/>
  <c r="G317" i="21" s="1"/>
  <c r="L469" i="23" s="1"/>
  <c r="K320" i="21" a="1"/>
  <c r="K320" i="21" s="1"/>
  <c r="AF472" i="23" s="1"/>
  <c r="I320" i="21" a="1"/>
  <c r="I320" i="21" s="1"/>
  <c r="V472" i="23" s="1"/>
  <c r="G320" i="21" a="1"/>
  <c r="G320" i="21" s="1"/>
  <c r="L472" i="23" s="1"/>
  <c r="E320" i="21" a="1"/>
  <c r="E320" i="21" s="1"/>
  <c r="Q320" i="21"/>
  <c r="J320" i="21" a="1"/>
  <c r="J320" i="21" s="1"/>
  <c r="AA472" i="23" s="1"/>
  <c r="H320" i="21" a="1"/>
  <c r="H320" i="21" s="1"/>
  <c r="Q472" i="23" s="1"/>
  <c r="F320" i="21" a="1"/>
  <c r="F320" i="21" s="1"/>
  <c r="N374" i="21"/>
  <c r="L4" i="21"/>
  <c r="K4" i="21"/>
  <c r="N372" i="21"/>
  <c r="K124" i="21"/>
  <c r="L124" i="21"/>
  <c r="I95" i="21"/>
  <c r="U393" i="21"/>
  <c r="M393" i="21"/>
  <c r="AP545" i="23" s="1"/>
  <c r="S393" i="21"/>
  <c r="N393" i="21"/>
  <c r="Z393" i="21"/>
  <c r="R393" i="21"/>
  <c r="P393" i="21"/>
  <c r="T393" i="21"/>
  <c r="O393" i="21"/>
  <c r="L393" i="21"/>
  <c r="AK545" i="23" s="1"/>
  <c r="V393" i="21"/>
  <c r="L375" i="21"/>
  <c r="M433" i="21"/>
  <c r="S395" i="21"/>
  <c r="O395" i="21"/>
  <c r="U395" i="21"/>
  <c r="P395" i="21"/>
  <c r="R395" i="21"/>
  <c r="L395" i="21"/>
  <c r="AK547" i="23" s="1"/>
  <c r="M395" i="21"/>
  <c r="AP547" i="23" s="1"/>
  <c r="V395" i="21"/>
  <c r="T395" i="21"/>
  <c r="N395" i="21"/>
  <c r="M434" i="21"/>
  <c r="T392" i="21"/>
  <c r="P392" i="21"/>
  <c r="U392" i="21"/>
  <c r="O392" i="21"/>
  <c r="V392" i="21"/>
  <c r="N392" i="21"/>
  <c r="S392" i="21"/>
  <c r="M392" i="21"/>
  <c r="AP544" i="23" s="1"/>
  <c r="L392" i="21"/>
  <c r="AK544" i="23" s="1"/>
  <c r="R392" i="21"/>
  <c r="M371" i="21"/>
  <c r="AP523" i="23" s="1"/>
  <c r="R371" i="21"/>
  <c r="R372" i="21" s="1"/>
  <c r="L371" i="21"/>
  <c r="AD431" i="21"/>
  <c r="AE431" i="21"/>
  <c r="AG431" i="21" s="1"/>
  <c r="T445" i="21" s="1"/>
  <c r="M372" i="21"/>
  <c r="AP524" i="23" s="1"/>
  <c r="V363" i="21"/>
  <c r="R363" i="21"/>
  <c r="N363" i="21"/>
  <c r="T363" i="21"/>
  <c r="O363" i="21"/>
  <c r="U363" i="21"/>
  <c r="M363" i="21"/>
  <c r="AP515" i="23" s="1"/>
  <c r="S363" i="21"/>
  <c r="L363" i="21"/>
  <c r="AK515" i="23" s="1"/>
  <c r="P363" i="21"/>
  <c r="M356" i="21"/>
  <c r="AP508" i="23" s="1"/>
  <c r="R356" i="21"/>
  <c r="L356" i="21"/>
  <c r="M357" i="21"/>
  <c r="AP509" i="23" s="1"/>
  <c r="M343" i="21"/>
  <c r="AP495" i="23" s="1"/>
  <c r="L343" i="21"/>
  <c r="AK495" i="23" s="1"/>
  <c r="M327" i="21"/>
  <c r="AP479" i="23" s="1"/>
  <c r="T348" i="21"/>
  <c r="P348" i="21"/>
  <c r="L348" i="21"/>
  <c r="AK500" i="23" s="1"/>
  <c r="U348" i="21"/>
  <c r="M348" i="21"/>
  <c r="AP500" i="23" s="1"/>
  <c r="S348" i="21"/>
  <c r="R348" i="21"/>
  <c r="O348" i="21"/>
  <c r="V348" i="21"/>
  <c r="N348" i="21"/>
  <c r="L328" i="21"/>
  <c r="AK480" i="23" s="1"/>
  <c r="L329" i="21"/>
  <c r="AK481" i="23" s="1"/>
  <c r="M329" i="21"/>
  <c r="AP481" i="23" s="1"/>
  <c r="M310" i="21"/>
  <c r="AP462" i="23" s="1"/>
  <c r="R310" i="21"/>
  <c r="L310" i="21"/>
  <c r="AK462" i="23" s="1"/>
  <c r="J251" i="21"/>
  <c r="L312" i="21"/>
  <c r="AK464" i="23" s="1"/>
  <c r="U318" i="21"/>
  <c r="M318" i="21"/>
  <c r="AP470" i="23" s="1"/>
  <c r="S318" i="21"/>
  <c r="O318" i="21"/>
  <c r="V318" i="21"/>
  <c r="N318" i="21"/>
  <c r="T318" i="21"/>
  <c r="L318" i="21"/>
  <c r="AK470" i="23" s="1"/>
  <c r="R318" i="21"/>
  <c r="P318" i="21"/>
  <c r="J254" i="21"/>
  <c r="J134" i="21"/>
  <c r="J130" i="21"/>
  <c r="K244" i="21"/>
  <c r="U194" i="21"/>
  <c r="T193" i="21"/>
  <c r="K190" i="21"/>
  <c r="AK334" i="23" s="1"/>
  <c r="K135" i="21"/>
  <c r="AK275" i="23" s="1"/>
  <c r="K132" i="21"/>
  <c r="AK272" i="23" s="1"/>
  <c r="J74" i="21"/>
  <c r="T194" i="21"/>
  <c r="O184" i="21"/>
  <c r="J71" i="21"/>
  <c r="J15" i="21"/>
  <c r="K250" i="21"/>
  <c r="AK398" i="23" s="1"/>
  <c r="K12" i="21"/>
  <c r="U12" i="21"/>
  <c r="U14" i="21"/>
  <c r="U10" i="21"/>
  <c r="O4" i="21"/>
  <c r="T73" i="21"/>
  <c r="AA432" i="21"/>
  <c r="W432" i="21"/>
  <c r="L389" i="21"/>
  <c r="AK541" i="23" s="1"/>
  <c r="AA434" i="21"/>
  <c r="L386" i="21"/>
  <c r="AK538" i="23" s="1"/>
  <c r="M386" i="21"/>
  <c r="AP538" i="23" s="1"/>
  <c r="L387" i="21"/>
  <c r="AK539" i="23" s="1"/>
  <c r="U376" i="21"/>
  <c r="M376" i="21"/>
  <c r="AP528" i="23" s="1"/>
  <c r="V376" i="21"/>
  <c r="P376" i="21"/>
  <c r="T376" i="21"/>
  <c r="N376" i="21"/>
  <c r="S376" i="21"/>
  <c r="L376" i="21"/>
  <c r="AK528" i="23" s="1"/>
  <c r="R376" i="21"/>
  <c r="O376" i="21"/>
  <c r="M370" i="21"/>
  <c r="AP522" i="23" s="1"/>
  <c r="S362" i="21"/>
  <c r="O362" i="21"/>
  <c r="T362" i="21"/>
  <c r="N362" i="21"/>
  <c r="R362" i="21"/>
  <c r="M362" i="21"/>
  <c r="AP514" i="23" s="1"/>
  <c r="V362" i="21"/>
  <c r="L362" i="21"/>
  <c r="AK514" i="23" s="1"/>
  <c r="U362" i="21"/>
  <c r="P362" i="21"/>
  <c r="M360" i="21"/>
  <c r="AP512" i="23" s="1"/>
  <c r="L360" i="21"/>
  <c r="V350" i="21"/>
  <c r="R350" i="21"/>
  <c r="N350" i="21"/>
  <c r="S350" i="21"/>
  <c r="O350" i="21"/>
  <c r="U350" i="21"/>
  <c r="M350" i="21"/>
  <c r="AP502" i="23" s="1"/>
  <c r="T350" i="21"/>
  <c r="L350" i="21"/>
  <c r="AK502" i="23" s="1"/>
  <c r="P350" i="21"/>
  <c r="R340" i="21"/>
  <c r="M340" i="21"/>
  <c r="AP492" i="23" s="1"/>
  <c r="L340" i="21"/>
  <c r="V346" i="21"/>
  <c r="R346" i="21"/>
  <c r="N346" i="21"/>
  <c r="S346" i="21"/>
  <c r="O346" i="21"/>
  <c r="P346" i="21"/>
  <c r="U346" i="21"/>
  <c r="M346" i="21"/>
  <c r="AP498" i="23" s="1"/>
  <c r="T346" i="21"/>
  <c r="L346" i="21"/>
  <c r="AK498" i="23" s="1"/>
  <c r="M345" i="21"/>
  <c r="AP497" i="23" s="1"/>
  <c r="L345" i="21"/>
  <c r="R325" i="21"/>
  <c r="L325" i="21"/>
  <c r="S316" i="21"/>
  <c r="O316" i="21"/>
  <c r="U316" i="21"/>
  <c r="M316" i="21"/>
  <c r="AP468" i="23" s="1"/>
  <c r="T316" i="21"/>
  <c r="L316" i="21"/>
  <c r="AK468" i="23" s="1"/>
  <c r="R316" i="21"/>
  <c r="P316" i="21"/>
  <c r="V316" i="21"/>
  <c r="N316" i="21"/>
  <c r="I285" i="21"/>
  <c r="L285" i="21" s="1"/>
  <c r="Q285" i="21" s="1"/>
  <c r="H280" i="21"/>
  <c r="K280" i="21" s="1"/>
  <c r="K195" i="21"/>
  <c r="AK339" i="23" s="1"/>
  <c r="U193" i="21"/>
  <c r="U191" i="21"/>
  <c r="K133" i="21"/>
  <c r="AK273" i="23" s="1"/>
  <c r="T70" i="21"/>
  <c r="J13" i="21"/>
  <c r="J14" i="21"/>
  <c r="T72" i="21"/>
  <c r="M390" i="21"/>
  <c r="AP542" i="23" s="1"/>
  <c r="T432" i="21"/>
  <c r="U432" i="21"/>
  <c r="S378" i="21"/>
  <c r="O378" i="21"/>
  <c r="R378" i="21"/>
  <c r="M378" i="21"/>
  <c r="AP530" i="23" s="1"/>
  <c r="V378" i="21"/>
  <c r="L378" i="21"/>
  <c r="AK530" i="23" s="1"/>
  <c r="N378" i="21"/>
  <c r="U378" i="21"/>
  <c r="T378" i="21"/>
  <c r="P378" i="21"/>
  <c r="U380" i="21"/>
  <c r="M380" i="21"/>
  <c r="AP532" i="23" s="1"/>
  <c r="T380" i="21"/>
  <c r="O380" i="21"/>
  <c r="S380" i="21"/>
  <c r="N380" i="21"/>
  <c r="V380" i="21"/>
  <c r="R380" i="21"/>
  <c r="P380" i="21"/>
  <c r="L380" i="21"/>
  <c r="AK532" i="23" s="1"/>
  <c r="M358" i="21"/>
  <c r="AP510" i="23" s="1"/>
  <c r="L358" i="21"/>
  <c r="L359" i="21"/>
  <c r="M359" i="21"/>
  <c r="AP511" i="23" s="1"/>
  <c r="T365" i="21"/>
  <c r="P365" i="21"/>
  <c r="L365" i="21"/>
  <c r="AK517" i="23" s="1"/>
  <c r="V365" i="21"/>
  <c r="S365" i="21"/>
  <c r="M365" i="21"/>
  <c r="AP517" i="23" s="1"/>
  <c r="R365" i="21"/>
  <c r="U365" i="21"/>
  <c r="O365" i="21"/>
  <c r="N365" i="21"/>
  <c r="L330" i="21"/>
  <c r="AK482" i="23" s="1"/>
  <c r="V335" i="21"/>
  <c r="R335" i="21"/>
  <c r="N335" i="21"/>
  <c r="U335" i="21"/>
  <c r="M335" i="21"/>
  <c r="AP487" i="23" s="1"/>
  <c r="T335" i="21"/>
  <c r="P335" i="21"/>
  <c r="L335" i="21"/>
  <c r="AK487" i="23" s="1"/>
  <c r="S335" i="21"/>
  <c r="O335" i="21"/>
  <c r="M341" i="21"/>
  <c r="AP493" i="23" s="1"/>
  <c r="U349" i="21"/>
  <c r="M349" i="21"/>
  <c r="AP501" i="23" s="1"/>
  <c r="V349" i="21"/>
  <c r="R349" i="21"/>
  <c r="N349" i="21"/>
  <c r="Z349" i="21"/>
  <c r="T349" i="21"/>
  <c r="L349" i="21"/>
  <c r="AK501" i="23" s="1"/>
  <c r="S349" i="21"/>
  <c r="P349" i="21"/>
  <c r="O349" i="21"/>
  <c r="M342" i="21"/>
  <c r="AP494" i="23" s="1"/>
  <c r="L342" i="21"/>
  <c r="AK494" i="23" s="1"/>
  <c r="T317" i="21"/>
  <c r="P317" i="21"/>
  <c r="L317" i="21"/>
  <c r="AK469" i="23" s="1"/>
  <c r="V317" i="21"/>
  <c r="R317" i="21"/>
  <c r="N317" i="21"/>
  <c r="U317" i="21"/>
  <c r="M317" i="21"/>
  <c r="AP469" i="23" s="1"/>
  <c r="S317" i="21"/>
  <c r="O317" i="21"/>
  <c r="V319" i="21"/>
  <c r="R319" i="21"/>
  <c r="N319" i="21"/>
  <c r="T319" i="21"/>
  <c r="P319" i="21"/>
  <c r="L319" i="21"/>
  <c r="AK471" i="23" s="1"/>
  <c r="O319" i="21"/>
  <c r="U319" i="21"/>
  <c r="M319" i="21"/>
  <c r="AP471" i="23" s="1"/>
  <c r="S319" i="21"/>
  <c r="J255" i="21"/>
  <c r="S320" i="21"/>
  <c r="O320" i="21"/>
  <c r="U320" i="21"/>
  <c r="M320" i="21"/>
  <c r="AP472" i="23" s="1"/>
  <c r="P320" i="21"/>
  <c r="V320" i="21"/>
  <c r="N320" i="21"/>
  <c r="T320" i="21"/>
  <c r="L320" i="21"/>
  <c r="AK472" i="23" s="1"/>
  <c r="R320" i="21"/>
  <c r="K194" i="21"/>
  <c r="AK338" i="23" s="1"/>
  <c r="F184" i="21"/>
  <c r="M214" i="21" s="1"/>
  <c r="Z359" i="23" s="1"/>
  <c r="K131" i="21"/>
  <c r="AK271" i="23" s="1"/>
  <c r="J70" i="21"/>
  <c r="H160" i="21"/>
  <c r="K160" i="21" s="1"/>
  <c r="O64" i="21"/>
  <c r="H95" i="21" s="1"/>
  <c r="U75" i="21"/>
  <c r="U73" i="21"/>
  <c r="U71" i="21"/>
  <c r="T71" i="21"/>
  <c r="M385" i="21"/>
  <c r="AP537" i="23" s="1"/>
  <c r="R385" i="21"/>
  <c r="R386" i="21" s="1"/>
  <c r="L385" i="21"/>
  <c r="AK537" i="23" s="1"/>
  <c r="L373" i="21"/>
  <c r="V361" i="21"/>
  <c r="R361" i="21"/>
  <c r="N361" i="21"/>
  <c r="U361" i="21"/>
  <c r="P361" i="21"/>
  <c r="T361" i="21"/>
  <c r="O361" i="21"/>
  <c r="S361" i="21"/>
  <c r="M361" i="21"/>
  <c r="AP513" i="23" s="1"/>
  <c r="L361" i="21"/>
  <c r="AK513" i="23" s="1"/>
  <c r="S364" i="21"/>
  <c r="O364" i="21"/>
  <c r="R364" i="21"/>
  <c r="M364" i="21"/>
  <c r="AP516" i="23" s="1"/>
  <c r="V364" i="21"/>
  <c r="U364" i="21"/>
  <c r="N364" i="21"/>
  <c r="P364" i="21"/>
  <c r="L364" i="21"/>
  <c r="AK516" i="23" s="1"/>
  <c r="T364" i="21"/>
  <c r="M326" i="21"/>
  <c r="AP478" i="23" s="1"/>
  <c r="R326" i="21"/>
  <c r="R327" i="21" s="1"/>
  <c r="L326" i="21"/>
  <c r="V331" i="21"/>
  <c r="R331" i="21"/>
  <c r="N331" i="21"/>
  <c r="U331" i="21"/>
  <c r="M331" i="21"/>
  <c r="AP483" i="23" s="1"/>
  <c r="T331" i="21"/>
  <c r="P331" i="21"/>
  <c r="L331" i="21"/>
  <c r="AK483" i="23" s="1"/>
  <c r="S331" i="21"/>
  <c r="O331" i="21"/>
  <c r="M344" i="21"/>
  <c r="AP496" i="23" s="1"/>
  <c r="L344" i="21"/>
  <c r="S332" i="21"/>
  <c r="O332" i="21"/>
  <c r="V332" i="21"/>
  <c r="R332" i="21"/>
  <c r="N332" i="21"/>
  <c r="U332" i="21"/>
  <c r="M332" i="21"/>
  <c r="AP484" i="23" s="1"/>
  <c r="T332" i="21"/>
  <c r="P332" i="21"/>
  <c r="L332" i="21"/>
  <c r="AK484" i="23" s="1"/>
  <c r="T333" i="21"/>
  <c r="P333" i="21"/>
  <c r="L333" i="21"/>
  <c r="AK485" i="23" s="1"/>
  <c r="S333" i="21"/>
  <c r="O333" i="21"/>
  <c r="V333" i="21"/>
  <c r="R333" i="21"/>
  <c r="N333" i="21"/>
  <c r="U333" i="21"/>
  <c r="M333" i="21"/>
  <c r="AP485" i="23" s="1"/>
  <c r="M311" i="21"/>
  <c r="AP463" i="23" s="1"/>
  <c r="L313" i="21"/>
  <c r="M314" i="21"/>
  <c r="AP466" i="23" s="1"/>
  <c r="K192" i="21"/>
  <c r="AK336" i="23" s="1"/>
  <c r="E124" i="21"/>
  <c r="F124" i="21"/>
  <c r="M154" i="21" s="1"/>
  <c r="Z295" i="23" s="1"/>
  <c r="N64" i="21"/>
  <c r="U74" i="21"/>
  <c r="U72" i="21"/>
  <c r="U70" i="21"/>
  <c r="T192" i="21"/>
  <c r="E4" i="21"/>
  <c r="F4" i="21"/>
  <c r="M34" i="21" s="1"/>
  <c r="Z56" i="23" s="1"/>
  <c r="T75" i="21"/>
  <c r="AH68" i="23" l="1"/>
  <c r="Y70" i="23"/>
  <c r="Z391" i="21"/>
  <c r="E190" i="33" s="1"/>
  <c r="AE433" i="21"/>
  <c r="G188" i="30" s="1"/>
  <c r="AE434" i="21"/>
  <c r="H199" i="33" s="1"/>
  <c r="AB432" i="21"/>
  <c r="K197" i="33" s="1"/>
  <c r="AE432" i="21"/>
  <c r="H197" i="33" s="1"/>
  <c r="I94" i="21"/>
  <c r="L94" i="21" s="1"/>
  <c r="M94" i="21"/>
  <c r="Z231" i="23" s="1"/>
  <c r="G526" i="23"/>
  <c r="Z374" i="21"/>
  <c r="Z318" i="21"/>
  <c r="Z335" i="21"/>
  <c r="E186" i="33"/>
  <c r="Z314" i="21"/>
  <c r="E128" i="33" s="1"/>
  <c r="H170" i="30"/>
  <c r="Z328" i="21"/>
  <c r="Z327" i="21"/>
  <c r="E138" i="33" s="1"/>
  <c r="G94" i="21"/>
  <c r="K94" i="21" s="1"/>
  <c r="Z326" i="21"/>
  <c r="E137" i="33" s="1"/>
  <c r="H94" i="21"/>
  <c r="E442" i="21"/>
  <c r="H673" i="23" s="1"/>
  <c r="Z333" i="21"/>
  <c r="Z385" i="21"/>
  <c r="E184" i="33" s="1"/>
  <c r="Z389" i="21"/>
  <c r="Z356" i="21"/>
  <c r="E151" i="30" s="1"/>
  <c r="R291" i="21"/>
  <c r="Z361" i="21"/>
  <c r="E166" i="33" s="1"/>
  <c r="H124" i="30"/>
  <c r="Z340" i="21"/>
  <c r="E148" i="33" s="1"/>
  <c r="Z350" i="21"/>
  <c r="Z362" i="21"/>
  <c r="E167" i="33" s="1"/>
  <c r="Z312" i="21"/>
  <c r="Z329" i="21"/>
  <c r="E140" i="33" s="1"/>
  <c r="Z330" i="21"/>
  <c r="E141" i="33" s="1"/>
  <c r="Z345" i="21"/>
  <c r="E153" i="33" s="1"/>
  <c r="Z310" i="21"/>
  <c r="C75" i="24" s="1"/>
  <c r="Z332" i="21"/>
  <c r="E143" i="33" s="1"/>
  <c r="Z380" i="21"/>
  <c r="Z378" i="21"/>
  <c r="E180" i="33" s="1"/>
  <c r="Z390" i="21"/>
  <c r="Z313" i="21"/>
  <c r="E127" i="33" s="1"/>
  <c r="L142" i="33"/>
  <c r="Z316" i="21"/>
  <c r="E130" i="33" s="1"/>
  <c r="Z371" i="21"/>
  <c r="E173" i="33" s="1"/>
  <c r="G531" i="23"/>
  <c r="Z343" i="21"/>
  <c r="E142" i="30" s="1"/>
  <c r="W276" i="21"/>
  <c r="V443" i="23" s="1"/>
  <c r="Z317" i="21"/>
  <c r="E124" i="30" s="1"/>
  <c r="H182" i="30"/>
  <c r="Z386" i="21"/>
  <c r="E185" i="33" s="1"/>
  <c r="M244" i="21"/>
  <c r="L179" i="33"/>
  <c r="H274" i="21"/>
  <c r="G274" i="21"/>
  <c r="J274" i="21"/>
  <c r="I274" i="21"/>
  <c r="H148" i="30"/>
  <c r="B206" i="23"/>
  <c r="AA70" i="21"/>
  <c r="B337" i="23"/>
  <c r="AA193" i="21"/>
  <c r="N356" i="21"/>
  <c r="O356" i="21" s="1"/>
  <c r="AK508" i="23"/>
  <c r="Y601" i="23"/>
  <c r="O606" i="23" s="1"/>
  <c r="V606" i="23" s="1"/>
  <c r="P600" i="23"/>
  <c r="E188" i="33"/>
  <c r="E176" i="30"/>
  <c r="N375" i="21"/>
  <c r="AK527" i="23"/>
  <c r="E175" i="33"/>
  <c r="E164" i="30"/>
  <c r="C106" i="24"/>
  <c r="E129" i="30"/>
  <c r="N360" i="21"/>
  <c r="AK512" i="23"/>
  <c r="B209" i="23"/>
  <c r="AA73" i="21"/>
  <c r="H147" i="30"/>
  <c r="E274" i="21"/>
  <c r="H423" i="23" s="1"/>
  <c r="E276" i="21"/>
  <c r="B210" i="23"/>
  <c r="AA74" i="21"/>
  <c r="Z377" i="21"/>
  <c r="G529" i="23"/>
  <c r="H144" i="23"/>
  <c r="S132" i="23"/>
  <c r="AB132" i="23" s="1"/>
  <c r="L134" i="23" s="1"/>
  <c r="AB134" i="23" s="1"/>
  <c r="A195" i="33"/>
  <c r="A123" i="33"/>
  <c r="E155" i="33"/>
  <c r="E146" i="30"/>
  <c r="C96" i="24"/>
  <c r="E181" i="33"/>
  <c r="E170" i="30"/>
  <c r="C112" i="24"/>
  <c r="E145" i="33"/>
  <c r="E137" i="30"/>
  <c r="S158" i="21"/>
  <c r="AG299" i="23"/>
  <c r="N402" i="21"/>
  <c r="AP569" i="23" s="1"/>
  <c r="T612" i="23" s="1"/>
  <c r="V619" i="23" s="1"/>
  <c r="O569" i="23"/>
  <c r="S278" i="21"/>
  <c r="W278" i="21" s="1"/>
  <c r="AF443" i="23" s="1"/>
  <c r="AG427" i="23"/>
  <c r="S98" i="21"/>
  <c r="AG235" i="23"/>
  <c r="E144" i="33"/>
  <c r="E136" i="30"/>
  <c r="E146" i="33"/>
  <c r="E138" i="30"/>
  <c r="E124" i="33"/>
  <c r="E192" i="33"/>
  <c r="E180" i="30"/>
  <c r="S280" i="21"/>
  <c r="O429" i="23"/>
  <c r="E158" i="33"/>
  <c r="E149" i="30"/>
  <c r="C99" i="24"/>
  <c r="B336" i="23"/>
  <c r="AA192" i="21"/>
  <c r="N326" i="21"/>
  <c r="AK478" i="23"/>
  <c r="N373" i="21"/>
  <c r="AK525" i="23"/>
  <c r="E157" i="33"/>
  <c r="E148" i="30"/>
  <c r="C98" i="24"/>
  <c r="Z358" i="21"/>
  <c r="N340" i="21"/>
  <c r="O340" i="21" s="1"/>
  <c r="AK492" i="23"/>
  <c r="O434" i="21"/>
  <c r="S434" i="21" s="1"/>
  <c r="T434" i="21" s="1"/>
  <c r="AK650" i="23"/>
  <c r="Z395" i="21"/>
  <c r="E278" i="21"/>
  <c r="H427" i="23" s="1"/>
  <c r="E285" i="21"/>
  <c r="Z320" i="21"/>
  <c r="G472" i="23"/>
  <c r="Z325" i="21"/>
  <c r="G477" i="23"/>
  <c r="Z360" i="21"/>
  <c r="G512" i="23"/>
  <c r="Z359" i="21"/>
  <c r="G511" i="23"/>
  <c r="Z376" i="21"/>
  <c r="G528" i="23"/>
  <c r="Z344" i="21"/>
  <c r="G496" i="23"/>
  <c r="Z363" i="21"/>
  <c r="G515" i="23"/>
  <c r="Z364" i="21"/>
  <c r="G516" i="23"/>
  <c r="Z311" i="21"/>
  <c r="G463" i="23"/>
  <c r="Z341" i="21"/>
  <c r="G493" i="23"/>
  <c r="Z346" i="21"/>
  <c r="G498" i="23"/>
  <c r="Z365" i="21"/>
  <c r="G517" i="23"/>
  <c r="L193" i="33"/>
  <c r="S38" i="21"/>
  <c r="W38" i="21" s="1"/>
  <c r="AF177" i="23" s="1"/>
  <c r="AG60" i="23"/>
  <c r="A71" i="24"/>
  <c r="A72" i="24" s="1"/>
  <c r="A73" i="24" s="1"/>
  <c r="A74" i="24" s="1"/>
  <c r="A114" i="24"/>
  <c r="A115" i="24" s="1"/>
  <c r="E193" i="33"/>
  <c r="E181" i="30"/>
  <c r="N439" i="21"/>
  <c r="O670" i="23"/>
  <c r="E129" i="33"/>
  <c r="E122" i="30"/>
  <c r="C80" i="24"/>
  <c r="G524" i="23"/>
  <c r="Z372" i="21"/>
  <c r="E172" i="33"/>
  <c r="E161" i="30"/>
  <c r="C103" i="24"/>
  <c r="N313" i="21"/>
  <c r="AK465" i="23"/>
  <c r="N344" i="21"/>
  <c r="AK496" i="23"/>
  <c r="S160" i="21"/>
  <c r="O301" i="23"/>
  <c r="E173" i="30"/>
  <c r="J440" i="21"/>
  <c r="R694" i="23"/>
  <c r="S218" i="21"/>
  <c r="AG363" i="23"/>
  <c r="Z331" i="21"/>
  <c r="Z342" i="21"/>
  <c r="N359" i="21"/>
  <c r="AK511" i="23"/>
  <c r="E182" i="33"/>
  <c r="E171" i="30"/>
  <c r="C113" i="24"/>
  <c r="E189" i="33"/>
  <c r="E177" i="30"/>
  <c r="W158" i="21"/>
  <c r="AF315" i="23" s="1"/>
  <c r="AP299" i="23"/>
  <c r="H308" i="23" s="1"/>
  <c r="N345" i="21"/>
  <c r="AK497" i="23"/>
  <c r="H125" i="30"/>
  <c r="AP60" i="23"/>
  <c r="H170" i="23" s="1"/>
  <c r="Z319" i="21"/>
  <c r="E131" i="33"/>
  <c r="I35" i="21"/>
  <c r="AK13" i="23"/>
  <c r="Q82" i="23" s="1"/>
  <c r="R83" i="23" s="1"/>
  <c r="X83" i="23" s="1"/>
  <c r="O88" i="23" s="1"/>
  <c r="V88" i="23" s="1"/>
  <c r="E139" i="33"/>
  <c r="E131" i="30"/>
  <c r="O433" i="21"/>
  <c r="S433" i="21" s="1"/>
  <c r="T433" i="21" s="1"/>
  <c r="AK649" i="23"/>
  <c r="B211" i="23"/>
  <c r="AA75" i="21"/>
  <c r="AP427" i="23"/>
  <c r="H436" i="23" s="1"/>
  <c r="C78" i="24"/>
  <c r="B207" i="23"/>
  <c r="AA71" i="21"/>
  <c r="L146" i="33"/>
  <c r="N358" i="21"/>
  <c r="AK510" i="23"/>
  <c r="B208" i="23"/>
  <c r="AA72" i="21"/>
  <c r="C81" i="24"/>
  <c r="N325" i="21"/>
  <c r="O325" i="21" s="1"/>
  <c r="AK477" i="23"/>
  <c r="F199" i="33"/>
  <c r="E189" i="30"/>
  <c r="E187" i="30"/>
  <c r="F197" i="33"/>
  <c r="B338" i="23"/>
  <c r="AA194" i="21"/>
  <c r="E132" i="33"/>
  <c r="E125" i="30"/>
  <c r="C83" i="24"/>
  <c r="E126" i="33"/>
  <c r="E119" i="30"/>
  <c r="C77" i="24"/>
  <c r="Z348" i="21"/>
  <c r="N371" i="21"/>
  <c r="O371" i="21" s="1"/>
  <c r="AK523" i="23"/>
  <c r="Z392" i="21"/>
  <c r="Z375" i="21"/>
  <c r="E275" i="21"/>
  <c r="H424" i="23" s="1"/>
  <c r="O581" i="23"/>
  <c r="U581" i="23" s="1"/>
  <c r="F612" i="23"/>
  <c r="L619" i="23" s="1"/>
  <c r="H137" i="30"/>
  <c r="L145" i="33"/>
  <c r="H178" i="30"/>
  <c r="L190" i="33"/>
  <c r="L181" i="33"/>
  <c r="H169" i="30"/>
  <c r="L180" i="33"/>
  <c r="H146" i="30"/>
  <c r="L155" i="33"/>
  <c r="I34" i="21"/>
  <c r="J34" i="21"/>
  <c r="P71" i="23" s="1"/>
  <c r="H34" i="21"/>
  <c r="G34" i="21"/>
  <c r="Y68" i="23" s="1"/>
  <c r="J154" i="21"/>
  <c r="I154" i="21"/>
  <c r="H154" i="21"/>
  <c r="G154" i="21"/>
  <c r="Z269" i="21"/>
  <c r="Z265" i="21"/>
  <c r="Z261" i="21"/>
  <c r="Z257" i="21"/>
  <c r="Z253" i="21"/>
  <c r="Y268" i="21"/>
  <c r="Y252" i="21"/>
  <c r="Y259" i="21"/>
  <c r="Y262" i="21"/>
  <c r="Y265" i="21"/>
  <c r="Z268" i="21"/>
  <c r="Z264" i="21"/>
  <c r="Z260" i="21"/>
  <c r="Z256" i="21"/>
  <c r="Z252" i="21"/>
  <c r="Y264" i="21"/>
  <c r="Y269" i="21"/>
  <c r="Y255" i="21"/>
  <c r="Y258" i="21"/>
  <c r="Y261" i="21"/>
  <c r="Z267" i="21"/>
  <c r="Z263" i="21"/>
  <c r="Z259" i="21"/>
  <c r="Z255" i="21"/>
  <c r="Z251" i="21"/>
  <c r="Y260" i="21"/>
  <c r="Y267" i="21"/>
  <c r="Y251" i="21"/>
  <c r="Y254" i="21"/>
  <c r="Y257" i="21"/>
  <c r="Z266" i="21"/>
  <c r="Z262" i="21"/>
  <c r="Z258" i="21"/>
  <c r="Z254" i="21"/>
  <c r="Z250" i="21"/>
  <c r="Y256" i="21"/>
  <c r="Y263" i="21"/>
  <c r="Y266" i="21"/>
  <c r="Y250" i="21"/>
  <c r="Y253" i="21"/>
  <c r="Z146" i="21"/>
  <c r="Z142" i="21"/>
  <c r="Z138" i="21"/>
  <c r="Z134" i="21"/>
  <c r="Z130" i="21"/>
  <c r="Y146" i="21"/>
  <c r="Y142" i="21"/>
  <c r="Y138" i="21"/>
  <c r="Y134" i="21"/>
  <c r="Y130" i="21"/>
  <c r="Z143" i="21"/>
  <c r="Y147" i="21"/>
  <c r="Y135" i="21"/>
  <c r="Z149" i="21"/>
  <c r="Z145" i="21"/>
  <c r="Z141" i="21"/>
  <c r="Z137" i="21"/>
  <c r="Z133" i="21"/>
  <c r="Y149" i="21"/>
  <c r="Y145" i="21"/>
  <c r="Y141" i="21"/>
  <c r="Y137" i="21"/>
  <c r="Y133" i="21"/>
  <c r="Z139" i="21"/>
  <c r="Z135" i="21"/>
  <c r="Y143" i="21"/>
  <c r="Y131" i="21"/>
  <c r="Z148" i="21"/>
  <c r="Z144" i="21"/>
  <c r="Z140" i="21"/>
  <c r="Z136" i="21"/>
  <c r="Z132" i="21"/>
  <c r="Y148" i="21"/>
  <c r="Y144" i="21"/>
  <c r="Y140" i="21"/>
  <c r="Y136" i="21"/>
  <c r="Y132" i="21"/>
  <c r="Z147" i="21"/>
  <c r="Z131" i="21"/>
  <c r="Y139" i="21"/>
  <c r="H35" i="21"/>
  <c r="I214" i="21"/>
  <c r="H214" i="21"/>
  <c r="J214" i="21"/>
  <c r="G214" i="21"/>
  <c r="R124" i="21"/>
  <c r="F166" i="21" s="1"/>
  <c r="Q124" i="21"/>
  <c r="D166" i="21" s="1"/>
  <c r="P124" i="21"/>
  <c r="C166" i="21" s="1"/>
  <c r="Q4" i="21"/>
  <c r="D46" i="21" s="1"/>
  <c r="R4" i="21"/>
  <c r="F46" i="21" s="1"/>
  <c r="P4" i="21"/>
  <c r="C46" i="21" s="1"/>
  <c r="R244" i="21"/>
  <c r="F286" i="21" s="1"/>
  <c r="P244" i="21"/>
  <c r="C286" i="21" s="1"/>
  <c r="Q244" i="21"/>
  <c r="D286" i="21" s="1"/>
  <c r="G286" i="21" s="1"/>
  <c r="I155" i="21"/>
  <c r="N385" i="21"/>
  <c r="O385" i="21" s="1"/>
  <c r="N388" i="21"/>
  <c r="O326" i="21"/>
  <c r="R328" i="21"/>
  <c r="N342" i="21"/>
  <c r="N329" i="21"/>
  <c r="N328" i="21"/>
  <c r="R387" i="21"/>
  <c r="R311" i="21"/>
  <c r="N343" i="21"/>
  <c r="O357" i="21"/>
  <c r="U434" i="21"/>
  <c r="AB434" i="21" s="1"/>
  <c r="K199" i="33" s="1"/>
  <c r="W434" i="21"/>
  <c r="N330" i="21"/>
  <c r="N386" i="21"/>
  <c r="N389" i="21"/>
  <c r="N312" i="21"/>
  <c r="R357" i="21"/>
  <c r="O372" i="21"/>
  <c r="R341" i="21"/>
  <c r="N310" i="21"/>
  <c r="O310" i="21" s="1"/>
  <c r="N315" i="21"/>
  <c r="L314" i="21"/>
  <c r="M313" i="21"/>
  <c r="AP465" i="23" s="1"/>
  <c r="L341" i="21"/>
  <c r="L390" i="21"/>
  <c r="N387" i="21"/>
  <c r="M389" i="21"/>
  <c r="AP541" i="23" s="1"/>
  <c r="M312" i="21"/>
  <c r="AP464" i="23" s="1"/>
  <c r="M328" i="21"/>
  <c r="AP480" i="23" s="1"/>
  <c r="L327" i="21"/>
  <c r="R373" i="21"/>
  <c r="U433" i="21"/>
  <c r="AB433" i="21" s="1"/>
  <c r="K198" i="33" s="1"/>
  <c r="W433" i="21"/>
  <c r="M375" i="21"/>
  <c r="AP527" i="23" s="1"/>
  <c r="K95" i="21"/>
  <c r="L311" i="21"/>
  <c r="I105" i="21"/>
  <c r="L105" i="21" s="1"/>
  <c r="Q105" i="21" s="1"/>
  <c r="H100" i="21"/>
  <c r="K100" i="21" s="1"/>
  <c r="K184" i="21"/>
  <c r="M330" i="21"/>
  <c r="AP482" i="23" s="1"/>
  <c r="AD432" i="21"/>
  <c r="H220" i="21"/>
  <c r="K220" i="21" s="1"/>
  <c r="I225" i="21"/>
  <c r="L225" i="21" s="1"/>
  <c r="Q225" i="21" s="1"/>
  <c r="I215" i="21"/>
  <c r="H215" i="21"/>
  <c r="H155" i="21"/>
  <c r="M325" i="21"/>
  <c r="AP477" i="23" s="1"/>
  <c r="I464" i="21"/>
  <c r="R170" i="21"/>
  <c r="E46" i="21"/>
  <c r="E45" i="21"/>
  <c r="M4" i="21"/>
  <c r="E36" i="21"/>
  <c r="E35" i="21"/>
  <c r="H57" i="23" s="1"/>
  <c r="E38" i="21"/>
  <c r="E34" i="21"/>
  <c r="H56" i="23" s="1"/>
  <c r="W36" i="21"/>
  <c r="V177" i="23" s="1"/>
  <c r="L184" i="21"/>
  <c r="K64" i="21"/>
  <c r="L64" i="21"/>
  <c r="I45" i="21"/>
  <c r="L45" i="21" s="1"/>
  <c r="Q45" i="21" s="1"/>
  <c r="H40" i="21"/>
  <c r="I275" i="21"/>
  <c r="H275" i="21"/>
  <c r="E158" i="21"/>
  <c r="E154" i="21"/>
  <c r="H295" i="23" s="1"/>
  <c r="E166" i="21"/>
  <c r="E165" i="21"/>
  <c r="E156" i="21"/>
  <c r="R172" i="21"/>
  <c r="M124" i="21"/>
  <c r="E155" i="21"/>
  <c r="H296" i="23" s="1"/>
  <c r="W156" i="21"/>
  <c r="V315" i="23" s="1"/>
  <c r="G189" i="30" l="1"/>
  <c r="H198" i="33"/>
  <c r="E178" i="30"/>
  <c r="E151" i="33"/>
  <c r="T94" i="21"/>
  <c r="AU231" i="23" s="1"/>
  <c r="G187" i="30"/>
  <c r="S94" i="21"/>
  <c r="AP231" i="23" s="1"/>
  <c r="E132" i="30"/>
  <c r="C89" i="24"/>
  <c r="C107" i="24"/>
  <c r="E165" i="30"/>
  <c r="E176" i="33"/>
  <c r="E130" i="30"/>
  <c r="E120" i="30"/>
  <c r="C79" i="24"/>
  <c r="E139" i="30"/>
  <c r="E121" i="30"/>
  <c r="E161" i="33"/>
  <c r="Y276" i="21"/>
  <c r="X276" i="21"/>
  <c r="E117" i="30"/>
  <c r="C104" i="24"/>
  <c r="L131" i="33"/>
  <c r="E135" i="30"/>
  <c r="E162" i="30"/>
  <c r="L156" i="33"/>
  <c r="X278" i="21"/>
  <c r="E123" i="30"/>
  <c r="C94" i="24"/>
  <c r="C111" i="24"/>
  <c r="Y278" i="21"/>
  <c r="K35" i="21"/>
  <c r="E172" i="30"/>
  <c r="E144" i="30"/>
  <c r="E156" i="30"/>
  <c r="E157" i="30"/>
  <c r="C92" i="24"/>
  <c r="E169" i="30"/>
  <c r="H134" i="30"/>
  <c r="E133" i="30"/>
  <c r="H168" i="30"/>
  <c r="Y158" i="21"/>
  <c r="C82" i="24"/>
  <c r="X158" i="21"/>
  <c r="L157" i="33"/>
  <c r="L194" i="33"/>
  <c r="L132" i="33"/>
  <c r="K274" i="21"/>
  <c r="S274" i="21" s="1"/>
  <c r="X38" i="21"/>
  <c r="Y38" i="21"/>
  <c r="L274" i="21"/>
  <c r="T274" i="21" s="1"/>
  <c r="O279" i="21"/>
  <c r="Q279" i="21" s="1"/>
  <c r="AG428" i="23" s="1"/>
  <c r="E281" i="21"/>
  <c r="H430" i="23" s="1"/>
  <c r="H425" i="23"/>
  <c r="O277" i="21"/>
  <c r="Q277" i="21" s="1"/>
  <c r="S277" i="21" s="1"/>
  <c r="H138" i="30"/>
  <c r="E177" i="33"/>
  <c r="E166" i="30"/>
  <c r="C108" i="24"/>
  <c r="W694" i="23"/>
  <c r="O699" i="23" s="1"/>
  <c r="V699" i="23" s="1"/>
  <c r="Q693" i="23"/>
  <c r="E170" i="33"/>
  <c r="E160" i="30"/>
  <c r="E149" i="33"/>
  <c r="E140" i="30"/>
  <c r="C90" i="24"/>
  <c r="E169" i="33"/>
  <c r="E159" i="30"/>
  <c r="E152" i="33"/>
  <c r="E143" i="30"/>
  <c r="C93" i="24"/>
  <c r="E164" i="33"/>
  <c r="E154" i="30"/>
  <c r="E136" i="33"/>
  <c r="E128" i="30"/>
  <c r="E163" i="33"/>
  <c r="E153" i="30"/>
  <c r="H187" i="30"/>
  <c r="L197" i="33"/>
  <c r="S35" i="21"/>
  <c r="O57" i="23"/>
  <c r="N327" i="21"/>
  <c r="AK479" i="23"/>
  <c r="S100" i="21"/>
  <c r="O237" i="23"/>
  <c r="N311" i="21"/>
  <c r="AK463" i="23"/>
  <c r="E191" i="33"/>
  <c r="E179" i="30"/>
  <c r="E150" i="33"/>
  <c r="E141" i="30"/>
  <c r="C91" i="24"/>
  <c r="N440" i="21"/>
  <c r="O671" i="23"/>
  <c r="W160" i="21"/>
  <c r="AP301" i="23"/>
  <c r="AB308" i="23" s="1"/>
  <c r="E174" i="33"/>
  <c r="E163" i="30"/>
  <c r="C105" i="24"/>
  <c r="E194" i="33"/>
  <c r="E182" i="30"/>
  <c r="S95" i="21"/>
  <c r="O232" i="23"/>
  <c r="E156" i="33"/>
  <c r="E147" i="30"/>
  <c r="C97" i="24"/>
  <c r="E133" i="33"/>
  <c r="E126" i="30"/>
  <c r="C84" i="24"/>
  <c r="E142" i="33"/>
  <c r="E134" i="30"/>
  <c r="E154" i="33"/>
  <c r="E145" i="30"/>
  <c r="C95" i="24"/>
  <c r="E125" i="33"/>
  <c r="E118" i="30"/>
  <c r="C76" i="24"/>
  <c r="E168" i="33"/>
  <c r="E158" i="30"/>
  <c r="E178" i="33"/>
  <c r="E167" i="30"/>
  <c r="C109" i="24"/>
  <c r="E165" i="33"/>
  <c r="E155" i="30"/>
  <c r="E134" i="33"/>
  <c r="E127" i="30"/>
  <c r="C85" i="24"/>
  <c r="E179" i="33"/>
  <c r="E168" i="30"/>
  <c r="C110" i="24"/>
  <c r="N390" i="21"/>
  <c r="AK542" i="23"/>
  <c r="N314" i="21"/>
  <c r="AK466" i="23"/>
  <c r="G46" i="21"/>
  <c r="K40" i="21"/>
  <c r="T158" i="23"/>
  <c r="S220" i="21"/>
  <c r="O365" i="23"/>
  <c r="N341" i="21"/>
  <c r="O341" i="21" s="1"/>
  <c r="AK493" i="23"/>
  <c r="AP670" i="23"/>
  <c r="N442" i="21"/>
  <c r="W280" i="21"/>
  <c r="AP429" i="23"/>
  <c r="AB436" i="23" s="1"/>
  <c r="H180" i="30"/>
  <c r="L192" i="33"/>
  <c r="H145" i="30"/>
  <c r="L154" i="33"/>
  <c r="H127" i="30"/>
  <c r="L134" i="33"/>
  <c r="H149" i="30"/>
  <c r="L158" i="33"/>
  <c r="H158" i="30"/>
  <c r="L168" i="33"/>
  <c r="H123" i="30"/>
  <c r="L130" i="33"/>
  <c r="H159" i="30"/>
  <c r="L169" i="33"/>
  <c r="H157" i="30"/>
  <c r="L167" i="33"/>
  <c r="H167" i="30"/>
  <c r="L178" i="33"/>
  <c r="H171" i="30"/>
  <c r="L182" i="33"/>
  <c r="H160" i="30"/>
  <c r="L170" i="33"/>
  <c r="H126" i="30"/>
  <c r="L133" i="33"/>
  <c r="H179" i="30"/>
  <c r="L191" i="33"/>
  <c r="H135" i="30"/>
  <c r="L143" i="33"/>
  <c r="H136" i="30"/>
  <c r="L144" i="33"/>
  <c r="H156" i="30"/>
  <c r="L166" i="33"/>
  <c r="AB68" i="23"/>
  <c r="O37" i="21"/>
  <c r="Q37" i="21" s="1"/>
  <c r="AG59" i="23" s="1"/>
  <c r="H58" i="23"/>
  <c r="T231" i="23"/>
  <c r="O157" i="21"/>
  <c r="Q157" i="21" s="1"/>
  <c r="AG298" i="23" s="1"/>
  <c r="H297" i="23"/>
  <c r="O159" i="21"/>
  <c r="Q159" i="21" s="1"/>
  <c r="AG300" i="23" s="1"/>
  <c r="H299" i="23"/>
  <c r="O231" i="23"/>
  <c r="O39" i="21"/>
  <c r="Q39" i="21" s="1"/>
  <c r="AG61" i="23" s="1"/>
  <c r="H60" i="23"/>
  <c r="J197" i="33"/>
  <c r="F187" i="30"/>
  <c r="L214" i="21"/>
  <c r="T214" i="21" s="1"/>
  <c r="K154" i="21"/>
  <c r="S154" i="21" s="1"/>
  <c r="E161" i="21"/>
  <c r="H302" i="23" s="1"/>
  <c r="P64" i="21"/>
  <c r="C106" i="21" s="1"/>
  <c r="R64" i="21"/>
  <c r="F106" i="21" s="1"/>
  <c r="Q64" i="21"/>
  <c r="D106" i="21" s="1"/>
  <c r="P184" i="21"/>
  <c r="C226" i="21" s="1"/>
  <c r="R184" i="21"/>
  <c r="F226" i="21" s="1"/>
  <c r="Q184" i="21"/>
  <c r="D226" i="21" s="1"/>
  <c r="E41" i="21"/>
  <c r="H63" i="23" s="1"/>
  <c r="Y208" i="21"/>
  <c r="Y204" i="21"/>
  <c r="Y200" i="21"/>
  <c r="Y196" i="21"/>
  <c r="Y192" i="21"/>
  <c r="Z204" i="21"/>
  <c r="Z196" i="21"/>
  <c r="Z209" i="21"/>
  <c r="Z201" i="21"/>
  <c r="Z193" i="21"/>
  <c r="Y201" i="21"/>
  <c r="Z206" i="21"/>
  <c r="Z203" i="21"/>
  <c r="Y207" i="21"/>
  <c r="Y203" i="21"/>
  <c r="Y199" i="21"/>
  <c r="Y195" i="21"/>
  <c r="Y191" i="21"/>
  <c r="Z202" i="21"/>
  <c r="Z194" i="21"/>
  <c r="Z207" i="21"/>
  <c r="Z199" i="21"/>
  <c r="Z191" i="21"/>
  <c r="Y209" i="21"/>
  <c r="Y193" i="21"/>
  <c r="Z190" i="21"/>
  <c r="Y206" i="21"/>
  <c r="Y202" i="21"/>
  <c r="Y198" i="21"/>
  <c r="Y194" i="21"/>
  <c r="Z208" i="21"/>
  <c r="Z200" i="21"/>
  <c r="Z192" i="21"/>
  <c r="Z205" i="21"/>
  <c r="Z197" i="21"/>
  <c r="Y190" i="21"/>
  <c r="Y205" i="21"/>
  <c r="Y197" i="21"/>
  <c r="Z198" i="21"/>
  <c r="Z195" i="21"/>
  <c r="G401" i="21"/>
  <c r="W218" i="21"/>
  <c r="AF379" i="23" s="1"/>
  <c r="Y84" i="21"/>
  <c r="Z82" i="21"/>
  <c r="Z74" i="21"/>
  <c r="Y86" i="21"/>
  <c r="Y78" i="21"/>
  <c r="Z71" i="21"/>
  <c r="Z84" i="21"/>
  <c r="Z76" i="21"/>
  <c r="Y70" i="21"/>
  <c r="Z73" i="21"/>
  <c r="Z85" i="21"/>
  <c r="Z87" i="21"/>
  <c r="Z79" i="21"/>
  <c r="Y79" i="21"/>
  <c r="Z89" i="21"/>
  <c r="Y89" i="21"/>
  <c r="Y81" i="21"/>
  <c r="Y73" i="21"/>
  <c r="Z83" i="21"/>
  <c r="Z75" i="21"/>
  <c r="Z70" i="21"/>
  <c r="Y83" i="21"/>
  <c r="Y75" i="21"/>
  <c r="Y80" i="21"/>
  <c r="Y77" i="21"/>
  <c r="Y87" i="21"/>
  <c r="Y76" i="21"/>
  <c r="Y88" i="21"/>
  <c r="Z86" i="21"/>
  <c r="Z78" i="21"/>
  <c r="Z81" i="21"/>
  <c r="Y82" i="21"/>
  <c r="Y74" i="21"/>
  <c r="Z88" i="21"/>
  <c r="Z80" i="21"/>
  <c r="Y72" i="21"/>
  <c r="Z77" i="21"/>
  <c r="Y85" i="21"/>
  <c r="Z72" i="21"/>
  <c r="Y71" i="21"/>
  <c r="W98" i="21"/>
  <c r="AF251" i="23" s="1"/>
  <c r="Y28" i="21"/>
  <c r="Y24" i="21"/>
  <c r="Y20" i="21"/>
  <c r="Y16" i="21"/>
  <c r="Y12" i="21"/>
  <c r="Z27" i="21"/>
  <c r="Z10" i="21"/>
  <c r="Z17" i="21"/>
  <c r="Z23" i="21"/>
  <c r="Z16" i="21"/>
  <c r="Y25" i="21"/>
  <c r="Y13" i="21"/>
  <c r="Z18" i="21"/>
  <c r="Y27" i="21"/>
  <c r="Y23" i="21"/>
  <c r="Y19" i="21"/>
  <c r="Y15" i="21"/>
  <c r="Y11" i="21"/>
  <c r="Z26" i="21"/>
  <c r="Z29" i="21"/>
  <c r="Z15" i="21"/>
  <c r="Z22" i="21"/>
  <c r="Z14" i="21"/>
  <c r="Y29" i="21"/>
  <c r="Y17" i="21"/>
  <c r="Z11" i="21"/>
  <c r="Z20" i="21"/>
  <c r="Y26" i="21"/>
  <c r="Y22" i="21"/>
  <c r="Y18" i="21"/>
  <c r="Y14" i="21"/>
  <c r="Y10" i="21"/>
  <c r="Z25" i="21"/>
  <c r="Z19" i="21"/>
  <c r="Z13" i="21"/>
  <c r="Z21" i="21"/>
  <c r="Z12" i="21"/>
  <c r="Y21" i="21"/>
  <c r="Z28" i="21"/>
  <c r="Z24" i="21"/>
  <c r="K155" i="21"/>
  <c r="N403" i="21"/>
  <c r="AP570" i="23" s="1"/>
  <c r="F613" i="23" s="1"/>
  <c r="O342" i="21"/>
  <c r="Y156" i="21"/>
  <c r="X156" i="21"/>
  <c r="K275" i="21"/>
  <c r="J464" i="21"/>
  <c r="K464" i="21" s="1"/>
  <c r="E106" i="21"/>
  <c r="E105" i="21"/>
  <c r="E96" i="21"/>
  <c r="R171" i="21"/>
  <c r="E98" i="21"/>
  <c r="E94" i="21"/>
  <c r="H231" i="23" s="1"/>
  <c r="E95" i="21"/>
  <c r="H232" i="23" s="1"/>
  <c r="M64" i="21"/>
  <c r="W96" i="21"/>
  <c r="V251" i="23" s="1"/>
  <c r="H15" i="24"/>
  <c r="L154" i="21"/>
  <c r="T154" i="21" s="1"/>
  <c r="K214" i="21"/>
  <c r="S214" i="21" s="1"/>
  <c r="K34" i="21"/>
  <c r="S34" i="21" s="1"/>
  <c r="R374" i="21"/>
  <c r="O311" i="21"/>
  <c r="O373" i="21"/>
  <c r="R312" i="21"/>
  <c r="O327" i="21"/>
  <c r="G166" i="21"/>
  <c r="Y36" i="21"/>
  <c r="X36" i="21"/>
  <c r="K215" i="21"/>
  <c r="AD433" i="21"/>
  <c r="AF431" i="21"/>
  <c r="R342" i="21"/>
  <c r="AD434" i="21"/>
  <c r="O358" i="21"/>
  <c r="R388" i="21"/>
  <c r="L34" i="21"/>
  <c r="T34" i="21" s="1"/>
  <c r="R358" i="21"/>
  <c r="R329" i="21"/>
  <c r="R290" i="21"/>
  <c r="E226" i="21"/>
  <c r="E225" i="21"/>
  <c r="E216" i="21"/>
  <c r="E215" i="21"/>
  <c r="H360" i="23" s="1"/>
  <c r="M184" i="21"/>
  <c r="E218" i="21"/>
  <c r="E214" i="21"/>
  <c r="H359" i="23" s="1"/>
  <c r="W216" i="21"/>
  <c r="V379" i="23" s="1"/>
  <c r="O386" i="21"/>
  <c r="Y98" i="21" l="1"/>
  <c r="X98" i="21"/>
  <c r="X218" i="21"/>
  <c r="Y218" i="21"/>
  <c r="T423" i="23"/>
  <c r="O423" i="23"/>
  <c r="AP423" i="23"/>
  <c r="S279" i="21"/>
  <c r="T279" i="21"/>
  <c r="AG426" i="23"/>
  <c r="T277" i="21"/>
  <c r="S215" i="21"/>
  <c r="O360" i="23"/>
  <c r="S275" i="21"/>
  <c r="AP424" i="23" s="1"/>
  <c r="V435" i="23" s="1"/>
  <c r="O424" i="23"/>
  <c r="Y280" i="21"/>
  <c r="AP443" i="23"/>
  <c r="S40" i="21"/>
  <c r="O62" i="23"/>
  <c r="W100" i="21"/>
  <c r="AP237" i="23"/>
  <c r="AB244" i="23" s="1"/>
  <c r="W35" i="21"/>
  <c r="AP57" i="23"/>
  <c r="V169" i="23" s="1"/>
  <c r="L198" i="33"/>
  <c r="H188" i="30"/>
  <c r="F615" i="23"/>
  <c r="M633" i="23" s="1"/>
  <c r="L618" i="23"/>
  <c r="G106" i="21"/>
  <c r="AP673" i="23"/>
  <c r="F718" i="23" s="1"/>
  <c r="Y160" i="21"/>
  <c r="AP315" i="23"/>
  <c r="H189" i="30"/>
  <c r="L199" i="33"/>
  <c r="S155" i="21"/>
  <c r="O296" i="23"/>
  <c r="J401" i="21"/>
  <c r="Q588" i="23"/>
  <c r="R589" i="23" s="1"/>
  <c r="X589" i="23" s="1"/>
  <c r="O594" i="23" s="1"/>
  <c r="V594" i="23" s="1"/>
  <c r="F717" i="23"/>
  <c r="L724" i="23" s="1"/>
  <c r="O686" i="23"/>
  <c r="V686" i="23" s="1"/>
  <c r="W220" i="21"/>
  <c r="AP365" i="23"/>
  <c r="AB372" i="23" s="1"/>
  <c r="W95" i="21"/>
  <c r="AP232" i="23"/>
  <c r="V243" i="23" s="1"/>
  <c r="Y158" i="23"/>
  <c r="O163" i="23" s="1"/>
  <c r="V163" i="23" s="1"/>
  <c r="P157" i="23"/>
  <c r="AP671" i="23"/>
  <c r="M717" i="23" s="1"/>
  <c r="Q724" i="23" s="1"/>
  <c r="Q440" i="21"/>
  <c r="Q442" i="21" s="1"/>
  <c r="P442" i="21" s="1"/>
  <c r="T157" i="21"/>
  <c r="W157" i="21" s="1"/>
  <c r="AA315" i="23" s="1"/>
  <c r="S39" i="21"/>
  <c r="W94" i="21"/>
  <c r="L251" i="23" s="1"/>
  <c r="S159" i="21"/>
  <c r="T37" i="21"/>
  <c r="W37" i="21" s="1"/>
  <c r="AA177" i="23" s="1"/>
  <c r="S157" i="21"/>
  <c r="S37" i="21"/>
  <c r="T159" i="21"/>
  <c r="W159" i="21" s="1"/>
  <c r="T39" i="21"/>
  <c r="AP61" i="23" s="1"/>
  <c r="O217" i="21"/>
  <c r="Q217" i="21" s="1"/>
  <c r="AG362" i="23" s="1"/>
  <c r="H361" i="23"/>
  <c r="AP56" i="23"/>
  <c r="O56" i="23"/>
  <c r="O97" i="21"/>
  <c r="Q97" i="21" s="1"/>
  <c r="AG234" i="23" s="1"/>
  <c r="H233" i="23"/>
  <c r="T359" i="23"/>
  <c r="O219" i="21"/>
  <c r="Q219" i="21" s="1"/>
  <c r="AG364" i="23" s="1"/>
  <c r="H363" i="23"/>
  <c r="AU295" i="23"/>
  <c r="T295" i="23"/>
  <c r="AP359" i="23"/>
  <c r="O359" i="23"/>
  <c r="O99" i="21"/>
  <c r="Q99" i="21" s="1"/>
  <c r="AG236" i="23" s="1"/>
  <c r="H235" i="23"/>
  <c r="AU56" i="23"/>
  <c r="T56" i="23"/>
  <c r="AP295" i="23"/>
  <c r="O295" i="23"/>
  <c r="J199" i="33"/>
  <c r="F189" i="30"/>
  <c r="J198" i="33"/>
  <c r="F188" i="30"/>
  <c r="G46" i="24"/>
  <c r="G56" i="11"/>
  <c r="G56" i="24"/>
  <c r="G63" i="11"/>
  <c r="G63" i="24"/>
  <c r="G54" i="11"/>
  <c r="G54" i="24"/>
  <c r="H16" i="11"/>
  <c r="H16" i="24"/>
  <c r="G64" i="11"/>
  <c r="G64" i="24"/>
  <c r="G58" i="11"/>
  <c r="G58" i="24"/>
  <c r="G59" i="11"/>
  <c r="G59" i="24"/>
  <c r="G62" i="11"/>
  <c r="G62" i="24"/>
  <c r="G47" i="11"/>
  <c r="G47" i="24"/>
  <c r="G48" i="11"/>
  <c r="G48" i="24"/>
  <c r="H31" i="11"/>
  <c r="H31" i="24"/>
  <c r="H29" i="11"/>
  <c r="H29" i="24"/>
  <c r="H33" i="11"/>
  <c r="H33" i="24"/>
  <c r="H21" i="11"/>
  <c r="H21" i="24"/>
  <c r="H30" i="11"/>
  <c r="H30" i="24"/>
  <c r="H28" i="11"/>
  <c r="H28" i="24"/>
  <c r="H34" i="11"/>
  <c r="H34" i="24"/>
  <c r="H20" i="11"/>
  <c r="H20" i="24"/>
  <c r="G52" i="11"/>
  <c r="G52" i="24"/>
  <c r="H19" i="11"/>
  <c r="H19" i="24"/>
  <c r="H24" i="11"/>
  <c r="H24" i="24"/>
  <c r="G49" i="11"/>
  <c r="G49" i="24"/>
  <c r="G51" i="11"/>
  <c r="G51" i="24"/>
  <c r="G61" i="11"/>
  <c r="G61" i="24"/>
  <c r="G55" i="11"/>
  <c r="G55" i="24"/>
  <c r="H17" i="11"/>
  <c r="H17" i="24"/>
  <c r="H27" i="11"/>
  <c r="H27" i="24"/>
  <c r="H22" i="11"/>
  <c r="H22" i="24"/>
  <c r="H26" i="11"/>
  <c r="H26" i="24"/>
  <c r="G53" i="11"/>
  <c r="G53" i="24"/>
  <c r="G60" i="11"/>
  <c r="G60" i="24"/>
  <c r="G50" i="11"/>
  <c r="G50" i="24"/>
  <c r="G65" i="11"/>
  <c r="G65" i="24"/>
  <c r="G57" i="11"/>
  <c r="G57" i="24"/>
  <c r="H25" i="11"/>
  <c r="H25" i="24"/>
  <c r="H18" i="11"/>
  <c r="H18" i="24"/>
  <c r="H23" i="11"/>
  <c r="H23" i="24"/>
  <c r="H32" i="11"/>
  <c r="H32" i="24"/>
  <c r="E101" i="21"/>
  <c r="H238" i="23" s="1"/>
  <c r="R330" i="21"/>
  <c r="O312" i="21"/>
  <c r="R375" i="21"/>
  <c r="W275" i="21"/>
  <c r="Q443" i="23" s="1"/>
  <c r="O343" i="21"/>
  <c r="F30" i="24"/>
  <c r="F26" i="24"/>
  <c r="F25" i="24"/>
  <c r="F28" i="24"/>
  <c r="F24" i="24"/>
  <c r="F33" i="24"/>
  <c r="F27" i="24"/>
  <c r="F32" i="24"/>
  <c r="F21" i="24"/>
  <c r="F29" i="24"/>
  <c r="F22" i="24"/>
  <c r="F23" i="24"/>
  <c r="F31" i="24"/>
  <c r="F19" i="24"/>
  <c r="F34" i="24"/>
  <c r="F16" i="24"/>
  <c r="F15" i="24"/>
  <c r="F17" i="24"/>
  <c r="F18" i="24"/>
  <c r="F20" i="24"/>
  <c r="X216" i="21"/>
  <c r="Y216" i="21"/>
  <c r="L464" i="21"/>
  <c r="N464" i="21" s="1"/>
  <c r="Q464" i="21" s="1"/>
  <c r="R464" i="21" s="1"/>
  <c r="O328" i="21"/>
  <c r="X96" i="21"/>
  <c r="Y96" i="21"/>
  <c r="O387" i="21"/>
  <c r="C46" i="24"/>
  <c r="R359" i="21"/>
  <c r="R389" i="21"/>
  <c r="O374" i="21"/>
  <c r="E221" i="21"/>
  <c r="H366" i="23" s="1"/>
  <c r="G226" i="21"/>
  <c r="O359" i="21"/>
  <c r="R343" i="21"/>
  <c r="R313" i="21"/>
  <c r="S99" i="21" l="1"/>
  <c r="T97" i="21"/>
  <c r="AP234" i="23" s="1"/>
  <c r="S281" i="21"/>
  <c r="AP430" i="23" s="1"/>
  <c r="AU423" i="23"/>
  <c r="T281" i="21"/>
  <c r="AU430" i="23" s="1"/>
  <c r="W274" i="21"/>
  <c r="W281" i="21" s="1"/>
  <c r="L442" i="23" s="1"/>
  <c r="AP428" i="23"/>
  <c r="W279" i="21"/>
  <c r="AP426" i="23"/>
  <c r="W277" i="21"/>
  <c r="Q251" i="23"/>
  <c r="Z95" i="21"/>
  <c r="X95" i="21"/>
  <c r="W155" i="21"/>
  <c r="AP296" i="23"/>
  <c r="V307" i="23" s="1"/>
  <c r="Y100" i="21"/>
  <c r="AP251" i="23"/>
  <c r="Y220" i="21"/>
  <c r="AP379" i="23"/>
  <c r="N401" i="21"/>
  <c r="O568" i="23"/>
  <c r="L723" i="23"/>
  <c r="F720" i="23"/>
  <c r="M738" i="23" s="1"/>
  <c r="Q177" i="23"/>
  <c r="X35" i="21"/>
  <c r="Z35" i="21"/>
  <c r="W40" i="21"/>
  <c r="AP62" i="23"/>
  <c r="AB170" i="23" s="1"/>
  <c r="C448" i="21"/>
  <c r="BC673" i="23"/>
  <c r="AA723" i="23" s="1"/>
  <c r="W215" i="21"/>
  <c r="AP360" i="23"/>
  <c r="V371" i="23" s="1"/>
  <c r="AP298" i="23"/>
  <c r="Z94" i="21"/>
  <c r="Z101" i="21" s="1"/>
  <c r="F110" i="21" s="1"/>
  <c r="AP59" i="23"/>
  <c r="S217" i="21"/>
  <c r="S41" i="21"/>
  <c r="AP63" i="23" s="1"/>
  <c r="W34" i="21"/>
  <c r="L177" i="23" s="1"/>
  <c r="S221" i="21"/>
  <c r="AP366" i="23" s="1"/>
  <c r="X37" i="21"/>
  <c r="Y37" i="21"/>
  <c r="C54" i="21" s="1"/>
  <c r="T217" i="21"/>
  <c r="AP362" i="23" s="1"/>
  <c r="W39" i="21"/>
  <c r="AK177" i="23" s="1"/>
  <c r="AK315" i="23"/>
  <c r="Y159" i="21"/>
  <c r="X159" i="21"/>
  <c r="S219" i="21"/>
  <c r="AP300" i="23"/>
  <c r="S161" i="21"/>
  <c r="AP302" i="23" s="1"/>
  <c r="X157" i="21"/>
  <c r="T41" i="21"/>
  <c r="AU63" i="23" s="1"/>
  <c r="S97" i="21"/>
  <c r="S101" i="21" s="1"/>
  <c r="AP238" i="23" s="1"/>
  <c r="Y157" i="21"/>
  <c r="C176" i="21" s="1"/>
  <c r="T99" i="21"/>
  <c r="W99" i="21" s="1"/>
  <c r="T161" i="21"/>
  <c r="AU302" i="23" s="1"/>
  <c r="T219" i="21"/>
  <c r="W154" i="21"/>
  <c r="L315" i="23" s="1"/>
  <c r="W214" i="21"/>
  <c r="AU359" i="23"/>
  <c r="C30" i="24"/>
  <c r="F29" i="33"/>
  <c r="C29" i="24"/>
  <c r="F28" i="33"/>
  <c r="C33" i="24"/>
  <c r="F32" i="33"/>
  <c r="C21" i="24"/>
  <c r="F20" i="33"/>
  <c r="C17" i="24"/>
  <c r="F16" i="33"/>
  <c r="C28" i="24"/>
  <c r="F27" i="33"/>
  <c r="C27" i="24"/>
  <c r="F26" i="33"/>
  <c r="C32" i="24"/>
  <c r="F31" i="33"/>
  <c r="C34" i="24"/>
  <c r="F33" i="33"/>
  <c r="C25" i="24"/>
  <c r="F24" i="33"/>
  <c r="C26" i="24"/>
  <c r="F25" i="33"/>
  <c r="C18" i="24"/>
  <c r="F17" i="33"/>
  <c r="C24" i="24"/>
  <c r="F23" i="33"/>
  <c r="C16" i="24"/>
  <c r="F15" i="33"/>
  <c r="C22" i="24"/>
  <c r="F21" i="33"/>
  <c r="C31" i="24"/>
  <c r="F30" i="33"/>
  <c r="C19" i="24"/>
  <c r="F18" i="33"/>
  <c r="C23" i="24"/>
  <c r="F22" i="33"/>
  <c r="C20" i="24"/>
  <c r="F19" i="33"/>
  <c r="C15" i="24"/>
  <c r="F14" i="33"/>
  <c r="C65" i="11"/>
  <c r="C65" i="24"/>
  <c r="C58" i="11"/>
  <c r="C58" i="24"/>
  <c r="C50" i="11"/>
  <c r="C50" i="24"/>
  <c r="C63" i="11"/>
  <c r="C63" i="24"/>
  <c r="C61" i="11"/>
  <c r="C61" i="24"/>
  <c r="C57" i="11"/>
  <c r="C57" i="24"/>
  <c r="C56" i="11"/>
  <c r="C56" i="24"/>
  <c r="C52" i="11"/>
  <c r="C52" i="24"/>
  <c r="C47" i="11"/>
  <c r="C47" i="24"/>
  <c r="C51" i="11"/>
  <c r="C51" i="24"/>
  <c r="C54" i="11"/>
  <c r="C54" i="24"/>
  <c r="C53" i="11"/>
  <c r="C53" i="24"/>
  <c r="C62" i="11"/>
  <c r="C62" i="24"/>
  <c r="C55" i="11"/>
  <c r="C55" i="24"/>
  <c r="C60" i="11"/>
  <c r="C60" i="24"/>
  <c r="C48" i="11"/>
  <c r="C48" i="24"/>
  <c r="C49" i="11"/>
  <c r="C49" i="24"/>
  <c r="C59" i="11"/>
  <c r="C59" i="24"/>
  <c r="C64" i="11"/>
  <c r="C64" i="24"/>
  <c r="R314" i="21"/>
  <c r="R390" i="21"/>
  <c r="S389" i="21"/>
  <c r="O388" i="21"/>
  <c r="Z275" i="21"/>
  <c r="X275" i="21"/>
  <c r="O313" i="21"/>
  <c r="O360" i="21"/>
  <c r="P359" i="21"/>
  <c r="O375" i="21"/>
  <c r="P374" i="21" s="1"/>
  <c r="O329" i="21"/>
  <c r="R360" i="21"/>
  <c r="S359" i="21"/>
  <c r="T359" i="21" s="1"/>
  <c r="O344" i="21"/>
  <c r="S375" i="21"/>
  <c r="S371" i="21"/>
  <c r="S370" i="21"/>
  <c r="S372" i="21"/>
  <c r="S373" i="21"/>
  <c r="S326" i="21"/>
  <c r="S330" i="21"/>
  <c r="S327" i="21"/>
  <c r="S325" i="21"/>
  <c r="S328" i="21"/>
  <c r="V432" i="21"/>
  <c r="V433" i="21"/>
  <c r="V434" i="21"/>
  <c r="R344" i="21"/>
  <c r="T101" i="21"/>
  <c r="AU238" i="23" s="1"/>
  <c r="T221" i="21"/>
  <c r="AU366" i="23" s="1"/>
  <c r="S374" i="21"/>
  <c r="S329" i="21"/>
  <c r="W97" i="21" l="1"/>
  <c r="AA251" i="23" s="1"/>
  <c r="L443" i="23"/>
  <c r="Z274" i="21"/>
  <c r="Z281" i="21" s="1"/>
  <c r="F290" i="21" s="1"/>
  <c r="AK443" i="23"/>
  <c r="X279" i="21"/>
  <c r="Y279" i="21"/>
  <c r="AA443" i="23"/>
  <c r="X277" i="21"/>
  <c r="X281" i="21" s="1"/>
  <c r="V281" i="21" s="1"/>
  <c r="BC430" i="23" s="1"/>
  <c r="Y277" i="21"/>
  <c r="W41" i="21"/>
  <c r="L176" i="23" s="1"/>
  <c r="I738" i="23"/>
  <c r="H200" i="33"/>
  <c r="I124" i="24"/>
  <c r="C446" i="21"/>
  <c r="G446" i="21" s="1"/>
  <c r="Q315" i="23"/>
  <c r="X155" i="21"/>
  <c r="X161" i="21" s="1"/>
  <c r="V161" i="21" s="1"/>
  <c r="BC302" i="23" s="1"/>
  <c r="Z155" i="21"/>
  <c r="Q379" i="23"/>
  <c r="Z215" i="21"/>
  <c r="X215" i="21"/>
  <c r="AP568" i="23"/>
  <c r="M612" i="23" s="1"/>
  <c r="Q619" i="23" s="1"/>
  <c r="Q401" i="21"/>
  <c r="Q403" i="21" s="1"/>
  <c r="P403" i="21" s="1"/>
  <c r="Y40" i="21"/>
  <c r="AP177" i="23"/>
  <c r="W217" i="21"/>
  <c r="AA379" i="23" s="1"/>
  <c r="Z34" i="21"/>
  <c r="Z41" i="21" s="1"/>
  <c r="F50" i="21" s="1"/>
  <c r="C171" i="21"/>
  <c r="E172" i="21" s="1"/>
  <c r="E174" i="21" s="1"/>
  <c r="W161" i="21"/>
  <c r="L314" i="23" s="1"/>
  <c r="X39" i="21"/>
  <c r="X41" i="21" s="1"/>
  <c r="V41" i="21" s="1"/>
  <c r="BC63" i="23" s="1"/>
  <c r="Y39" i="21"/>
  <c r="C52" i="21" s="1"/>
  <c r="F52" i="21" s="1"/>
  <c r="F54" i="21" s="1"/>
  <c r="AP236" i="23"/>
  <c r="AK251" i="23"/>
  <c r="Y99" i="21"/>
  <c r="Y161" i="21"/>
  <c r="E170" i="21" s="1"/>
  <c r="C174" i="21"/>
  <c r="Z154" i="21"/>
  <c r="Z161" i="21" s="1"/>
  <c r="F170" i="21" s="1"/>
  <c r="C173" i="21"/>
  <c r="C172" i="21"/>
  <c r="F172" i="21" s="1"/>
  <c r="F174" i="21" s="1"/>
  <c r="C177" i="21"/>
  <c r="X99" i="21"/>
  <c r="C175" i="21"/>
  <c r="L379" i="23"/>
  <c r="Z214" i="21"/>
  <c r="Z221" i="21" s="1"/>
  <c r="F230" i="21" s="1"/>
  <c r="W219" i="21"/>
  <c r="AP364" i="23"/>
  <c r="T374" i="21"/>
  <c r="W101" i="21"/>
  <c r="L250" i="23" s="1"/>
  <c r="R345" i="21"/>
  <c r="S344" i="21"/>
  <c r="P360" i="21"/>
  <c r="P355" i="21"/>
  <c r="P356" i="21"/>
  <c r="P357" i="21"/>
  <c r="P358" i="21"/>
  <c r="O314" i="21"/>
  <c r="C55" i="21"/>
  <c r="R315" i="21"/>
  <c r="S314" i="21" s="1"/>
  <c r="P344" i="21"/>
  <c r="O345" i="21"/>
  <c r="U359" i="21"/>
  <c r="V359" i="21"/>
  <c r="P329" i="21"/>
  <c r="T329" i="21" s="1"/>
  <c r="O330" i="21"/>
  <c r="S355" i="21"/>
  <c r="T355" i="21" s="1"/>
  <c r="S360" i="21"/>
  <c r="T360" i="21" s="1"/>
  <c r="S356" i="21"/>
  <c r="T356" i="21" s="1"/>
  <c r="S357" i="21"/>
  <c r="T357" i="21" s="1"/>
  <c r="S358" i="21"/>
  <c r="T358" i="21" s="1"/>
  <c r="C53" i="21"/>
  <c r="C57" i="21"/>
  <c r="C56" i="21"/>
  <c r="Y41" i="21"/>
  <c r="E50" i="21" s="1"/>
  <c r="S390" i="21"/>
  <c r="S385" i="21"/>
  <c r="S386" i="21"/>
  <c r="S387" i="21"/>
  <c r="S388" i="21"/>
  <c r="W221" i="21"/>
  <c r="L378" i="23" s="1"/>
  <c r="P370" i="21"/>
  <c r="T370" i="21" s="1"/>
  <c r="P375" i="21"/>
  <c r="T375" i="21" s="1"/>
  <c r="P371" i="21"/>
  <c r="T371" i="21" s="1"/>
  <c r="P372" i="21"/>
  <c r="T372" i="21" s="1"/>
  <c r="P373" i="21"/>
  <c r="T373" i="21" s="1"/>
  <c r="O389" i="21"/>
  <c r="C51" i="21"/>
  <c r="E52" i="21" s="1"/>
  <c r="E54" i="21" s="1"/>
  <c r="H446" i="21" l="1"/>
  <c r="R446" i="21" s="1"/>
  <c r="X97" i="21"/>
  <c r="X101" i="21" s="1"/>
  <c r="V101" i="21" s="1"/>
  <c r="BC238" i="23" s="1"/>
  <c r="Y97" i="21"/>
  <c r="C114" i="21" s="1"/>
  <c r="Y217" i="21"/>
  <c r="C235" i="21" s="1"/>
  <c r="C294" i="21"/>
  <c r="C292" i="21"/>
  <c r="F292" i="21" s="1"/>
  <c r="F294" i="21" s="1"/>
  <c r="C291" i="21"/>
  <c r="E292" i="21" s="1"/>
  <c r="E294" i="21" s="1"/>
  <c r="C293" i="21"/>
  <c r="C297" i="21"/>
  <c r="C295" i="21"/>
  <c r="C296" i="21"/>
  <c r="Y281" i="21"/>
  <c r="E290" i="21" s="1"/>
  <c r="G290" i="21" s="1"/>
  <c r="C409" i="21"/>
  <c r="BC570" i="23"/>
  <c r="AA618" i="23" s="1"/>
  <c r="X217" i="21"/>
  <c r="X221" i="21" s="1"/>
  <c r="V221" i="21" s="1"/>
  <c r="BC366" i="23" s="1"/>
  <c r="G174" i="21"/>
  <c r="G54" i="21"/>
  <c r="G170" i="21"/>
  <c r="E171" i="21"/>
  <c r="G171" i="21" s="1"/>
  <c r="AK379" i="23"/>
  <c r="Y219" i="21"/>
  <c r="X219" i="21"/>
  <c r="E51" i="21"/>
  <c r="G51" i="21" s="1"/>
  <c r="V371" i="21"/>
  <c r="U371" i="21"/>
  <c r="V375" i="21"/>
  <c r="U375" i="21"/>
  <c r="V373" i="21"/>
  <c r="U373" i="21"/>
  <c r="U370" i="21"/>
  <c r="V370" i="21"/>
  <c r="U372" i="21"/>
  <c r="V372" i="21"/>
  <c r="V329" i="21"/>
  <c r="U329" i="21"/>
  <c r="V356" i="21"/>
  <c r="U356" i="21"/>
  <c r="P330" i="21"/>
  <c r="T330" i="21" s="1"/>
  <c r="P325" i="21"/>
  <c r="T325" i="21" s="1"/>
  <c r="P326" i="21"/>
  <c r="T326" i="21" s="1"/>
  <c r="P327" i="21"/>
  <c r="T327" i="21" s="1"/>
  <c r="P328" i="21"/>
  <c r="T328" i="21" s="1"/>
  <c r="P345" i="21"/>
  <c r="P340" i="21"/>
  <c r="P341" i="21"/>
  <c r="P342" i="21"/>
  <c r="P343" i="21"/>
  <c r="O390" i="21"/>
  <c r="P389" i="21"/>
  <c r="T389" i="21" s="1"/>
  <c r="V360" i="21"/>
  <c r="U360" i="21"/>
  <c r="G50" i="21"/>
  <c r="T344" i="21"/>
  <c r="U358" i="21"/>
  <c r="V358" i="21"/>
  <c r="U355" i="21"/>
  <c r="V355" i="21"/>
  <c r="O315" i="21"/>
  <c r="P314" i="21" s="1"/>
  <c r="T314" i="21" s="1"/>
  <c r="S345" i="21"/>
  <c r="T345" i="21" s="1"/>
  <c r="S340" i="21"/>
  <c r="T340" i="21" s="1"/>
  <c r="S341" i="21"/>
  <c r="T341" i="21" s="1"/>
  <c r="S342" i="21"/>
  <c r="T342" i="21" s="1"/>
  <c r="S343" i="21"/>
  <c r="T343" i="21" s="1"/>
  <c r="U374" i="21"/>
  <c r="V374" i="21"/>
  <c r="V357" i="21"/>
  <c r="U357" i="21"/>
  <c r="S315" i="21"/>
  <c r="S310" i="21"/>
  <c r="S311" i="21"/>
  <c r="S312" i="21"/>
  <c r="S313" i="21"/>
  <c r="J446" i="21" l="1"/>
  <c r="O446" i="21" s="1"/>
  <c r="C115" i="21"/>
  <c r="C116" i="21"/>
  <c r="Y101" i="21"/>
  <c r="E110" i="21" s="1"/>
  <c r="G110" i="21" s="1"/>
  <c r="C112" i="21"/>
  <c r="F112" i="21" s="1"/>
  <c r="F114" i="21" s="1"/>
  <c r="C111" i="21"/>
  <c r="E112" i="21" s="1"/>
  <c r="E114" i="21" s="1"/>
  <c r="C113" i="21"/>
  <c r="C117" i="21"/>
  <c r="C236" i="21"/>
  <c r="C234" i="21"/>
  <c r="Y221" i="21"/>
  <c r="E230" i="21" s="1"/>
  <c r="G230" i="21" s="1"/>
  <c r="C231" i="21"/>
  <c r="E232" i="21" s="1"/>
  <c r="E234" i="21" s="1"/>
  <c r="C233" i="21"/>
  <c r="C232" i="21"/>
  <c r="F232" i="21" s="1"/>
  <c r="F234" i="21" s="1"/>
  <c r="E291" i="21"/>
  <c r="G291" i="21" s="1"/>
  <c r="E295" i="21" s="1"/>
  <c r="C237" i="21"/>
  <c r="G294" i="21"/>
  <c r="I633" i="23"/>
  <c r="C407" i="21"/>
  <c r="G407" i="21" s="1"/>
  <c r="H195" i="33"/>
  <c r="I115" i="24"/>
  <c r="H154" i="30"/>
  <c r="L164" i="33"/>
  <c r="E175" i="21"/>
  <c r="V172" i="21" s="1"/>
  <c r="E55" i="21"/>
  <c r="U314" i="21"/>
  <c r="V314" i="21"/>
  <c r="V341" i="21"/>
  <c r="U341" i="21"/>
  <c r="V327" i="21"/>
  <c r="U327" i="21"/>
  <c r="V340" i="21"/>
  <c r="U340" i="21"/>
  <c r="P390" i="21"/>
  <c r="T390" i="21" s="1"/>
  <c r="P385" i="21"/>
  <c r="T385" i="21" s="1"/>
  <c r="P386" i="21"/>
  <c r="T386" i="21" s="1"/>
  <c r="P387" i="21"/>
  <c r="T387" i="21" s="1"/>
  <c r="P388" i="21"/>
  <c r="T388" i="21" s="1"/>
  <c r="U326" i="21"/>
  <c r="V326" i="21"/>
  <c r="V343" i="21"/>
  <c r="U343" i="21"/>
  <c r="U345" i="21"/>
  <c r="V345" i="21"/>
  <c r="V344" i="21"/>
  <c r="U344" i="21"/>
  <c r="V325" i="21"/>
  <c r="U325" i="21"/>
  <c r="E400" i="21"/>
  <c r="H567" i="23" s="1"/>
  <c r="T312" i="21"/>
  <c r="U342" i="21"/>
  <c r="V342" i="21"/>
  <c r="V328" i="21"/>
  <c r="U328" i="21"/>
  <c r="U330" i="21"/>
  <c r="V330" i="21"/>
  <c r="P315" i="21"/>
  <c r="T315" i="21" s="1"/>
  <c r="P310" i="21"/>
  <c r="T310" i="21" s="1"/>
  <c r="P311" i="21"/>
  <c r="T311" i="21" s="1"/>
  <c r="P312" i="21"/>
  <c r="E401" i="21" s="1"/>
  <c r="H568" i="23" s="1"/>
  <c r="P313" i="21"/>
  <c r="T313" i="21" s="1"/>
  <c r="U389" i="21"/>
  <c r="V389" i="21"/>
  <c r="M446" i="21" l="1"/>
  <c r="N446" i="21" s="1"/>
  <c r="T446" i="21" s="1"/>
  <c r="AG434" i="21" s="1"/>
  <c r="Q199" i="33" s="1"/>
  <c r="H407" i="21"/>
  <c r="R407" i="21" s="1"/>
  <c r="G114" i="21"/>
  <c r="E111" i="21"/>
  <c r="G111" i="21" s="1"/>
  <c r="E115" i="21" s="1"/>
  <c r="V171" i="21" s="1"/>
  <c r="G234" i="21"/>
  <c r="E231" i="21"/>
  <c r="G231" i="21" s="1"/>
  <c r="E235" i="21" s="1"/>
  <c r="E236" i="21" s="1"/>
  <c r="I383" i="23" s="1"/>
  <c r="V291" i="21"/>
  <c r="E296" i="21"/>
  <c r="C285" i="21" s="1"/>
  <c r="AA447" i="23" s="1"/>
  <c r="H165" i="30"/>
  <c r="L176" i="33"/>
  <c r="H151" i="30"/>
  <c r="L161" i="33"/>
  <c r="H155" i="30"/>
  <c r="L165" i="33"/>
  <c r="L140" i="33"/>
  <c r="H132" i="30"/>
  <c r="H166" i="30"/>
  <c r="L177" i="33"/>
  <c r="H152" i="30"/>
  <c r="L162" i="33"/>
  <c r="H163" i="30"/>
  <c r="L174" i="33"/>
  <c r="H162" i="30"/>
  <c r="L173" i="33"/>
  <c r="H164" i="30"/>
  <c r="L175" i="33"/>
  <c r="H153" i="30"/>
  <c r="L163" i="33"/>
  <c r="H161" i="30"/>
  <c r="L172" i="33"/>
  <c r="H150" i="30"/>
  <c r="L160" i="33"/>
  <c r="E176" i="21"/>
  <c r="I319" i="23" s="1"/>
  <c r="V170" i="21"/>
  <c r="G34" i="33"/>
  <c r="E56" i="21"/>
  <c r="I191" i="23" s="1"/>
  <c r="E403" i="21"/>
  <c r="H570" i="23" s="1"/>
  <c r="V310" i="21"/>
  <c r="U310" i="21"/>
  <c r="U313" i="21"/>
  <c r="V313" i="21"/>
  <c r="U315" i="21"/>
  <c r="V315" i="21"/>
  <c r="V311" i="21"/>
  <c r="U311" i="21"/>
  <c r="V388" i="21"/>
  <c r="U388" i="21"/>
  <c r="V387" i="21"/>
  <c r="U387" i="21"/>
  <c r="V386" i="21"/>
  <c r="U386" i="21"/>
  <c r="U312" i="21"/>
  <c r="V312" i="21"/>
  <c r="V385" i="21"/>
  <c r="U385" i="21"/>
  <c r="V390" i="21"/>
  <c r="U390" i="21"/>
  <c r="AG432" i="21" l="1"/>
  <c r="Q197" i="33" s="1"/>
  <c r="S446" i="21"/>
  <c r="Y738" i="23" s="1"/>
  <c r="AG433" i="21"/>
  <c r="Q198" i="33" s="1"/>
  <c r="J407" i="21"/>
  <c r="K407" i="21" s="1"/>
  <c r="P407" i="21" s="1"/>
  <c r="AF395" i="21" s="1"/>
  <c r="G56" i="33"/>
  <c r="E116" i="21"/>
  <c r="I255" i="23" s="1"/>
  <c r="V290" i="21"/>
  <c r="D285" i="21"/>
  <c r="G285" i="21" s="1"/>
  <c r="I447" i="23"/>
  <c r="W291" i="21"/>
  <c r="D165" i="21"/>
  <c r="G165" i="21" s="1"/>
  <c r="L136" i="33"/>
  <c r="H128" i="30"/>
  <c r="H141" i="30"/>
  <c r="L150" i="33"/>
  <c r="H142" i="30"/>
  <c r="L151" i="33"/>
  <c r="H131" i="30"/>
  <c r="L139" i="33"/>
  <c r="L138" i="33"/>
  <c r="H130" i="30"/>
  <c r="H139" i="30"/>
  <c r="L148" i="33"/>
  <c r="H133" i="30"/>
  <c r="L141" i="33"/>
  <c r="H176" i="30"/>
  <c r="L188" i="33"/>
  <c r="H129" i="30"/>
  <c r="L137" i="33"/>
  <c r="H121" i="30"/>
  <c r="L128" i="33"/>
  <c r="H140" i="30"/>
  <c r="L149" i="33"/>
  <c r="H144" i="30"/>
  <c r="L153" i="33"/>
  <c r="H143" i="30"/>
  <c r="L152" i="33"/>
  <c r="W172" i="21"/>
  <c r="C165" i="21"/>
  <c r="AA319" i="23" s="1"/>
  <c r="C45" i="21"/>
  <c r="AA191" i="23" s="1"/>
  <c r="H34" i="33"/>
  <c r="D45" i="21"/>
  <c r="W170" i="21"/>
  <c r="W290" i="21"/>
  <c r="C225" i="21"/>
  <c r="AA383" i="23" s="1"/>
  <c r="D225" i="21"/>
  <c r="AF383" i="23" s="1"/>
  <c r="AG309" i="21"/>
  <c r="T4" i="21" s="1"/>
  <c r="U446" i="21" l="1"/>
  <c r="C124" i="24" s="1"/>
  <c r="O407" i="21"/>
  <c r="AE395" i="21" s="1"/>
  <c r="M407" i="21"/>
  <c r="N407" i="21" s="1"/>
  <c r="T407" i="21" s="1"/>
  <c r="H285" i="21"/>
  <c r="R285" i="21" s="1"/>
  <c r="H165" i="21"/>
  <c r="R165" i="21" s="1"/>
  <c r="H56" i="33"/>
  <c r="D105" i="21"/>
  <c r="AF255" i="23" s="1"/>
  <c r="C105" i="21"/>
  <c r="AA255" i="23" s="1"/>
  <c r="W171" i="21"/>
  <c r="AD387" i="21"/>
  <c r="F174" i="30" s="1"/>
  <c r="AD395" i="21"/>
  <c r="AB388" i="21"/>
  <c r="K187" i="33" s="1"/>
  <c r="AD311" i="21"/>
  <c r="F118" i="30" s="1"/>
  <c r="AB390" i="21"/>
  <c r="K189" i="33" s="1"/>
  <c r="AB386" i="21"/>
  <c r="K185" i="33" s="1"/>
  <c r="AB312" i="21"/>
  <c r="K126" i="33" s="1"/>
  <c r="AD385" i="21"/>
  <c r="J184" i="33" s="1"/>
  <c r="AD313" i="21"/>
  <c r="F120" i="30" s="1"/>
  <c r="AB387" i="21"/>
  <c r="K186" i="33" s="1"/>
  <c r="AD388" i="21"/>
  <c r="F175" i="30" s="1"/>
  <c r="AB385" i="21"/>
  <c r="K184" i="33" s="1"/>
  <c r="AF447" i="23"/>
  <c r="AB313" i="21"/>
  <c r="K127" i="33" s="1"/>
  <c r="AD310" i="21"/>
  <c r="F117" i="30" s="1"/>
  <c r="AD390" i="21"/>
  <c r="F177" i="30" s="1"/>
  <c r="AD315" i="21"/>
  <c r="F122" i="30" s="1"/>
  <c r="AB311" i="21"/>
  <c r="K125" i="33" s="1"/>
  <c r="AB315" i="21"/>
  <c r="K129" i="33" s="1"/>
  <c r="AD386" i="21"/>
  <c r="F173" i="30" s="1"/>
  <c r="AB310" i="21"/>
  <c r="K124" i="33" s="1"/>
  <c r="AD312" i="21"/>
  <c r="F119" i="30" s="1"/>
  <c r="AD372" i="21"/>
  <c r="AD356" i="21"/>
  <c r="AD355" i="21"/>
  <c r="AB372" i="21"/>
  <c r="K174" i="33" s="1"/>
  <c r="AB375" i="21"/>
  <c r="K177" i="33" s="1"/>
  <c r="AD344" i="21"/>
  <c r="AB330" i="21"/>
  <c r="K141" i="33" s="1"/>
  <c r="AD370" i="21"/>
  <c r="AD329" i="21"/>
  <c r="AD341" i="21"/>
  <c r="AD389" i="21"/>
  <c r="AB342" i="21"/>
  <c r="K150" i="33" s="1"/>
  <c r="AB389" i="21"/>
  <c r="K188" i="33" s="1"/>
  <c r="AB377" i="21"/>
  <c r="K179" i="33" s="1"/>
  <c r="AF388" i="21"/>
  <c r="AB334" i="21"/>
  <c r="K145" i="33" s="1"/>
  <c r="AF374" i="21"/>
  <c r="AD334" i="21"/>
  <c r="AD379" i="21"/>
  <c r="AF315" i="21"/>
  <c r="AF356" i="21"/>
  <c r="AF365" i="21"/>
  <c r="AB376" i="21"/>
  <c r="K178" i="33" s="1"/>
  <c r="AF318" i="21"/>
  <c r="AF361" i="21"/>
  <c r="AF343" i="21"/>
  <c r="AF362" i="21"/>
  <c r="AF313" i="21"/>
  <c r="AB320" i="21"/>
  <c r="K134" i="33" s="1"/>
  <c r="AF310" i="21"/>
  <c r="AD363" i="21"/>
  <c r="AD364" i="21"/>
  <c r="AB332" i="21"/>
  <c r="K143" i="33" s="1"/>
  <c r="AD335" i="21"/>
  <c r="AF342" i="21"/>
  <c r="AF380" i="21"/>
  <c r="AB393" i="21"/>
  <c r="K192" i="33" s="1"/>
  <c r="AF378" i="21"/>
  <c r="AD318" i="21"/>
  <c r="AB333" i="21"/>
  <c r="K144" i="33" s="1"/>
  <c r="AB395" i="21"/>
  <c r="K194" i="33" s="1"/>
  <c r="AB318" i="21"/>
  <c r="K132" i="33" s="1"/>
  <c r="AF346" i="21"/>
  <c r="AB350" i="21"/>
  <c r="K158" i="33" s="1"/>
  <c r="AB359" i="21"/>
  <c r="K164" i="33" s="1"/>
  <c r="AD360" i="21"/>
  <c r="AD371" i="21"/>
  <c r="AB358" i="21"/>
  <c r="K163" i="33" s="1"/>
  <c r="AD330" i="21"/>
  <c r="AD373" i="21"/>
  <c r="AB370" i="21"/>
  <c r="K172" i="33" s="1"/>
  <c r="AD345" i="21"/>
  <c r="AB326" i="21"/>
  <c r="K137" i="33" s="1"/>
  <c r="AB345" i="21"/>
  <c r="K153" i="33" s="1"/>
  <c r="AD328" i="21"/>
  <c r="AB343" i="21"/>
  <c r="K151" i="33" s="1"/>
  <c r="AF373" i="21"/>
  <c r="AB379" i="21"/>
  <c r="K181" i="33" s="1"/>
  <c r="AF372" i="21"/>
  <c r="AF391" i="21"/>
  <c r="AB394" i="21"/>
  <c r="K193" i="33" s="1"/>
  <c r="AF377" i="21"/>
  <c r="AD332" i="21"/>
  <c r="AB364" i="21"/>
  <c r="K169" i="33" s="1"/>
  <c r="AB316" i="21"/>
  <c r="K130" i="33" s="1"/>
  <c r="AF329" i="21"/>
  <c r="AB348" i="21"/>
  <c r="K156" i="33" s="1"/>
  <c r="AD378" i="21"/>
  <c r="AF363" i="21"/>
  <c r="AB392" i="21"/>
  <c r="K191" i="33" s="1"/>
  <c r="AF332" i="21"/>
  <c r="AB319" i="21"/>
  <c r="K133" i="33" s="1"/>
  <c r="AD317" i="21"/>
  <c r="AD392" i="21"/>
  <c r="AD331" i="21"/>
  <c r="AF331" i="21"/>
  <c r="AB378" i="21"/>
  <c r="K180" i="33" s="1"/>
  <c r="AD316" i="21"/>
  <c r="AF390" i="21"/>
  <c r="AF319" i="21"/>
  <c r="AF360" i="21"/>
  <c r="AF348" i="21"/>
  <c r="AF349" i="21"/>
  <c r="AF311" i="21"/>
  <c r="AF392" i="21"/>
  <c r="AF371" i="21"/>
  <c r="AF328" i="21"/>
  <c r="AD359" i="21"/>
  <c r="AB355" i="21"/>
  <c r="K160" i="33" s="1"/>
  <c r="AB341" i="21"/>
  <c r="K149" i="33" s="1"/>
  <c r="AB327" i="21"/>
  <c r="K138" i="33" s="1"/>
  <c r="AD343" i="21"/>
  <c r="AB314" i="21"/>
  <c r="K128" i="33" s="1"/>
  <c r="AB360" i="21"/>
  <c r="K165" i="33" s="1"/>
  <c r="AD374" i="21"/>
  <c r="AD375" i="21"/>
  <c r="AD358" i="21"/>
  <c r="AB371" i="21"/>
  <c r="K173" i="33" s="1"/>
  <c r="AD340" i="21"/>
  <c r="AD327" i="21"/>
  <c r="AB328" i="21"/>
  <c r="K139" i="33" s="1"/>
  <c r="AD325" i="21"/>
  <c r="AB374" i="21"/>
  <c r="K176" i="33" s="1"/>
  <c r="AF379" i="21"/>
  <c r="AF387" i="21"/>
  <c r="AF355" i="21"/>
  <c r="AF334" i="21"/>
  <c r="AD394" i="21"/>
  <c r="AD347" i="21"/>
  <c r="AB391" i="21"/>
  <c r="K190" i="33" s="1"/>
  <c r="AF317" i="21"/>
  <c r="AD361" i="21"/>
  <c r="AF325" i="21"/>
  <c r="AD380" i="21"/>
  <c r="AF375" i="21"/>
  <c r="AB362" i="21"/>
  <c r="K167" i="33" s="1"/>
  <c r="AB361" i="21"/>
  <c r="K166" i="33" s="1"/>
  <c r="AF344" i="21"/>
  <c r="AF358" i="21"/>
  <c r="AF350" i="21"/>
  <c r="AF314" i="21"/>
  <c r="AD320" i="21"/>
  <c r="AD319" i="21"/>
  <c r="AF386" i="21"/>
  <c r="AF316" i="21"/>
  <c r="AB331" i="21"/>
  <c r="K142" i="33" s="1"/>
  <c r="AD362" i="21"/>
  <c r="AB363" i="21"/>
  <c r="K168" i="33" s="1"/>
  <c r="AB335" i="21"/>
  <c r="K146" i="33" s="1"/>
  <c r="AB380" i="21"/>
  <c r="K182" i="33" s="1"/>
  <c r="AF341" i="21"/>
  <c r="AF320" i="21"/>
  <c r="AF364" i="21"/>
  <c r="AB356" i="21"/>
  <c r="K161" i="33" s="1"/>
  <c r="AD326" i="21"/>
  <c r="AD314" i="21"/>
  <c r="AB329" i="21"/>
  <c r="K140" i="33" s="1"/>
  <c r="AB357" i="21"/>
  <c r="K162" i="33" s="1"/>
  <c r="AB373" i="21"/>
  <c r="K175" i="33" s="1"/>
  <c r="AD342" i="21"/>
  <c r="AB325" i="21"/>
  <c r="K136" i="33" s="1"/>
  <c r="AD357" i="21"/>
  <c r="AB344" i="21"/>
  <c r="K152" i="33" s="1"/>
  <c r="AF370" i="21"/>
  <c r="AD377" i="21"/>
  <c r="AF347" i="21"/>
  <c r="AB347" i="21"/>
  <c r="K155" i="33" s="1"/>
  <c r="AD391" i="21"/>
  <c r="AF394" i="21"/>
  <c r="AF357" i="21"/>
  <c r="AD346" i="21"/>
  <c r="AF335" i="21"/>
  <c r="AF340" i="21"/>
  <c r="AD376" i="21"/>
  <c r="AF333" i="21"/>
  <c r="AF312" i="21"/>
  <c r="AF345" i="21"/>
  <c r="AD393" i="21"/>
  <c r="AF385" i="21"/>
  <c r="AB346" i="21"/>
  <c r="K154" i="33" s="1"/>
  <c r="AF327" i="21"/>
  <c r="AD333" i="21"/>
  <c r="AB317" i="21"/>
  <c r="K131" i="33" s="1"/>
  <c r="AD349" i="21"/>
  <c r="AF326" i="21"/>
  <c r="AD348" i="21"/>
  <c r="AF376" i="21"/>
  <c r="AB349" i="21"/>
  <c r="K157" i="33" s="1"/>
  <c r="AF389" i="21"/>
  <c r="AF393" i="21"/>
  <c r="AF330" i="21"/>
  <c r="AD350" i="21"/>
  <c r="AB365" i="21"/>
  <c r="K170" i="33" s="1"/>
  <c r="AF359" i="21"/>
  <c r="AD365" i="21"/>
  <c r="AB340" i="21"/>
  <c r="K148" i="33" s="1"/>
  <c r="AC391" i="21"/>
  <c r="H109" i="24" s="1"/>
  <c r="AC331" i="21"/>
  <c r="H81" i="24" s="1"/>
  <c r="AE358" i="21"/>
  <c r="AE376" i="21"/>
  <c r="AC356" i="21"/>
  <c r="H90" i="24" s="1"/>
  <c r="AA371" i="21"/>
  <c r="AC377" i="21"/>
  <c r="F110" i="24" s="1"/>
  <c r="AE335" i="21"/>
  <c r="AE314" i="21"/>
  <c r="AA349" i="21"/>
  <c r="AC379" i="21"/>
  <c r="F112" i="24" s="1"/>
  <c r="AC317" i="21"/>
  <c r="F82" i="24" s="1"/>
  <c r="AE362" i="21"/>
  <c r="AE386" i="21"/>
  <c r="AA355" i="21"/>
  <c r="AA394" i="21"/>
  <c r="AE356" i="21"/>
  <c r="AE327" i="21"/>
  <c r="AE360" i="21"/>
  <c r="AA330" i="21"/>
  <c r="AC330" i="21"/>
  <c r="H80" i="24" s="1"/>
  <c r="AA314" i="21"/>
  <c r="AF319" i="23"/>
  <c r="H173" i="30"/>
  <c r="L185" i="33"/>
  <c r="H177" i="30"/>
  <c r="L189" i="33"/>
  <c r="H175" i="30"/>
  <c r="L187" i="33"/>
  <c r="L127" i="33"/>
  <c r="H120" i="30"/>
  <c r="H172" i="30"/>
  <c r="L184" i="33"/>
  <c r="H174" i="30"/>
  <c r="L186" i="33"/>
  <c r="L124" i="33"/>
  <c r="H117" i="30"/>
  <c r="H118" i="30"/>
  <c r="L125" i="33"/>
  <c r="H122" i="30"/>
  <c r="L129" i="33"/>
  <c r="H119" i="30"/>
  <c r="L126" i="33"/>
  <c r="G45" i="21"/>
  <c r="AF191" i="23"/>
  <c r="G225" i="21"/>
  <c r="AC389" i="21" l="1"/>
  <c r="H107" i="24" s="1"/>
  <c r="AC340" i="21"/>
  <c r="F89" i="24" s="1"/>
  <c r="AC364" i="21"/>
  <c r="H98" i="24" s="1"/>
  <c r="AE357" i="21"/>
  <c r="AE390" i="21"/>
  <c r="AE371" i="21"/>
  <c r="AC318" i="21"/>
  <c r="F83" i="24" s="1"/>
  <c r="AC380" i="21"/>
  <c r="F113" i="24" s="1"/>
  <c r="AC375" i="21"/>
  <c r="F108" i="24" s="1"/>
  <c r="AA333" i="21"/>
  <c r="AC319" i="21"/>
  <c r="F84" i="24" s="1"/>
  <c r="AC342" i="21"/>
  <c r="F91" i="24" s="1"/>
  <c r="AE363" i="21"/>
  <c r="AE340" i="21"/>
  <c r="AC372" i="21"/>
  <c r="F105" i="24" s="1"/>
  <c r="AE385" i="21"/>
  <c r="AE391" i="21"/>
  <c r="AE359" i="21"/>
  <c r="AC334" i="21"/>
  <c r="H84" i="24" s="1"/>
  <c r="AA372" i="21"/>
  <c r="AE392" i="21"/>
  <c r="AE372" i="21"/>
  <c r="AC326" i="21"/>
  <c r="H76" i="24" s="1"/>
  <c r="AC314" i="21"/>
  <c r="F79" i="24" s="1"/>
  <c r="AE316" i="21"/>
  <c r="AA395" i="21"/>
  <c r="AA377" i="21"/>
  <c r="AA332" i="21"/>
  <c r="AC347" i="21"/>
  <c r="F96" i="24" s="1"/>
  <c r="AA370" i="21"/>
  <c r="AE332" i="21"/>
  <c r="AC363" i="21"/>
  <c r="H97" i="24" s="1"/>
  <c r="AE334" i="21"/>
  <c r="AC432" i="21"/>
  <c r="G120" i="24" s="1"/>
  <c r="AE326" i="21"/>
  <c r="AE389" i="21"/>
  <c r="AC393" i="21"/>
  <c r="H111" i="24" s="1"/>
  <c r="AA389" i="21"/>
  <c r="AA345" i="21"/>
  <c r="AA342" i="21"/>
  <c r="AA374" i="21"/>
  <c r="AE329" i="21"/>
  <c r="AA363" i="21"/>
  <c r="AA319" i="21"/>
  <c r="AA360" i="21"/>
  <c r="AE378" i="21"/>
  <c r="AC333" i="21"/>
  <c r="H83" i="24" s="1"/>
  <c r="AA316" i="21"/>
  <c r="AE388" i="21"/>
  <c r="AC358" i="21"/>
  <c r="H92" i="24" s="1"/>
  <c r="AE325" i="21"/>
  <c r="AE345" i="21"/>
  <c r="AA318" i="21"/>
  <c r="AE394" i="21"/>
  <c r="AC373" i="21"/>
  <c r="F106" i="24" s="1"/>
  <c r="AE393" i="21"/>
  <c r="AE317" i="21"/>
  <c r="AE319" i="21"/>
  <c r="AA335" i="21"/>
  <c r="AA359" i="21"/>
  <c r="AC328" i="21"/>
  <c r="H78" i="24" s="1"/>
  <c r="AC345" i="21"/>
  <c r="F94" i="24" s="1"/>
  <c r="AE341" i="21"/>
  <c r="AE343" i="21"/>
  <c r="AC376" i="21"/>
  <c r="F109" i="24" s="1"/>
  <c r="AE380" i="21"/>
  <c r="AC371" i="21"/>
  <c r="F104" i="24" s="1"/>
  <c r="AE370" i="21"/>
  <c r="AA341" i="21"/>
  <c r="AA326" i="21"/>
  <c r="AC341" i="21"/>
  <c r="F90" i="24" s="1"/>
  <c r="AC344" i="21"/>
  <c r="F93" i="24" s="1"/>
  <c r="AA331" i="21"/>
  <c r="AE310" i="21"/>
  <c r="AC332" i="21"/>
  <c r="H82" i="24" s="1"/>
  <c r="AC394" i="21"/>
  <c r="H112" i="24" s="1"/>
  <c r="AA375" i="21"/>
  <c r="AE333" i="21"/>
  <c r="AE342" i="21"/>
  <c r="AE348" i="21"/>
  <c r="AE344" i="21"/>
  <c r="AE387" i="21"/>
  <c r="AC370" i="21"/>
  <c r="F103" i="24" s="1"/>
  <c r="AC361" i="21"/>
  <c r="H95" i="24" s="1"/>
  <c r="AE312" i="21"/>
  <c r="AE313" i="21"/>
  <c r="AE374" i="21"/>
  <c r="AA358" i="21"/>
  <c r="AC360" i="21"/>
  <c r="H94" i="24" s="1"/>
  <c r="AC362" i="21"/>
  <c r="H96" i="24" s="1"/>
  <c r="AC320" i="21"/>
  <c r="F85" i="24" s="1"/>
  <c r="AA376" i="21"/>
  <c r="AA347" i="21"/>
  <c r="AC343" i="21"/>
  <c r="F92" i="24" s="1"/>
  <c r="AA328" i="21"/>
  <c r="AA344" i="21"/>
  <c r="AA325" i="21"/>
  <c r="AA340" i="21"/>
  <c r="AC327" i="21"/>
  <c r="H77" i="24" s="1"/>
  <c r="AA343" i="21"/>
  <c r="AC434" i="21"/>
  <c r="G122" i="24" s="1"/>
  <c r="AA393" i="21"/>
  <c r="AE331" i="21"/>
  <c r="AA320" i="21"/>
  <c r="AE318" i="21"/>
  <c r="AE320" i="21"/>
  <c r="AA379" i="21"/>
  <c r="AA391" i="21"/>
  <c r="AC359" i="21"/>
  <c r="H93" i="24" s="1"/>
  <c r="AC433" i="21"/>
  <c r="G121" i="24" s="1"/>
  <c r="AE375" i="21"/>
  <c r="AC346" i="21"/>
  <c r="F95" i="24" s="1"/>
  <c r="AC350" i="21"/>
  <c r="F99" i="24" s="1"/>
  <c r="AC378" i="21"/>
  <c r="F111" i="24" s="1"/>
  <c r="AE328" i="21"/>
  <c r="AA392" i="21"/>
  <c r="AA334" i="21"/>
  <c r="AA373" i="21"/>
  <c r="AA317" i="21"/>
  <c r="AA348" i="21"/>
  <c r="AA378" i="21"/>
  <c r="AA346" i="21"/>
  <c r="AC365" i="21"/>
  <c r="H99" i="24" s="1"/>
  <c r="AA350" i="21"/>
  <c r="AE330" i="21"/>
  <c r="AE355" i="21"/>
  <c r="AC355" i="21"/>
  <c r="H89" i="24" s="1"/>
  <c r="AC357" i="21"/>
  <c r="H91" i="24" s="1"/>
  <c r="AA329" i="21"/>
  <c r="AC329" i="21"/>
  <c r="H79" i="24" s="1"/>
  <c r="AE361" i="21"/>
  <c r="AC316" i="21"/>
  <c r="F81" i="24" s="1"/>
  <c r="AC392" i="21"/>
  <c r="H110" i="24" s="1"/>
  <c r="AA361" i="21"/>
  <c r="AA364" i="21"/>
  <c r="AA380" i="21"/>
  <c r="AE315" i="21"/>
  <c r="AE379" i="21"/>
  <c r="AA388" i="21"/>
  <c r="AC325" i="21"/>
  <c r="H75" i="24" s="1"/>
  <c r="AA327" i="21"/>
  <c r="AA356" i="21"/>
  <c r="AE365" i="21"/>
  <c r="AA362" i="21"/>
  <c r="AE349" i="21"/>
  <c r="AA357" i="21"/>
  <c r="AE350" i="21"/>
  <c r="AC335" i="21"/>
  <c r="H85" i="24" s="1"/>
  <c r="AE377" i="21"/>
  <c r="AE364" i="21"/>
  <c r="AA365" i="21"/>
  <c r="AC349" i="21"/>
  <c r="F98" i="24" s="1"/>
  <c r="AE373" i="21"/>
  <c r="AC374" i="21"/>
  <c r="F107" i="24" s="1"/>
  <c r="AC348" i="21"/>
  <c r="F97" i="24" s="1"/>
  <c r="AE311" i="21"/>
  <c r="AE346" i="21"/>
  <c r="AE347" i="21"/>
  <c r="AC312" i="21"/>
  <c r="F77" i="24" s="1"/>
  <c r="AC390" i="21"/>
  <c r="H108" i="24" s="1"/>
  <c r="S407" i="21"/>
  <c r="U407" i="21" s="1"/>
  <c r="C115" i="24" s="1"/>
  <c r="AC311" i="21"/>
  <c r="F76" i="24" s="1"/>
  <c r="AC388" i="21"/>
  <c r="H106" i="24" s="1"/>
  <c r="AC395" i="21"/>
  <c r="H113" i="24" s="1"/>
  <c r="AC313" i="21"/>
  <c r="F78" i="24" s="1"/>
  <c r="AA312" i="21"/>
  <c r="AC387" i="21"/>
  <c r="H105" i="24" s="1"/>
  <c r="AC385" i="21"/>
  <c r="H103" i="24" s="1"/>
  <c r="AA311" i="21"/>
  <c r="AA313" i="21"/>
  <c r="AA387" i="21"/>
  <c r="AA315" i="21"/>
  <c r="AA390" i="21"/>
  <c r="AA385" i="21"/>
  <c r="AC310" i="21"/>
  <c r="F75" i="24" s="1"/>
  <c r="AA310" i="21"/>
  <c r="AC315" i="21"/>
  <c r="F80" i="24" s="1"/>
  <c r="AA386" i="21"/>
  <c r="AC386" i="21"/>
  <c r="H104" i="24" s="1"/>
  <c r="H286" i="21"/>
  <c r="K285" i="21" s="1"/>
  <c r="T285" i="21" s="1"/>
  <c r="U165" i="21"/>
  <c r="U166" i="21" s="1"/>
  <c r="T176" i="21" s="1"/>
  <c r="J285" i="21"/>
  <c r="H166" i="21"/>
  <c r="K165" i="21" s="1"/>
  <c r="T165" i="21" s="1"/>
  <c r="U285" i="21"/>
  <c r="U286" i="21" s="1"/>
  <c r="T295" i="21" s="1"/>
  <c r="G105" i="21"/>
  <c r="J165" i="21"/>
  <c r="J186" i="33"/>
  <c r="AH318" i="21"/>
  <c r="Q132" i="33" s="1"/>
  <c r="AH314" i="21"/>
  <c r="Q128" i="33" s="1"/>
  <c r="AH310" i="21"/>
  <c r="Q124" i="33" s="1"/>
  <c r="AH317" i="21"/>
  <c r="Q131" i="33" s="1"/>
  <c r="AH313" i="21"/>
  <c r="Q127" i="33" s="1"/>
  <c r="AH320" i="21"/>
  <c r="Q134" i="33" s="1"/>
  <c r="AH316" i="21"/>
  <c r="Q130" i="33" s="1"/>
  <c r="AH312" i="21"/>
  <c r="Q126" i="33" s="1"/>
  <c r="AH319" i="21"/>
  <c r="Q133" i="33" s="1"/>
  <c r="AH315" i="21"/>
  <c r="Q129" i="33" s="1"/>
  <c r="AH311" i="21"/>
  <c r="Q125" i="33" s="1"/>
  <c r="AH335" i="21"/>
  <c r="Q146" i="33" s="1"/>
  <c r="AH331" i="21"/>
  <c r="Q142" i="33" s="1"/>
  <c r="AH327" i="21"/>
  <c r="Q138" i="33" s="1"/>
  <c r="AH334" i="21"/>
  <c r="Q145" i="33" s="1"/>
  <c r="AH330" i="21"/>
  <c r="Q141" i="33" s="1"/>
  <c r="AH326" i="21"/>
  <c r="Q137" i="33" s="1"/>
  <c r="AH333" i="21"/>
  <c r="Q144" i="33" s="1"/>
  <c r="AH329" i="21"/>
  <c r="Q140" i="33" s="1"/>
  <c r="AH325" i="21"/>
  <c r="Q136" i="33" s="1"/>
  <c r="AH332" i="21"/>
  <c r="Q143" i="33" s="1"/>
  <c r="AH328" i="21"/>
  <c r="Q139" i="33" s="1"/>
  <c r="AH350" i="21"/>
  <c r="Q158" i="33" s="1"/>
  <c r="AH346" i="21"/>
  <c r="Q154" i="33" s="1"/>
  <c r="AH349" i="21"/>
  <c r="Q157" i="33" s="1"/>
  <c r="AH345" i="21"/>
  <c r="Q153" i="33" s="1"/>
  <c r="AH341" i="21"/>
  <c r="Q149" i="33" s="1"/>
  <c r="AH348" i="21"/>
  <c r="Q156" i="33" s="1"/>
  <c r="AH344" i="21"/>
  <c r="Q152" i="33" s="1"/>
  <c r="AH340" i="21"/>
  <c r="Q148" i="33" s="1"/>
  <c r="AH347" i="21"/>
  <c r="Q155" i="33" s="1"/>
  <c r="AH343" i="21"/>
  <c r="Q151" i="33" s="1"/>
  <c r="AH342" i="21"/>
  <c r="Q150" i="33" s="1"/>
  <c r="AH365" i="21"/>
  <c r="Q170" i="33" s="1"/>
  <c r="AH361" i="21"/>
  <c r="Q166" i="33" s="1"/>
  <c r="AH357" i="21"/>
  <c r="Q162" i="33" s="1"/>
  <c r="AH360" i="21"/>
  <c r="Q165" i="33" s="1"/>
  <c r="AH356" i="21"/>
  <c r="Q161" i="33" s="1"/>
  <c r="AH363" i="21"/>
  <c r="Q168" i="33" s="1"/>
  <c r="AH359" i="21"/>
  <c r="Q164" i="33" s="1"/>
  <c r="AH355" i="21"/>
  <c r="Q160" i="33" s="1"/>
  <c r="AH362" i="21"/>
  <c r="Q167" i="33" s="1"/>
  <c r="AH358" i="21"/>
  <c r="Q163" i="33" s="1"/>
  <c r="AH364" i="21"/>
  <c r="Q169" i="33" s="1"/>
  <c r="AH380" i="21"/>
  <c r="Q182" i="33" s="1"/>
  <c r="AH376" i="21"/>
  <c r="Q178" i="33" s="1"/>
  <c r="AH372" i="21"/>
  <c r="Q174" i="33" s="1"/>
  <c r="AH371" i="21"/>
  <c r="Q173" i="33" s="1"/>
  <c r="AH378" i="21"/>
  <c r="Q180" i="33" s="1"/>
  <c r="AH374" i="21"/>
  <c r="Q176" i="33" s="1"/>
  <c r="AH370" i="21"/>
  <c r="Q172" i="33" s="1"/>
  <c r="AH373" i="21"/>
  <c r="Q175" i="33" s="1"/>
  <c r="AH379" i="21"/>
  <c r="Q181" i="33" s="1"/>
  <c r="AH375" i="21"/>
  <c r="Q177" i="33" s="1"/>
  <c r="AH377" i="21"/>
  <c r="Q179" i="33" s="1"/>
  <c r="AH395" i="21"/>
  <c r="Q194" i="33" s="1"/>
  <c r="AH394" i="21"/>
  <c r="Q193" i="33" s="1"/>
  <c r="AH390" i="21"/>
  <c r="Q189" i="33" s="1"/>
  <c r="AH386" i="21"/>
  <c r="Q185" i="33" s="1"/>
  <c r="AH393" i="21"/>
  <c r="Q192" i="33" s="1"/>
  <c r="AH389" i="21"/>
  <c r="Q188" i="33" s="1"/>
  <c r="AH392" i="21"/>
  <c r="Q191" i="33" s="1"/>
  <c r="AH388" i="21"/>
  <c r="Q187" i="33" s="1"/>
  <c r="AH391" i="21"/>
  <c r="Q190" i="33" s="1"/>
  <c r="AH387" i="21"/>
  <c r="Q186" i="33" s="1"/>
  <c r="AH385" i="21"/>
  <c r="Q184" i="33" s="1"/>
  <c r="J187" i="33"/>
  <c r="J125" i="33"/>
  <c r="H45" i="21"/>
  <c r="R45" i="21" s="1"/>
  <c r="F172" i="30"/>
  <c r="J127" i="33"/>
  <c r="J124" i="33"/>
  <c r="J189" i="33"/>
  <c r="J185" i="33"/>
  <c r="J129" i="33"/>
  <c r="J126" i="33"/>
  <c r="H164" i="33"/>
  <c r="G154" i="30"/>
  <c r="H192" i="33"/>
  <c r="G180" i="30"/>
  <c r="J156" i="33"/>
  <c r="F147" i="30"/>
  <c r="J144" i="33"/>
  <c r="F136" i="30"/>
  <c r="J192" i="33"/>
  <c r="F180" i="30"/>
  <c r="J178" i="33"/>
  <c r="F167" i="30"/>
  <c r="H162" i="33"/>
  <c r="G152" i="30"/>
  <c r="H155" i="33"/>
  <c r="G146" i="30"/>
  <c r="J162" i="33"/>
  <c r="F152" i="30"/>
  <c r="F126" i="30"/>
  <c r="J133" i="33"/>
  <c r="H163" i="33"/>
  <c r="G153" i="30"/>
  <c r="J166" i="33"/>
  <c r="F156" i="30"/>
  <c r="J193" i="33"/>
  <c r="F181" i="30"/>
  <c r="H181" i="33"/>
  <c r="G170" i="30"/>
  <c r="J138" i="33"/>
  <c r="F130" i="30"/>
  <c r="J177" i="33"/>
  <c r="F166" i="30"/>
  <c r="J151" i="33"/>
  <c r="F142" i="30"/>
  <c r="J164" i="33"/>
  <c r="F154" i="30"/>
  <c r="G118" i="30"/>
  <c r="H125" i="33"/>
  <c r="G126" i="30"/>
  <c r="H133" i="33"/>
  <c r="H142" i="33"/>
  <c r="G134" i="30"/>
  <c r="J180" i="33"/>
  <c r="F169" i="30"/>
  <c r="H190" i="33"/>
  <c r="G178" i="30"/>
  <c r="J153" i="33"/>
  <c r="F144" i="30"/>
  <c r="H182" i="33"/>
  <c r="G171" i="30"/>
  <c r="J169" i="33"/>
  <c r="F159" i="30"/>
  <c r="G120" i="30"/>
  <c r="H127" i="33"/>
  <c r="G125" i="30"/>
  <c r="H132" i="33"/>
  <c r="G122" i="30"/>
  <c r="H129" i="33"/>
  <c r="J172" i="33"/>
  <c r="F161" i="30"/>
  <c r="H188" i="33"/>
  <c r="G176" i="30"/>
  <c r="H137" i="33"/>
  <c r="G129" i="30"/>
  <c r="H138" i="33"/>
  <c r="G130" i="30"/>
  <c r="H153" i="33"/>
  <c r="G144" i="30"/>
  <c r="H148" i="33"/>
  <c r="G139" i="30"/>
  <c r="H193" i="33"/>
  <c r="G181" i="30"/>
  <c r="J179" i="33"/>
  <c r="F168" i="30"/>
  <c r="H169" i="33"/>
  <c r="G159" i="30"/>
  <c r="G123" i="30"/>
  <c r="H130" i="33"/>
  <c r="F127" i="30"/>
  <c r="J134" i="33"/>
  <c r="H152" i="33"/>
  <c r="G143" i="30"/>
  <c r="H177" i="33"/>
  <c r="G166" i="30"/>
  <c r="G124" i="30"/>
  <c r="H131" i="33"/>
  <c r="H145" i="33"/>
  <c r="G137" i="30"/>
  <c r="J148" i="33"/>
  <c r="F139" i="30"/>
  <c r="J176" i="33"/>
  <c r="F165" i="30"/>
  <c r="H139" i="33"/>
  <c r="G131" i="30"/>
  <c r="H157" i="33"/>
  <c r="G148" i="30"/>
  <c r="H189" i="33"/>
  <c r="G177" i="30"/>
  <c r="J142" i="33"/>
  <c r="F134" i="30"/>
  <c r="H143" i="33"/>
  <c r="G135" i="30"/>
  <c r="J143" i="33"/>
  <c r="F135" i="30"/>
  <c r="H174" i="33"/>
  <c r="G163" i="30"/>
  <c r="J139" i="33"/>
  <c r="F131" i="30"/>
  <c r="J173" i="33"/>
  <c r="F162" i="30"/>
  <c r="H154" i="33"/>
  <c r="G145" i="30"/>
  <c r="F125" i="30"/>
  <c r="J132" i="33"/>
  <c r="H150" i="33"/>
  <c r="G141" i="30"/>
  <c r="J168" i="33"/>
  <c r="F158" i="30"/>
  <c r="H167" i="33"/>
  <c r="G157" i="30"/>
  <c r="J181" i="33"/>
  <c r="F170" i="30"/>
  <c r="H187" i="33"/>
  <c r="G175" i="30"/>
  <c r="J188" i="33"/>
  <c r="F176" i="30"/>
  <c r="J160" i="33"/>
  <c r="F150" i="30"/>
  <c r="J158" i="33"/>
  <c r="F149" i="30"/>
  <c r="J157" i="33"/>
  <c r="F148" i="30"/>
  <c r="G119" i="30"/>
  <c r="H126" i="33"/>
  <c r="H146" i="33"/>
  <c r="G138" i="30"/>
  <c r="J190" i="33"/>
  <c r="F178" i="30"/>
  <c r="H172" i="33"/>
  <c r="G161" i="30"/>
  <c r="J150" i="33"/>
  <c r="F141" i="30"/>
  <c r="F121" i="30"/>
  <c r="J128" i="33"/>
  <c r="G127" i="30"/>
  <c r="H134" i="33"/>
  <c r="H185" i="33"/>
  <c r="G173" i="30"/>
  <c r="G121" i="30"/>
  <c r="H128" i="33"/>
  <c r="H194" i="33"/>
  <c r="G182" i="30"/>
  <c r="J182" i="33"/>
  <c r="F171" i="30"/>
  <c r="H160" i="33"/>
  <c r="G150" i="30"/>
  <c r="F128" i="30"/>
  <c r="J136" i="33"/>
  <c r="H173" i="33"/>
  <c r="G162" i="30"/>
  <c r="H156" i="33"/>
  <c r="G147" i="30"/>
  <c r="F123" i="30"/>
  <c r="J130" i="33"/>
  <c r="J191" i="33"/>
  <c r="F179" i="30"/>
  <c r="H140" i="33"/>
  <c r="G132" i="30"/>
  <c r="H179" i="33"/>
  <c r="G168" i="30"/>
  <c r="J175" i="33"/>
  <c r="F164" i="30"/>
  <c r="J165" i="33"/>
  <c r="F155" i="30"/>
  <c r="H180" i="33"/>
  <c r="G169" i="30"/>
  <c r="J146" i="33"/>
  <c r="F138" i="30"/>
  <c r="H124" i="33"/>
  <c r="G117" i="30"/>
  <c r="H151" i="33"/>
  <c r="G142" i="30"/>
  <c r="H170" i="33"/>
  <c r="G160" i="30"/>
  <c r="J145" i="33"/>
  <c r="F137" i="30"/>
  <c r="J149" i="33"/>
  <c r="F140" i="30"/>
  <c r="J152" i="33"/>
  <c r="F143" i="30"/>
  <c r="J161" i="33"/>
  <c r="F151" i="30"/>
  <c r="J170" i="33"/>
  <c r="F160" i="30"/>
  <c r="H141" i="33"/>
  <c r="G133" i="30"/>
  <c r="H178" i="33"/>
  <c r="G167" i="30"/>
  <c r="H184" i="33"/>
  <c r="G172" i="30"/>
  <c r="H144" i="33"/>
  <c r="G136" i="30"/>
  <c r="J154" i="33"/>
  <c r="F145" i="30"/>
  <c r="J137" i="33"/>
  <c r="F129" i="30"/>
  <c r="H149" i="33"/>
  <c r="G140" i="30"/>
  <c r="J167" i="33"/>
  <c r="F157" i="30"/>
  <c r="J194" i="33"/>
  <c r="F182" i="30"/>
  <c r="H158" i="33"/>
  <c r="G149" i="30"/>
  <c r="G128" i="30"/>
  <c r="H136" i="33"/>
  <c r="J155" i="33"/>
  <c r="F146" i="30"/>
  <c r="H186" i="33"/>
  <c r="G174" i="30"/>
  <c r="J163" i="33"/>
  <c r="F153" i="30"/>
  <c r="H191" i="33"/>
  <c r="G179" i="30"/>
  <c r="H165" i="33"/>
  <c r="G155" i="30"/>
  <c r="F124" i="30"/>
  <c r="J131" i="33"/>
  <c r="H168" i="33"/>
  <c r="G158" i="30"/>
  <c r="H175" i="33"/>
  <c r="G164" i="30"/>
  <c r="J141" i="33"/>
  <c r="F133" i="30"/>
  <c r="H166" i="33"/>
  <c r="G156" i="30"/>
  <c r="H161" i="33"/>
  <c r="G151" i="30"/>
  <c r="H176" i="33"/>
  <c r="G165" i="30"/>
  <c r="J140" i="33"/>
  <c r="F132" i="30"/>
  <c r="J174" i="33"/>
  <c r="F163" i="30"/>
  <c r="H225" i="21"/>
  <c r="R225" i="21" s="1"/>
  <c r="Y633" i="23" l="1"/>
  <c r="H105" i="21"/>
  <c r="R105" i="21" s="1"/>
  <c r="S4" i="21" s="1"/>
  <c r="M285" i="21"/>
  <c r="N285" i="21" s="1"/>
  <c r="M165" i="21"/>
  <c r="N165" i="21" s="1"/>
  <c r="T172" i="21"/>
  <c r="U172" i="21" s="1"/>
  <c r="T291" i="21"/>
  <c r="U291" i="21" s="1"/>
  <c r="S291" i="21"/>
  <c r="T286" i="21"/>
  <c r="S295" i="21" s="1"/>
  <c r="J225" i="21"/>
  <c r="M225" i="21" s="1"/>
  <c r="U225" i="21"/>
  <c r="T290" i="21" s="1"/>
  <c r="U290" i="21" s="1"/>
  <c r="S172" i="21"/>
  <c r="T166" i="21"/>
  <c r="S176" i="21" s="1"/>
  <c r="J45" i="21"/>
  <c r="M45" i="21" s="1"/>
  <c r="U45" i="21"/>
  <c r="T170" i="21" s="1"/>
  <c r="U170" i="21" s="1"/>
  <c r="H46" i="21"/>
  <c r="H226" i="21"/>
  <c r="H106" i="21" l="1"/>
  <c r="K105" i="21" s="1"/>
  <c r="T105" i="21" s="1"/>
  <c r="U105" i="21"/>
  <c r="U106" i="21" s="1"/>
  <c r="T175" i="21" s="1"/>
  <c r="J105" i="21"/>
  <c r="M105" i="21" s="1"/>
  <c r="P105" i="21" s="1"/>
  <c r="O285" i="21"/>
  <c r="AD250" i="21" s="1"/>
  <c r="P285" i="21"/>
  <c r="O165" i="21"/>
  <c r="S165" i="21" s="1"/>
  <c r="AF146" i="21" s="1"/>
  <c r="P165" i="21"/>
  <c r="AD137" i="21" s="1"/>
  <c r="P225" i="21"/>
  <c r="O225" i="21"/>
  <c r="N225" i="21"/>
  <c r="O45" i="21"/>
  <c r="P45" i="21"/>
  <c r="N45" i="21"/>
  <c r="K225" i="21"/>
  <c r="T225" i="21" s="1"/>
  <c r="K45" i="21"/>
  <c r="T45" i="21" s="1"/>
  <c r="U226" i="21"/>
  <c r="T294" i="21" s="1"/>
  <c r="U46" i="21"/>
  <c r="T174" i="21" s="1"/>
  <c r="O105" i="21" l="1"/>
  <c r="T171" i="21"/>
  <c r="U171" i="21" s="1"/>
  <c r="X170" i="21" s="1"/>
  <c r="Z170" i="21" s="1"/>
  <c r="N105" i="21"/>
  <c r="AB262" i="21"/>
  <c r="I58" i="24" s="1"/>
  <c r="AD264" i="21"/>
  <c r="AB263" i="21"/>
  <c r="I59" i="24" s="1"/>
  <c r="AD253" i="21"/>
  <c r="AB266" i="21"/>
  <c r="I62" i="11" s="1"/>
  <c r="AC250" i="21"/>
  <c r="AC255" i="21"/>
  <c r="AD263" i="21"/>
  <c r="AD251" i="21"/>
  <c r="AC256" i="21"/>
  <c r="AD260" i="21"/>
  <c r="AC251" i="21"/>
  <c r="AD268" i="21"/>
  <c r="AB259" i="21"/>
  <c r="I55" i="24" s="1"/>
  <c r="AB254" i="21"/>
  <c r="I50" i="24" s="1"/>
  <c r="AC261" i="21"/>
  <c r="AC130" i="21"/>
  <c r="AD142" i="21"/>
  <c r="AD134" i="21"/>
  <c r="AC139" i="21"/>
  <c r="AD130" i="21"/>
  <c r="AC148" i="21"/>
  <c r="AB138" i="21"/>
  <c r="J23" i="24" s="1"/>
  <c r="AD146" i="21"/>
  <c r="AC135" i="21"/>
  <c r="AD138" i="21"/>
  <c r="AD132" i="21"/>
  <c r="AB135" i="21"/>
  <c r="J20" i="24" s="1"/>
  <c r="AC131" i="21"/>
  <c r="AC136" i="21"/>
  <c r="AB137" i="21"/>
  <c r="J22" i="24" s="1"/>
  <c r="AB145" i="21"/>
  <c r="J30" i="24" s="1"/>
  <c r="AC132" i="21"/>
  <c r="AB143" i="21"/>
  <c r="J28" i="24" s="1"/>
  <c r="AD140" i="21"/>
  <c r="AD145" i="21"/>
  <c r="AB131" i="21"/>
  <c r="J16" i="24" s="1"/>
  <c r="AB148" i="21"/>
  <c r="J33" i="24" s="1"/>
  <c r="AC147" i="21"/>
  <c r="AC140" i="21"/>
  <c r="AD133" i="21"/>
  <c r="AD135" i="21"/>
  <c r="AD144" i="21"/>
  <c r="AD141" i="21"/>
  <c r="AC141" i="21"/>
  <c r="AB142" i="21"/>
  <c r="J27" i="24" s="1"/>
  <c r="AB146" i="21"/>
  <c r="J31" i="24" s="1"/>
  <c r="AC133" i="21"/>
  <c r="AC146" i="21"/>
  <c r="AC137" i="21"/>
  <c r="AC134" i="21"/>
  <c r="AB149" i="21"/>
  <c r="J34" i="24" s="1"/>
  <c r="AD149" i="21"/>
  <c r="AB147" i="21"/>
  <c r="J32" i="24" s="1"/>
  <c r="AB140" i="21"/>
  <c r="J25" i="24" s="1"/>
  <c r="AD147" i="21"/>
  <c r="AB136" i="21"/>
  <c r="J21" i="24" s="1"/>
  <c r="AB134" i="21"/>
  <c r="J19" i="24" s="1"/>
  <c r="AB133" i="21"/>
  <c r="J18" i="24" s="1"/>
  <c r="AC149" i="21"/>
  <c r="AB144" i="21"/>
  <c r="J29" i="24" s="1"/>
  <c r="AD136" i="21"/>
  <c r="AC264" i="21"/>
  <c r="AB257" i="21"/>
  <c r="I53" i="24" s="1"/>
  <c r="AB261" i="21"/>
  <c r="I57" i="24" s="1"/>
  <c r="AC258" i="21"/>
  <c r="S285" i="21"/>
  <c r="AF257" i="21" s="1"/>
  <c r="AC144" i="21"/>
  <c r="AD143" i="21"/>
  <c r="AB139" i="21"/>
  <c r="J24" i="24" s="1"/>
  <c r="AC138" i="21"/>
  <c r="AB132" i="21"/>
  <c r="J17" i="24" s="1"/>
  <c r="AC145" i="21"/>
  <c r="AD139" i="21"/>
  <c r="AD148" i="21"/>
  <c r="AD131" i="21"/>
  <c r="AC143" i="21"/>
  <c r="AB130" i="21"/>
  <c r="J15" i="24" s="1"/>
  <c r="AB141" i="21"/>
  <c r="J26" i="24" s="1"/>
  <c r="AC142" i="21"/>
  <c r="AC253" i="21"/>
  <c r="AC268" i="21"/>
  <c r="AC252" i="21"/>
  <c r="AD262" i="21"/>
  <c r="AB268" i="21"/>
  <c r="I64" i="11" s="1"/>
  <c r="AB265" i="21"/>
  <c r="I61" i="11" s="1"/>
  <c r="AB264" i="21"/>
  <c r="I60" i="11" s="1"/>
  <c r="AB251" i="21"/>
  <c r="I47" i="11" s="1"/>
  <c r="AC263" i="21"/>
  <c r="AD258" i="21"/>
  <c r="AB250" i="21"/>
  <c r="I46" i="24" s="1"/>
  <c r="AC267" i="21"/>
  <c r="AD255" i="21"/>
  <c r="AD266" i="21"/>
  <c r="AC254" i="21"/>
  <c r="AC260" i="21"/>
  <c r="AD261" i="21"/>
  <c r="AB252" i="21"/>
  <c r="I48" i="11" s="1"/>
  <c r="AC266" i="21"/>
  <c r="AD269" i="21"/>
  <c r="AC265" i="21"/>
  <c r="AC269" i="21"/>
  <c r="AC262" i="21"/>
  <c r="AD259" i="21"/>
  <c r="AD257" i="21"/>
  <c r="AB269" i="21"/>
  <c r="I65" i="24" s="1"/>
  <c r="AD267" i="21"/>
  <c r="AC257" i="21"/>
  <c r="AB253" i="21"/>
  <c r="I49" i="24" s="1"/>
  <c r="AD265" i="21"/>
  <c r="AD256" i="21"/>
  <c r="AC259" i="21"/>
  <c r="AD252" i="21"/>
  <c r="AB256" i="21"/>
  <c r="I52" i="11" s="1"/>
  <c r="AB255" i="21"/>
  <c r="I51" i="11" s="1"/>
  <c r="AD254" i="21"/>
  <c r="AB260" i="21"/>
  <c r="I56" i="24" s="1"/>
  <c r="AB267" i="21"/>
  <c r="I63" i="24" s="1"/>
  <c r="AB258" i="21"/>
  <c r="I54" i="24" s="1"/>
  <c r="S45" i="21"/>
  <c r="AF139" i="21"/>
  <c r="AF136" i="21"/>
  <c r="AF143" i="21"/>
  <c r="S225" i="21"/>
  <c r="AF130" i="21"/>
  <c r="AF142" i="21"/>
  <c r="AF131" i="21"/>
  <c r="AF134" i="21"/>
  <c r="AF147" i="21"/>
  <c r="AF140" i="21"/>
  <c r="AF149" i="21"/>
  <c r="AF141" i="21"/>
  <c r="AF145" i="21"/>
  <c r="AF138" i="21"/>
  <c r="AF135" i="21"/>
  <c r="AF137" i="21"/>
  <c r="AF148" i="21"/>
  <c r="AF144" i="21"/>
  <c r="AF132" i="21"/>
  <c r="AF133" i="21"/>
  <c r="T226" i="21"/>
  <c r="S294" i="21" s="1"/>
  <c r="S290" i="21"/>
  <c r="X290" i="21" s="1"/>
  <c r="AA290" i="21" s="1"/>
  <c r="F67" i="24" s="1"/>
  <c r="AD209" i="21"/>
  <c r="AD190" i="21"/>
  <c r="AD195" i="21"/>
  <c r="AD191" i="21"/>
  <c r="AD208" i="21"/>
  <c r="AD204" i="21"/>
  <c r="AB192" i="21"/>
  <c r="AB193" i="21"/>
  <c r="AB199" i="21"/>
  <c r="AB201" i="21"/>
  <c r="AC206" i="21"/>
  <c r="AC205" i="21"/>
  <c r="AB196" i="21"/>
  <c r="AC203" i="21"/>
  <c r="AC202" i="21"/>
  <c r="AB191" i="21"/>
  <c r="AD199" i="21"/>
  <c r="AD198" i="21"/>
  <c r="AC191" i="21"/>
  <c r="AC201" i="21"/>
  <c r="AD202" i="21"/>
  <c r="AD201" i="21"/>
  <c r="AB197" i="21"/>
  <c r="AC207" i="21"/>
  <c r="AC208" i="21"/>
  <c r="AC200" i="21"/>
  <c r="AB206" i="21"/>
  <c r="AC197" i="21"/>
  <c r="AD203" i="21"/>
  <c r="AD194" i="21"/>
  <c r="AB195" i="21"/>
  <c r="AB203" i="21"/>
  <c r="AB202" i="21"/>
  <c r="AC198" i="21"/>
  <c r="AD196" i="21"/>
  <c r="AD205" i="21"/>
  <c r="AD200" i="21"/>
  <c r="AD197" i="21"/>
  <c r="AD207" i="21"/>
  <c r="AB190" i="21"/>
  <c r="E46" i="24" s="1"/>
  <c r="AC194" i="21"/>
  <c r="AB209" i="21"/>
  <c r="AB205" i="21"/>
  <c r="AC209" i="21"/>
  <c r="AB198" i="21"/>
  <c r="AB204" i="21"/>
  <c r="AC204" i="21"/>
  <c r="AB208" i="21"/>
  <c r="AB200" i="21"/>
  <c r="AD193" i="21"/>
  <c r="AD206" i="21"/>
  <c r="AD192" i="21"/>
  <c r="AB207" i="21"/>
  <c r="AC196" i="21"/>
  <c r="AC199" i="21"/>
  <c r="AB194" i="21"/>
  <c r="AC190" i="21"/>
  <c r="AC195" i="21"/>
  <c r="AC193" i="21"/>
  <c r="AC192" i="21"/>
  <c r="AD70" i="21"/>
  <c r="AD89" i="21"/>
  <c r="AC84" i="21"/>
  <c r="AC76" i="21"/>
  <c r="AB80" i="21"/>
  <c r="G25" i="24" s="1"/>
  <c r="AB79" i="21"/>
  <c r="G24" i="24" s="1"/>
  <c r="AB78" i="21"/>
  <c r="G23" i="24" s="1"/>
  <c r="AB82" i="21"/>
  <c r="G27" i="24" s="1"/>
  <c r="AC87" i="21"/>
  <c r="AD72" i="21"/>
  <c r="AB70" i="21"/>
  <c r="G15" i="24" s="1"/>
  <c r="AC70" i="21"/>
  <c r="AD84" i="21"/>
  <c r="AD85" i="21"/>
  <c r="AD79" i="21"/>
  <c r="AD74" i="21"/>
  <c r="AD75" i="21"/>
  <c r="AD77" i="21"/>
  <c r="AC82" i="21"/>
  <c r="AB81" i="21"/>
  <c r="G26" i="24" s="1"/>
  <c r="AB89" i="21"/>
  <c r="G34" i="24" s="1"/>
  <c r="AB86" i="21"/>
  <c r="G31" i="24" s="1"/>
  <c r="AB87" i="21"/>
  <c r="G32" i="24" s="1"/>
  <c r="AC83" i="21"/>
  <c r="AC81" i="21"/>
  <c r="AC71" i="21"/>
  <c r="AD86" i="21"/>
  <c r="AD81" i="21"/>
  <c r="AD78" i="21"/>
  <c r="AD76" i="21"/>
  <c r="AD80" i="21"/>
  <c r="AB75" i="21"/>
  <c r="G20" i="24" s="1"/>
  <c r="AB88" i="21"/>
  <c r="G33" i="24" s="1"/>
  <c r="AC80" i="21"/>
  <c r="AB85" i="21"/>
  <c r="G30" i="24" s="1"/>
  <c r="AC88" i="21"/>
  <c r="AC77" i="21"/>
  <c r="AC89" i="21"/>
  <c r="AB72" i="21"/>
  <c r="G17" i="24" s="1"/>
  <c r="AD82" i="21"/>
  <c r="AD73" i="21"/>
  <c r="AB74" i="21"/>
  <c r="G19" i="24" s="1"/>
  <c r="AB71" i="21"/>
  <c r="G16" i="24" s="1"/>
  <c r="AD71" i="21"/>
  <c r="AD87" i="21"/>
  <c r="AD83" i="21"/>
  <c r="AD88" i="21"/>
  <c r="AB73" i="21"/>
  <c r="G18" i="24" s="1"/>
  <c r="AC86" i="21"/>
  <c r="AC78" i="21"/>
  <c r="AB77" i="21"/>
  <c r="G22" i="24" s="1"/>
  <c r="AB84" i="21"/>
  <c r="G29" i="24" s="1"/>
  <c r="AB76" i="21"/>
  <c r="G21" i="24" s="1"/>
  <c r="AB83" i="21"/>
  <c r="G28" i="24" s="1"/>
  <c r="AC79" i="21"/>
  <c r="AC85" i="21"/>
  <c r="AC72" i="21"/>
  <c r="AC75" i="21"/>
  <c r="AC74" i="21"/>
  <c r="AC73" i="21"/>
  <c r="S171" i="21"/>
  <c r="T106" i="21"/>
  <c r="S175" i="21" s="1"/>
  <c r="H31" i="33"/>
  <c r="H24" i="33"/>
  <c r="H18" i="33"/>
  <c r="H15" i="33"/>
  <c r="H19" i="33"/>
  <c r="H32" i="33"/>
  <c r="D19" i="24"/>
  <c r="D27" i="24"/>
  <c r="D31" i="24"/>
  <c r="D34" i="24"/>
  <c r="J25" i="33"/>
  <c r="D32" i="24"/>
  <c r="D30" i="24"/>
  <c r="D24" i="24"/>
  <c r="D16" i="24"/>
  <c r="H27" i="33"/>
  <c r="H22" i="33"/>
  <c r="H33" i="33"/>
  <c r="H29" i="33"/>
  <c r="H17" i="33"/>
  <c r="D18" i="24"/>
  <c r="D29" i="24"/>
  <c r="D23" i="24"/>
  <c r="D25" i="24"/>
  <c r="J27" i="33"/>
  <c r="D22" i="24"/>
  <c r="J26" i="33"/>
  <c r="J21" i="33"/>
  <c r="D17" i="24"/>
  <c r="H26" i="33"/>
  <c r="H20" i="33"/>
  <c r="H16" i="33"/>
  <c r="H23" i="33"/>
  <c r="H30" i="33"/>
  <c r="H21" i="33"/>
  <c r="D15" i="24"/>
  <c r="J22" i="33"/>
  <c r="D21" i="24"/>
  <c r="J29" i="33"/>
  <c r="J28" i="33"/>
  <c r="J24" i="33"/>
  <c r="J31" i="33"/>
  <c r="J30" i="33"/>
  <c r="D20" i="24"/>
  <c r="H28" i="33"/>
  <c r="H25" i="33"/>
  <c r="H14" i="33"/>
  <c r="J32" i="33"/>
  <c r="D33" i="24"/>
  <c r="J20" i="33"/>
  <c r="J33" i="33"/>
  <c r="D28" i="24"/>
  <c r="J23" i="33"/>
  <c r="D26" i="24"/>
  <c r="J14" i="33"/>
  <c r="J15" i="33"/>
  <c r="J16" i="33"/>
  <c r="J18" i="33"/>
  <c r="J19" i="33"/>
  <c r="J17" i="33"/>
  <c r="S170" i="21"/>
  <c r="T46" i="21"/>
  <c r="S174" i="21" s="1"/>
  <c r="AA170" i="21"/>
  <c r="Y170" i="21"/>
  <c r="S105" i="21" l="1"/>
  <c r="AF80" i="21" s="1"/>
  <c r="AB170" i="21"/>
  <c r="G36" i="24" s="1"/>
  <c r="I62" i="24"/>
  <c r="I58" i="11"/>
  <c r="I59" i="11"/>
  <c r="I50" i="11"/>
  <c r="I55" i="11"/>
  <c r="AF266" i="21"/>
  <c r="AF252" i="21"/>
  <c r="AF253" i="21"/>
  <c r="AF260" i="21"/>
  <c r="AF262" i="21"/>
  <c r="I61" i="24"/>
  <c r="AF250" i="21"/>
  <c r="AF258" i="21"/>
  <c r="AF263" i="21"/>
  <c r="I60" i="24"/>
  <c r="AF256" i="21"/>
  <c r="AF265" i="21"/>
  <c r="AF255" i="21"/>
  <c r="AF254" i="21"/>
  <c r="AF261" i="21"/>
  <c r="AF251" i="21"/>
  <c r="AF268" i="21"/>
  <c r="I49" i="11"/>
  <c r="I64" i="24"/>
  <c r="I57" i="11"/>
  <c r="I47" i="24"/>
  <c r="I53" i="11"/>
  <c r="AF264" i="21"/>
  <c r="AF269" i="21"/>
  <c r="AF267" i="21"/>
  <c r="AF259" i="21"/>
  <c r="I54" i="11"/>
  <c r="I63" i="11"/>
  <c r="I48" i="24"/>
  <c r="I65" i="11"/>
  <c r="I52" i="24"/>
  <c r="I51" i="24"/>
  <c r="I56" i="11"/>
  <c r="AB290" i="21"/>
  <c r="G67" i="24" s="1"/>
  <c r="Y290" i="21"/>
  <c r="F68" i="24" s="1"/>
  <c r="Z290" i="21"/>
  <c r="E60" i="24"/>
  <c r="E60" i="11"/>
  <c r="E65" i="24"/>
  <c r="E65" i="11"/>
  <c r="E57" i="24"/>
  <c r="E57" i="11"/>
  <c r="E63" i="11"/>
  <c r="E63" i="24"/>
  <c r="E56" i="24"/>
  <c r="E56" i="11"/>
  <c r="E54" i="24"/>
  <c r="E54" i="11"/>
  <c r="E58" i="24"/>
  <c r="E58" i="11"/>
  <c r="E52" i="11"/>
  <c r="E52" i="24"/>
  <c r="E55" i="11"/>
  <c r="E55" i="24"/>
  <c r="E50" i="24"/>
  <c r="E50" i="11"/>
  <c r="E64" i="24"/>
  <c r="E64" i="11"/>
  <c r="E59" i="24"/>
  <c r="E59" i="11"/>
  <c r="E47" i="11"/>
  <c r="E47" i="24"/>
  <c r="E49" i="24"/>
  <c r="E49" i="11"/>
  <c r="E61" i="11"/>
  <c r="E61" i="24"/>
  <c r="E51" i="24"/>
  <c r="E51" i="11"/>
  <c r="E62" i="11"/>
  <c r="E62" i="24"/>
  <c r="E53" i="24"/>
  <c r="E53" i="11"/>
  <c r="E48" i="11"/>
  <c r="E48" i="24"/>
  <c r="AF24" i="21"/>
  <c r="AF26" i="21"/>
  <c r="AF14" i="21"/>
  <c r="AF23" i="21"/>
  <c r="AF13" i="21"/>
  <c r="AF20" i="21"/>
  <c r="AF15" i="21"/>
  <c r="AF12" i="21"/>
  <c r="AF28" i="21"/>
  <c r="AF10" i="21"/>
  <c r="AF17" i="21"/>
  <c r="AF18" i="21"/>
  <c r="AF19" i="21"/>
  <c r="AF25" i="21"/>
  <c r="AF16" i="21"/>
  <c r="AF29" i="21"/>
  <c r="AF21" i="21"/>
  <c r="AF11" i="21"/>
  <c r="AF27" i="21"/>
  <c r="AF22" i="21"/>
  <c r="AF209" i="21"/>
  <c r="AF208" i="21"/>
  <c r="AF204" i="21"/>
  <c r="AF200" i="21"/>
  <c r="AF196" i="21"/>
  <c r="AF192" i="21"/>
  <c r="AF202" i="21"/>
  <c r="AF194" i="21"/>
  <c r="AF205" i="21"/>
  <c r="AF197" i="21"/>
  <c r="AF207" i="21"/>
  <c r="AF203" i="21"/>
  <c r="AF199" i="21"/>
  <c r="AF195" i="21"/>
  <c r="AF191" i="21"/>
  <c r="AF206" i="21"/>
  <c r="AF198" i="21"/>
  <c r="AF190" i="21"/>
  <c r="AF201" i="21"/>
  <c r="AF193" i="21"/>
  <c r="F37" i="24"/>
  <c r="G37" i="24"/>
  <c r="E36" i="11"/>
  <c r="F36" i="24"/>
  <c r="C85" i="11"/>
  <c r="C84" i="11"/>
  <c r="C83" i="11"/>
  <c r="C82" i="11"/>
  <c r="C81" i="11"/>
  <c r="C80" i="11"/>
  <c r="C79" i="11"/>
  <c r="C78" i="11"/>
  <c r="C77" i="11"/>
  <c r="C76" i="11"/>
  <c r="AF77" i="21" l="1"/>
  <c r="AF72" i="21"/>
  <c r="AF84" i="21"/>
  <c r="AF70" i="21"/>
  <c r="F36" i="11"/>
  <c r="AF79" i="21"/>
  <c r="AF81" i="21"/>
  <c r="AF76" i="21"/>
  <c r="AF71" i="21"/>
  <c r="AF78" i="21"/>
  <c r="AF85" i="21"/>
  <c r="AF89" i="21"/>
  <c r="AF83" i="21"/>
  <c r="AF74" i="21"/>
  <c r="AF88" i="21"/>
  <c r="AF86" i="21"/>
  <c r="AF87" i="21"/>
  <c r="AF75" i="21"/>
  <c r="AF82" i="21"/>
  <c r="AF73" i="21"/>
  <c r="G68" i="24"/>
  <c r="A104" i="11"/>
  <c r="A105" i="11"/>
  <c r="A106" i="11"/>
  <c r="A107" i="11"/>
  <c r="A108" i="11"/>
  <c r="A109" i="11"/>
  <c r="A110" i="11"/>
  <c r="A111" i="11"/>
  <c r="A112" i="11"/>
  <c r="A113" i="11"/>
  <c r="A103" i="11"/>
  <c r="A100" i="11"/>
  <c r="A101" i="11" s="1"/>
  <c r="A102" i="11" s="1"/>
  <c r="A90" i="11"/>
  <c r="A91" i="11"/>
  <c r="A92" i="11"/>
  <c r="A93" i="11"/>
  <c r="A94" i="11"/>
  <c r="A95" i="11"/>
  <c r="A96" i="11"/>
  <c r="A97" i="11"/>
  <c r="A98" i="11"/>
  <c r="A99" i="11"/>
  <c r="A89" i="11"/>
  <c r="A86" i="11"/>
  <c r="A87" i="11" s="1"/>
  <c r="A88" i="11" s="1"/>
  <c r="A76" i="11"/>
  <c r="A77" i="11"/>
  <c r="A78" i="11"/>
  <c r="A79" i="11"/>
  <c r="A80" i="11"/>
  <c r="A81" i="11"/>
  <c r="A82" i="11"/>
  <c r="A83" i="11"/>
  <c r="A84" i="11"/>
  <c r="A85" i="11"/>
  <c r="A75" i="11"/>
  <c r="A70" i="11"/>
  <c r="C104" i="11"/>
  <c r="C105" i="11"/>
  <c r="C106" i="11"/>
  <c r="C107" i="11"/>
  <c r="C108" i="11"/>
  <c r="C109" i="11"/>
  <c r="C110" i="11"/>
  <c r="C111" i="11"/>
  <c r="C112" i="11"/>
  <c r="C113" i="11"/>
  <c r="C103" i="11"/>
  <c r="C90" i="11"/>
  <c r="C91" i="11"/>
  <c r="C92" i="11"/>
  <c r="C93" i="11"/>
  <c r="C94" i="11"/>
  <c r="C95" i="11"/>
  <c r="C96" i="11"/>
  <c r="C97" i="11"/>
  <c r="C98" i="11"/>
  <c r="C99" i="11"/>
  <c r="C89" i="11"/>
  <c r="A116" i="11"/>
  <c r="A117" i="11" s="1"/>
  <c r="A118" i="11" s="1"/>
  <c r="A119" i="11" s="1"/>
  <c r="A121" i="11"/>
  <c r="A122" i="11"/>
  <c r="A120" i="11"/>
  <c r="C121" i="11"/>
  <c r="C122" i="11"/>
  <c r="C120" i="11"/>
  <c r="C75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46" i="11"/>
  <c r="A39" i="11"/>
  <c r="A11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15" i="11"/>
  <c r="A123" i="11" l="1"/>
  <c r="A124" i="11" s="1"/>
  <c r="F128" i="3"/>
  <c r="E128" i="3"/>
  <c r="D128" i="3"/>
  <c r="C128" i="3"/>
  <c r="B128" i="3"/>
  <c r="F127" i="3"/>
  <c r="E127" i="3"/>
  <c r="D127" i="3"/>
  <c r="C127" i="3"/>
  <c r="B127" i="3"/>
  <c r="F126" i="3"/>
  <c r="E126" i="3"/>
  <c r="D126" i="3"/>
  <c r="C126" i="3"/>
  <c r="B126" i="3"/>
  <c r="K125" i="3"/>
  <c r="J125" i="3"/>
  <c r="I125" i="3"/>
  <c r="H125" i="3"/>
  <c r="G125" i="3"/>
  <c r="G123" i="3"/>
  <c r="M116" i="3"/>
  <c r="L116" i="3"/>
  <c r="K116" i="3"/>
  <c r="D116" i="3"/>
  <c r="C116" i="3"/>
  <c r="B116" i="3"/>
  <c r="M115" i="3"/>
  <c r="L115" i="3"/>
  <c r="K115" i="3"/>
  <c r="D115" i="3"/>
  <c r="C115" i="3"/>
  <c r="B115" i="3"/>
  <c r="M114" i="3"/>
  <c r="L114" i="3"/>
  <c r="K114" i="3"/>
  <c r="D114" i="3"/>
  <c r="C114" i="3"/>
  <c r="B114" i="3"/>
  <c r="M113" i="3"/>
  <c r="L113" i="3"/>
  <c r="K113" i="3"/>
  <c r="D113" i="3"/>
  <c r="C113" i="3"/>
  <c r="B113" i="3"/>
  <c r="M112" i="3"/>
  <c r="L112" i="3"/>
  <c r="K112" i="3"/>
  <c r="D112" i="3"/>
  <c r="C112" i="3"/>
  <c r="B112" i="3"/>
  <c r="M111" i="3"/>
  <c r="L111" i="3"/>
  <c r="K111" i="3"/>
  <c r="D111" i="3"/>
  <c r="C111" i="3"/>
  <c r="B111" i="3"/>
  <c r="M110" i="3"/>
  <c r="L110" i="3"/>
  <c r="K110" i="3"/>
  <c r="D110" i="3"/>
  <c r="C110" i="3"/>
  <c r="B110" i="3"/>
  <c r="M109" i="3"/>
  <c r="L109" i="3"/>
  <c r="K109" i="3"/>
  <c r="D109" i="3"/>
  <c r="C109" i="3"/>
  <c r="B109" i="3"/>
  <c r="M108" i="3"/>
  <c r="L108" i="3"/>
  <c r="K108" i="3"/>
  <c r="D108" i="3"/>
  <c r="C108" i="3"/>
  <c r="B108" i="3"/>
  <c r="M107" i="3"/>
  <c r="L107" i="3"/>
  <c r="K107" i="3"/>
  <c r="D107" i="3"/>
  <c r="C107" i="3"/>
  <c r="B107" i="3"/>
  <c r="M106" i="3"/>
  <c r="L106" i="3"/>
  <c r="K106" i="3"/>
  <c r="D106" i="3"/>
  <c r="C106" i="3"/>
  <c r="B106" i="3"/>
  <c r="R105" i="3"/>
  <c r="Q105" i="3"/>
  <c r="P105" i="3"/>
  <c r="O105" i="3"/>
  <c r="N105" i="3"/>
  <c r="I105" i="3"/>
  <c r="H105" i="3"/>
  <c r="G105" i="3"/>
  <c r="F105" i="3"/>
  <c r="E105" i="3"/>
  <c r="N103" i="3"/>
  <c r="E103" i="3"/>
  <c r="M101" i="3"/>
  <c r="L101" i="3"/>
  <c r="K101" i="3"/>
  <c r="D101" i="3"/>
  <c r="C101" i="3"/>
  <c r="B101" i="3"/>
  <c r="M100" i="3"/>
  <c r="L100" i="3"/>
  <c r="K100" i="3"/>
  <c r="D100" i="3"/>
  <c r="C100" i="3"/>
  <c r="B100" i="3"/>
  <c r="M99" i="3"/>
  <c r="L99" i="3"/>
  <c r="K99" i="3"/>
  <c r="D99" i="3"/>
  <c r="C99" i="3"/>
  <c r="B99" i="3"/>
  <c r="M98" i="3"/>
  <c r="L98" i="3"/>
  <c r="K98" i="3"/>
  <c r="D98" i="3"/>
  <c r="C98" i="3"/>
  <c r="B98" i="3"/>
  <c r="M97" i="3"/>
  <c r="L97" i="3"/>
  <c r="K97" i="3"/>
  <c r="D97" i="3"/>
  <c r="C97" i="3"/>
  <c r="B97" i="3"/>
  <c r="M96" i="3"/>
  <c r="L96" i="3"/>
  <c r="K96" i="3"/>
  <c r="D96" i="3"/>
  <c r="C96" i="3"/>
  <c r="B96" i="3"/>
  <c r="M95" i="3"/>
  <c r="L95" i="3"/>
  <c r="K95" i="3"/>
  <c r="D95" i="3"/>
  <c r="C95" i="3"/>
  <c r="B95" i="3"/>
  <c r="M94" i="3"/>
  <c r="L94" i="3"/>
  <c r="K94" i="3"/>
  <c r="D94" i="3"/>
  <c r="C94" i="3"/>
  <c r="B94" i="3"/>
  <c r="M93" i="3"/>
  <c r="L93" i="3"/>
  <c r="K93" i="3"/>
  <c r="D93" i="3"/>
  <c r="C93" i="3"/>
  <c r="B93" i="3"/>
  <c r="M92" i="3"/>
  <c r="L92" i="3"/>
  <c r="K92" i="3"/>
  <c r="D92" i="3"/>
  <c r="C92" i="3"/>
  <c r="B92" i="3"/>
  <c r="M91" i="3"/>
  <c r="L91" i="3"/>
  <c r="K91" i="3"/>
  <c r="D91" i="3"/>
  <c r="C91" i="3"/>
  <c r="B91" i="3"/>
  <c r="R90" i="3"/>
  <c r="Q90" i="3"/>
  <c r="P90" i="3"/>
  <c r="O90" i="3"/>
  <c r="N90" i="3"/>
  <c r="I90" i="3"/>
  <c r="H90" i="3"/>
  <c r="G90" i="3"/>
  <c r="F90" i="3"/>
  <c r="E90" i="3"/>
  <c r="N88" i="3"/>
  <c r="E88" i="3"/>
  <c r="M86" i="3"/>
  <c r="L86" i="3"/>
  <c r="K86" i="3"/>
  <c r="D86" i="3"/>
  <c r="C86" i="3"/>
  <c r="B86" i="3"/>
  <c r="M85" i="3"/>
  <c r="L85" i="3"/>
  <c r="K85" i="3"/>
  <c r="D85" i="3"/>
  <c r="C85" i="3"/>
  <c r="B85" i="3"/>
  <c r="M84" i="3"/>
  <c r="L84" i="3"/>
  <c r="K84" i="3"/>
  <c r="D84" i="3"/>
  <c r="C84" i="3"/>
  <c r="B84" i="3"/>
  <c r="M83" i="3"/>
  <c r="L83" i="3"/>
  <c r="K83" i="3"/>
  <c r="D83" i="3"/>
  <c r="C83" i="3"/>
  <c r="B83" i="3"/>
  <c r="M82" i="3"/>
  <c r="L82" i="3"/>
  <c r="K82" i="3"/>
  <c r="D82" i="3"/>
  <c r="C82" i="3"/>
  <c r="B82" i="3"/>
  <c r="M81" i="3"/>
  <c r="L81" i="3"/>
  <c r="K81" i="3"/>
  <c r="D81" i="3"/>
  <c r="C81" i="3"/>
  <c r="B81" i="3"/>
  <c r="M80" i="3"/>
  <c r="L80" i="3"/>
  <c r="K80" i="3"/>
  <c r="D80" i="3"/>
  <c r="C80" i="3"/>
  <c r="B80" i="3"/>
  <c r="M79" i="3"/>
  <c r="L79" i="3"/>
  <c r="K79" i="3"/>
  <c r="D79" i="3"/>
  <c r="C79" i="3"/>
  <c r="B79" i="3"/>
  <c r="M78" i="3"/>
  <c r="L78" i="3"/>
  <c r="K78" i="3"/>
  <c r="D78" i="3"/>
  <c r="C78" i="3"/>
  <c r="B78" i="3"/>
  <c r="M77" i="3"/>
  <c r="L77" i="3"/>
  <c r="K77" i="3"/>
  <c r="D77" i="3"/>
  <c r="C77" i="3"/>
  <c r="B77" i="3"/>
  <c r="M76" i="3"/>
  <c r="L76" i="3"/>
  <c r="K76" i="3"/>
  <c r="D76" i="3"/>
  <c r="C76" i="3"/>
  <c r="B76" i="3"/>
  <c r="R75" i="3"/>
  <c r="Q75" i="3"/>
  <c r="P75" i="3"/>
  <c r="O75" i="3"/>
  <c r="N75" i="3"/>
  <c r="I75" i="3"/>
  <c r="H75" i="3"/>
  <c r="G75" i="3"/>
  <c r="F75" i="3"/>
  <c r="E75" i="3"/>
  <c r="N73" i="3"/>
  <c r="E73" i="3"/>
  <c r="N66" i="3"/>
  <c r="M66" i="3"/>
  <c r="L66" i="3"/>
  <c r="K66" i="3"/>
  <c r="J66" i="3"/>
  <c r="I66" i="3"/>
  <c r="G66" i="3"/>
  <c r="F66" i="3"/>
  <c r="E66" i="3"/>
  <c r="D66" i="3"/>
  <c r="C66" i="3"/>
  <c r="B66" i="3"/>
  <c r="N65" i="3"/>
  <c r="M65" i="3"/>
  <c r="L65" i="3"/>
  <c r="K65" i="3"/>
  <c r="J65" i="3"/>
  <c r="I65" i="3"/>
  <c r="G65" i="3"/>
  <c r="F65" i="3"/>
  <c r="E65" i="3"/>
  <c r="D65" i="3"/>
  <c r="C65" i="3"/>
  <c r="B65" i="3"/>
  <c r="N64" i="3"/>
  <c r="M64" i="3"/>
  <c r="L64" i="3"/>
  <c r="K64" i="3"/>
  <c r="J64" i="3"/>
  <c r="I64" i="3"/>
  <c r="G64" i="3"/>
  <c r="F64" i="3"/>
  <c r="E64" i="3"/>
  <c r="D64" i="3"/>
  <c r="C64" i="3"/>
  <c r="B64" i="3"/>
  <c r="N63" i="3"/>
  <c r="M63" i="3"/>
  <c r="L63" i="3"/>
  <c r="K63" i="3"/>
  <c r="J63" i="3"/>
  <c r="I63" i="3"/>
  <c r="G63" i="3"/>
  <c r="F63" i="3"/>
  <c r="E63" i="3"/>
  <c r="D63" i="3"/>
  <c r="C63" i="3"/>
  <c r="B63" i="3"/>
  <c r="N62" i="3"/>
  <c r="M62" i="3"/>
  <c r="L62" i="3"/>
  <c r="K62" i="3"/>
  <c r="J62" i="3"/>
  <c r="I62" i="3"/>
  <c r="G62" i="3"/>
  <c r="F62" i="3"/>
  <c r="E62" i="3"/>
  <c r="D62" i="3"/>
  <c r="C62" i="3"/>
  <c r="B62" i="3"/>
  <c r="N61" i="3"/>
  <c r="M61" i="3"/>
  <c r="L61" i="3"/>
  <c r="K61" i="3"/>
  <c r="J61" i="3"/>
  <c r="I61" i="3"/>
  <c r="G61" i="3"/>
  <c r="F61" i="3"/>
  <c r="E61" i="3"/>
  <c r="D61" i="3"/>
  <c r="C61" i="3"/>
  <c r="B61" i="3"/>
  <c r="N60" i="3"/>
  <c r="M60" i="3"/>
  <c r="L60" i="3"/>
  <c r="K60" i="3"/>
  <c r="J60" i="3"/>
  <c r="I60" i="3"/>
  <c r="G60" i="3"/>
  <c r="F60" i="3"/>
  <c r="E60" i="3"/>
  <c r="D60" i="3"/>
  <c r="C60" i="3"/>
  <c r="B60" i="3"/>
  <c r="N59" i="3"/>
  <c r="M59" i="3"/>
  <c r="L59" i="3"/>
  <c r="K59" i="3"/>
  <c r="J59" i="3"/>
  <c r="I59" i="3"/>
  <c r="G59" i="3"/>
  <c r="F59" i="3"/>
  <c r="E59" i="3"/>
  <c r="D59" i="3"/>
  <c r="C59" i="3"/>
  <c r="B59" i="3"/>
  <c r="N58" i="3"/>
  <c r="M58" i="3"/>
  <c r="L58" i="3"/>
  <c r="K58" i="3"/>
  <c r="J58" i="3"/>
  <c r="I58" i="3"/>
  <c r="G58" i="3"/>
  <c r="F58" i="3"/>
  <c r="E58" i="3"/>
  <c r="D58" i="3"/>
  <c r="C58" i="3"/>
  <c r="B58" i="3"/>
  <c r="N57" i="3"/>
  <c r="M57" i="3"/>
  <c r="L57" i="3"/>
  <c r="K57" i="3"/>
  <c r="J57" i="3"/>
  <c r="I57" i="3"/>
  <c r="G57" i="3"/>
  <c r="F57" i="3"/>
  <c r="E57" i="3"/>
  <c r="D57" i="3"/>
  <c r="C57" i="3"/>
  <c r="B57" i="3"/>
  <c r="N56" i="3"/>
  <c r="M56" i="3"/>
  <c r="L56" i="3"/>
  <c r="K56" i="3"/>
  <c r="J56" i="3"/>
  <c r="I56" i="3"/>
  <c r="G56" i="3"/>
  <c r="F56" i="3"/>
  <c r="E56" i="3"/>
  <c r="D56" i="3"/>
  <c r="C56" i="3"/>
  <c r="B56" i="3"/>
  <c r="N55" i="3"/>
  <c r="M55" i="3"/>
  <c r="L55" i="3"/>
  <c r="K55" i="3"/>
  <c r="J55" i="3"/>
  <c r="I55" i="3"/>
  <c r="G55" i="3"/>
  <c r="F55" i="3"/>
  <c r="E55" i="3"/>
  <c r="D55" i="3"/>
  <c r="C55" i="3"/>
  <c r="B55" i="3"/>
  <c r="N54" i="3"/>
  <c r="M54" i="3"/>
  <c r="L54" i="3"/>
  <c r="K54" i="3"/>
  <c r="J54" i="3"/>
  <c r="I54" i="3"/>
  <c r="G54" i="3"/>
  <c r="F54" i="3"/>
  <c r="E54" i="3"/>
  <c r="D54" i="3"/>
  <c r="C54" i="3"/>
  <c r="B54" i="3"/>
  <c r="N53" i="3"/>
  <c r="M53" i="3"/>
  <c r="L53" i="3"/>
  <c r="K53" i="3"/>
  <c r="J53" i="3"/>
  <c r="I53" i="3"/>
  <c r="G53" i="3"/>
  <c r="F53" i="3"/>
  <c r="E53" i="3"/>
  <c r="D53" i="3"/>
  <c r="C53" i="3"/>
  <c r="B53" i="3"/>
  <c r="N52" i="3"/>
  <c r="M52" i="3"/>
  <c r="L52" i="3"/>
  <c r="K52" i="3"/>
  <c r="J52" i="3"/>
  <c r="I52" i="3"/>
  <c r="G52" i="3"/>
  <c r="F52" i="3"/>
  <c r="E52" i="3"/>
  <c r="D52" i="3"/>
  <c r="C52" i="3"/>
  <c r="B52" i="3"/>
  <c r="N51" i="3"/>
  <c r="M51" i="3"/>
  <c r="L51" i="3"/>
  <c r="K51" i="3"/>
  <c r="J51" i="3"/>
  <c r="I51" i="3"/>
  <c r="G51" i="3"/>
  <c r="F51" i="3"/>
  <c r="E51" i="3"/>
  <c r="D51" i="3"/>
  <c r="C51" i="3"/>
  <c r="B51" i="3"/>
  <c r="N50" i="3"/>
  <c r="M50" i="3"/>
  <c r="L50" i="3"/>
  <c r="K50" i="3"/>
  <c r="J50" i="3"/>
  <c r="I50" i="3"/>
  <c r="G50" i="3"/>
  <c r="F50" i="3"/>
  <c r="E50" i="3"/>
  <c r="D50" i="3"/>
  <c r="C50" i="3"/>
  <c r="B50" i="3"/>
  <c r="N49" i="3"/>
  <c r="M49" i="3"/>
  <c r="L49" i="3"/>
  <c r="K49" i="3"/>
  <c r="J49" i="3"/>
  <c r="I49" i="3"/>
  <c r="G49" i="3"/>
  <c r="F49" i="3"/>
  <c r="E49" i="3"/>
  <c r="D49" i="3"/>
  <c r="C49" i="3"/>
  <c r="B49" i="3"/>
  <c r="N48" i="3"/>
  <c r="M48" i="3"/>
  <c r="L48" i="3"/>
  <c r="K48" i="3"/>
  <c r="J48" i="3"/>
  <c r="I48" i="3"/>
  <c r="G48" i="3"/>
  <c r="F48" i="3"/>
  <c r="E48" i="3"/>
  <c r="D48" i="3"/>
  <c r="C48" i="3"/>
  <c r="B48" i="3"/>
  <c r="N47" i="3"/>
  <c r="M47" i="3"/>
  <c r="L47" i="3"/>
  <c r="K47" i="3"/>
  <c r="J47" i="3"/>
  <c r="I47" i="3"/>
  <c r="G47" i="3"/>
  <c r="F47" i="3"/>
  <c r="E47" i="3"/>
  <c r="D47" i="3"/>
  <c r="C47" i="3"/>
  <c r="B47" i="3"/>
  <c r="J44" i="3"/>
  <c r="C44" i="3"/>
  <c r="K40" i="3"/>
  <c r="I46" i="3" s="1"/>
  <c r="J46" i="3" s="1"/>
  <c r="K46" i="3" s="1"/>
  <c r="L46" i="3" s="1"/>
  <c r="M46" i="3" s="1"/>
  <c r="N46" i="3" s="1"/>
  <c r="J40" i="3"/>
  <c r="I40" i="3"/>
  <c r="D40" i="3"/>
  <c r="B46" i="3" s="1"/>
  <c r="C46" i="3" s="1"/>
  <c r="D46" i="3" s="1"/>
  <c r="E46" i="3" s="1"/>
  <c r="F46" i="3" s="1"/>
  <c r="G46" i="3" s="1"/>
  <c r="C40" i="3"/>
  <c r="B40" i="3"/>
  <c r="U34" i="3"/>
  <c r="T34" i="3"/>
  <c r="S34" i="3"/>
  <c r="R34" i="3"/>
  <c r="Q34" i="3"/>
  <c r="P34" i="3"/>
  <c r="N34" i="3"/>
  <c r="M34" i="3"/>
  <c r="L34" i="3"/>
  <c r="K34" i="3"/>
  <c r="J34" i="3"/>
  <c r="I34" i="3"/>
  <c r="G34" i="3"/>
  <c r="F34" i="3"/>
  <c r="E34" i="3"/>
  <c r="D34" i="3"/>
  <c r="C34" i="3"/>
  <c r="B34" i="3"/>
  <c r="U33" i="3"/>
  <c r="T33" i="3"/>
  <c r="S33" i="3"/>
  <c r="R33" i="3"/>
  <c r="Q33" i="3"/>
  <c r="P33" i="3"/>
  <c r="N33" i="3"/>
  <c r="M33" i="3"/>
  <c r="L33" i="3"/>
  <c r="K33" i="3"/>
  <c r="J33" i="3"/>
  <c r="I33" i="3"/>
  <c r="G33" i="3"/>
  <c r="F33" i="3"/>
  <c r="E33" i="3"/>
  <c r="D33" i="3"/>
  <c r="C33" i="3"/>
  <c r="B33" i="3"/>
  <c r="U32" i="3"/>
  <c r="T32" i="3"/>
  <c r="S32" i="3"/>
  <c r="R32" i="3"/>
  <c r="Q32" i="3"/>
  <c r="P32" i="3"/>
  <c r="N32" i="3"/>
  <c r="M32" i="3"/>
  <c r="L32" i="3"/>
  <c r="K32" i="3"/>
  <c r="J32" i="3"/>
  <c r="I32" i="3"/>
  <c r="G32" i="3"/>
  <c r="F32" i="3"/>
  <c r="E32" i="3"/>
  <c r="D32" i="3"/>
  <c r="C32" i="3"/>
  <c r="B32" i="3"/>
  <c r="U31" i="3"/>
  <c r="T31" i="3"/>
  <c r="S31" i="3"/>
  <c r="R31" i="3"/>
  <c r="Q31" i="3"/>
  <c r="P31" i="3"/>
  <c r="N31" i="3"/>
  <c r="M31" i="3"/>
  <c r="L31" i="3"/>
  <c r="K31" i="3"/>
  <c r="J31" i="3"/>
  <c r="I31" i="3"/>
  <c r="G31" i="3"/>
  <c r="F31" i="3"/>
  <c r="E31" i="3"/>
  <c r="D31" i="3"/>
  <c r="C31" i="3"/>
  <c r="B31" i="3"/>
  <c r="U30" i="3"/>
  <c r="T30" i="3"/>
  <c r="S30" i="3"/>
  <c r="R30" i="3"/>
  <c r="Q30" i="3"/>
  <c r="P30" i="3"/>
  <c r="N30" i="3"/>
  <c r="M30" i="3"/>
  <c r="L30" i="3"/>
  <c r="K30" i="3"/>
  <c r="J30" i="3"/>
  <c r="I30" i="3"/>
  <c r="G30" i="3"/>
  <c r="F30" i="3"/>
  <c r="E30" i="3"/>
  <c r="D30" i="3"/>
  <c r="C30" i="3"/>
  <c r="B30" i="3"/>
  <c r="U29" i="3"/>
  <c r="T29" i="3"/>
  <c r="S29" i="3"/>
  <c r="R29" i="3"/>
  <c r="Q29" i="3"/>
  <c r="P29" i="3"/>
  <c r="N29" i="3"/>
  <c r="M29" i="3"/>
  <c r="L29" i="3"/>
  <c r="K29" i="3"/>
  <c r="J29" i="3"/>
  <c r="I29" i="3"/>
  <c r="G29" i="3"/>
  <c r="F29" i="3"/>
  <c r="E29" i="3"/>
  <c r="D29" i="3"/>
  <c r="C29" i="3"/>
  <c r="B29" i="3"/>
  <c r="U28" i="3"/>
  <c r="T28" i="3"/>
  <c r="S28" i="3"/>
  <c r="R28" i="3"/>
  <c r="Q28" i="3"/>
  <c r="P28" i="3"/>
  <c r="N28" i="3"/>
  <c r="M28" i="3"/>
  <c r="L28" i="3"/>
  <c r="K28" i="3"/>
  <c r="J28" i="3"/>
  <c r="I28" i="3"/>
  <c r="G28" i="3"/>
  <c r="F28" i="3"/>
  <c r="E28" i="3"/>
  <c r="D28" i="3"/>
  <c r="C28" i="3"/>
  <c r="B28" i="3"/>
  <c r="U27" i="3"/>
  <c r="T27" i="3"/>
  <c r="S27" i="3"/>
  <c r="R27" i="3"/>
  <c r="Q27" i="3"/>
  <c r="P27" i="3"/>
  <c r="N27" i="3"/>
  <c r="M27" i="3"/>
  <c r="L27" i="3"/>
  <c r="K27" i="3"/>
  <c r="J27" i="3"/>
  <c r="I27" i="3"/>
  <c r="G27" i="3"/>
  <c r="F27" i="3"/>
  <c r="E27" i="3"/>
  <c r="D27" i="3"/>
  <c r="C27" i="3"/>
  <c r="B27" i="3"/>
  <c r="U26" i="3"/>
  <c r="T26" i="3"/>
  <c r="S26" i="3"/>
  <c r="R26" i="3"/>
  <c r="Q26" i="3"/>
  <c r="P26" i="3"/>
  <c r="N26" i="3"/>
  <c r="M26" i="3"/>
  <c r="L26" i="3"/>
  <c r="K26" i="3"/>
  <c r="J26" i="3"/>
  <c r="I26" i="3"/>
  <c r="G26" i="3"/>
  <c r="F26" i="3"/>
  <c r="E26" i="3"/>
  <c r="D26" i="3"/>
  <c r="C26" i="3"/>
  <c r="B26" i="3"/>
  <c r="U25" i="3"/>
  <c r="T25" i="3"/>
  <c r="S25" i="3"/>
  <c r="R25" i="3"/>
  <c r="Q25" i="3"/>
  <c r="P25" i="3"/>
  <c r="N25" i="3"/>
  <c r="M25" i="3"/>
  <c r="L25" i="3"/>
  <c r="K25" i="3"/>
  <c r="J25" i="3"/>
  <c r="I25" i="3"/>
  <c r="G25" i="3"/>
  <c r="F25" i="3"/>
  <c r="E25" i="3"/>
  <c r="D25" i="3"/>
  <c r="C25" i="3"/>
  <c r="B25" i="3"/>
  <c r="U24" i="3"/>
  <c r="T24" i="3"/>
  <c r="S24" i="3"/>
  <c r="R24" i="3"/>
  <c r="Q24" i="3"/>
  <c r="P24" i="3"/>
  <c r="N24" i="3"/>
  <c r="M24" i="3"/>
  <c r="L24" i="3"/>
  <c r="K24" i="3"/>
  <c r="J24" i="3"/>
  <c r="I24" i="3"/>
  <c r="G24" i="3"/>
  <c r="F24" i="3"/>
  <c r="E24" i="3"/>
  <c r="D24" i="3"/>
  <c r="C24" i="3"/>
  <c r="B24" i="3"/>
  <c r="U23" i="3"/>
  <c r="T23" i="3"/>
  <c r="S23" i="3"/>
  <c r="R23" i="3"/>
  <c r="Q23" i="3"/>
  <c r="P23" i="3"/>
  <c r="N23" i="3"/>
  <c r="M23" i="3"/>
  <c r="L23" i="3"/>
  <c r="K23" i="3"/>
  <c r="J23" i="3"/>
  <c r="I23" i="3"/>
  <c r="G23" i="3"/>
  <c r="F23" i="3"/>
  <c r="E23" i="3"/>
  <c r="D23" i="3"/>
  <c r="C23" i="3"/>
  <c r="B23" i="3"/>
  <c r="U22" i="3"/>
  <c r="T22" i="3"/>
  <c r="S22" i="3"/>
  <c r="R22" i="3"/>
  <c r="Q22" i="3"/>
  <c r="P22" i="3"/>
  <c r="N22" i="3"/>
  <c r="M22" i="3"/>
  <c r="L22" i="3"/>
  <c r="K22" i="3"/>
  <c r="J22" i="3"/>
  <c r="I22" i="3"/>
  <c r="G22" i="3"/>
  <c r="F22" i="3"/>
  <c r="E22" i="3"/>
  <c r="D22" i="3"/>
  <c r="C22" i="3"/>
  <c r="B22" i="3"/>
  <c r="U21" i="3"/>
  <c r="T21" i="3"/>
  <c r="S21" i="3"/>
  <c r="R21" i="3"/>
  <c r="Q21" i="3"/>
  <c r="P21" i="3"/>
  <c r="N21" i="3"/>
  <c r="M21" i="3"/>
  <c r="L21" i="3"/>
  <c r="K21" i="3"/>
  <c r="J21" i="3"/>
  <c r="I21" i="3"/>
  <c r="G21" i="3"/>
  <c r="F21" i="3"/>
  <c r="E21" i="3"/>
  <c r="D21" i="3"/>
  <c r="C21" i="3"/>
  <c r="B21" i="3"/>
  <c r="U20" i="3"/>
  <c r="T20" i="3"/>
  <c r="S20" i="3"/>
  <c r="R20" i="3"/>
  <c r="Q20" i="3"/>
  <c r="P20" i="3"/>
  <c r="N20" i="3"/>
  <c r="M20" i="3"/>
  <c r="L20" i="3"/>
  <c r="K20" i="3"/>
  <c r="J20" i="3"/>
  <c r="I20" i="3"/>
  <c r="G20" i="3"/>
  <c r="F20" i="3"/>
  <c r="E20" i="3"/>
  <c r="D20" i="3"/>
  <c r="C20" i="3"/>
  <c r="B20" i="3"/>
  <c r="U19" i="3"/>
  <c r="T19" i="3"/>
  <c r="S19" i="3"/>
  <c r="R19" i="3"/>
  <c r="Q19" i="3"/>
  <c r="P19" i="3"/>
  <c r="N19" i="3"/>
  <c r="M19" i="3"/>
  <c r="L19" i="3"/>
  <c r="K19" i="3"/>
  <c r="J19" i="3"/>
  <c r="I19" i="3"/>
  <c r="G19" i="3"/>
  <c r="F19" i="3"/>
  <c r="E19" i="3"/>
  <c r="D19" i="3"/>
  <c r="C19" i="3"/>
  <c r="B19" i="3"/>
  <c r="U18" i="3"/>
  <c r="T18" i="3"/>
  <c r="S18" i="3"/>
  <c r="R18" i="3"/>
  <c r="Q18" i="3"/>
  <c r="P18" i="3"/>
  <c r="N18" i="3"/>
  <c r="M18" i="3"/>
  <c r="L18" i="3"/>
  <c r="K18" i="3"/>
  <c r="J18" i="3"/>
  <c r="I18" i="3"/>
  <c r="G18" i="3"/>
  <c r="F18" i="3"/>
  <c r="E18" i="3"/>
  <c r="D18" i="3"/>
  <c r="C18" i="3"/>
  <c r="B18" i="3"/>
  <c r="U17" i="3"/>
  <c r="T17" i="3"/>
  <c r="S17" i="3"/>
  <c r="R17" i="3"/>
  <c r="Q17" i="3"/>
  <c r="P17" i="3"/>
  <c r="N17" i="3"/>
  <c r="M17" i="3"/>
  <c r="L17" i="3"/>
  <c r="K17" i="3"/>
  <c r="J17" i="3"/>
  <c r="I17" i="3"/>
  <c r="G17" i="3"/>
  <c r="F17" i="3"/>
  <c r="E17" i="3"/>
  <c r="D17" i="3"/>
  <c r="C17" i="3"/>
  <c r="B17" i="3"/>
  <c r="U16" i="3"/>
  <c r="T16" i="3"/>
  <c r="S16" i="3"/>
  <c r="R16" i="3"/>
  <c r="Q16" i="3"/>
  <c r="P16" i="3"/>
  <c r="N16" i="3"/>
  <c r="M16" i="3"/>
  <c r="L16" i="3"/>
  <c r="K16" i="3"/>
  <c r="J16" i="3"/>
  <c r="I16" i="3"/>
  <c r="G16" i="3"/>
  <c r="F16" i="3"/>
  <c r="E16" i="3"/>
  <c r="D16" i="3"/>
  <c r="C16" i="3"/>
  <c r="B16" i="3"/>
  <c r="U15" i="3"/>
  <c r="T15" i="3"/>
  <c r="S15" i="3"/>
  <c r="R15" i="3"/>
  <c r="Q15" i="3"/>
  <c r="P15" i="3"/>
  <c r="N15" i="3"/>
  <c r="M15" i="3"/>
  <c r="L15" i="3"/>
  <c r="K15" i="3"/>
  <c r="J15" i="3"/>
  <c r="I15" i="3"/>
  <c r="G15" i="3"/>
  <c r="F15" i="3"/>
  <c r="E15" i="3"/>
  <c r="D15" i="3"/>
  <c r="C15" i="3"/>
  <c r="B15" i="3"/>
  <c r="Q12" i="3"/>
  <c r="J12" i="3"/>
  <c r="C12" i="3"/>
  <c r="R8" i="3"/>
  <c r="P14" i="3" s="1"/>
  <c r="Q14" i="3" s="1"/>
  <c r="R14" i="3" s="1"/>
  <c r="S14" i="3" s="1"/>
  <c r="T14" i="3" s="1"/>
  <c r="U14" i="3" s="1"/>
  <c r="Q8" i="3"/>
  <c r="P8" i="3"/>
  <c r="K8" i="3"/>
  <c r="I14" i="3" s="1"/>
  <c r="J14" i="3" s="1"/>
  <c r="K14" i="3" s="1"/>
  <c r="L14" i="3" s="1"/>
  <c r="M14" i="3" s="1"/>
  <c r="N14" i="3" s="1"/>
  <c r="J8" i="3"/>
  <c r="I8" i="3"/>
  <c r="D8" i="3"/>
  <c r="B14" i="3" s="1"/>
  <c r="C14" i="3" s="1"/>
  <c r="D14" i="3" s="1"/>
  <c r="E14" i="3" s="1"/>
  <c r="F14" i="3" s="1"/>
  <c r="G14" i="3" s="1"/>
  <c r="C8" i="3"/>
  <c r="B8" i="3"/>
  <c r="H4" i="3"/>
  <c r="E4" i="3"/>
  <c r="C4" i="3"/>
  <c r="H3" i="3"/>
  <c r="E3" i="3"/>
  <c r="C3" i="3"/>
  <c r="A48" i="13" l="1"/>
  <c r="R116" i="3" l="1"/>
  <c r="N116" i="3"/>
  <c r="I116" i="3"/>
  <c r="E116" i="3"/>
  <c r="R115" i="3"/>
  <c r="N115" i="3"/>
  <c r="I115" i="3"/>
  <c r="E115" i="3"/>
  <c r="R114" i="3"/>
  <c r="N114" i="3"/>
  <c r="I114" i="3"/>
  <c r="E114" i="3"/>
  <c r="R113" i="3"/>
  <c r="N113" i="3"/>
  <c r="I113" i="3"/>
  <c r="E113" i="3"/>
  <c r="R112" i="3"/>
  <c r="N112" i="3"/>
  <c r="I112" i="3"/>
  <c r="E112" i="3"/>
  <c r="R111" i="3"/>
  <c r="N111" i="3"/>
  <c r="I111" i="3"/>
  <c r="E111" i="3"/>
  <c r="R110" i="3"/>
  <c r="N110" i="3"/>
  <c r="I110" i="3"/>
  <c r="E110" i="3"/>
  <c r="R109" i="3"/>
  <c r="N109" i="3"/>
  <c r="I109" i="3"/>
  <c r="E109" i="3"/>
  <c r="R108" i="3"/>
  <c r="N108" i="3"/>
  <c r="I108" i="3"/>
  <c r="E108" i="3"/>
  <c r="R107" i="3"/>
  <c r="N107" i="3"/>
  <c r="I107" i="3"/>
  <c r="E107" i="3"/>
  <c r="R106" i="3"/>
  <c r="N106" i="3"/>
  <c r="I106" i="3"/>
  <c r="E106" i="3"/>
  <c r="R101" i="3"/>
  <c r="N101" i="3"/>
  <c r="I101" i="3"/>
  <c r="E101" i="3"/>
  <c r="R100" i="3"/>
  <c r="N100" i="3"/>
  <c r="I100" i="3"/>
  <c r="E100" i="3"/>
  <c r="R99" i="3"/>
  <c r="N99" i="3"/>
  <c r="I99" i="3"/>
  <c r="E99" i="3"/>
  <c r="R98" i="3"/>
  <c r="N98" i="3"/>
  <c r="I98" i="3"/>
  <c r="E98" i="3"/>
  <c r="R97" i="3"/>
  <c r="N97" i="3"/>
  <c r="I97" i="3"/>
  <c r="E97" i="3"/>
  <c r="R96" i="3"/>
  <c r="N96" i="3"/>
  <c r="I96" i="3"/>
  <c r="E96" i="3"/>
  <c r="R95" i="3"/>
  <c r="N95" i="3"/>
  <c r="I95" i="3"/>
  <c r="E95" i="3"/>
  <c r="R94" i="3"/>
  <c r="N94" i="3"/>
  <c r="I94" i="3"/>
  <c r="E94" i="3"/>
  <c r="R93" i="3"/>
  <c r="N93" i="3"/>
  <c r="I93" i="3"/>
  <c r="E93" i="3"/>
  <c r="Q116" i="3"/>
  <c r="H116" i="3"/>
  <c r="Q115" i="3"/>
  <c r="H115" i="3"/>
  <c r="Q114" i="3"/>
  <c r="H114" i="3"/>
  <c r="Q113" i="3"/>
  <c r="H113" i="3"/>
  <c r="Q112" i="3"/>
  <c r="H112" i="3"/>
  <c r="Q111" i="3"/>
  <c r="H111" i="3"/>
  <c r="Q110" i="3"/>
  <c r="H110" i="3"/>
  <c r="Q109" i="3"/>
  <c r="H109" i="3"/>
  <c r="Q108" i="3"/>
  <c r="H108" i="3"/>
  <c r="Q107" i="3"/>
  <c r="H107" i="3"/>
  <c r="Q106" i="3"/>
  <c r="H106" i="3"/>
  <c r="Q101" i="3"/>
  <c r="H101" i="3"/>
  <c r="Q100" i="3"/>
  <c r="H100" i="3"/>
  <c r="Q99" i="3"/>
  <c r="H99" i="3"/>
  <c r="Q98" i="3"/>
  <c r="H98" i="3"/>
  <c r="Q97" i="3"/>
  <c r="H97" i="3"/>
  <c r="Q96" i="3"/>
  <c r="H96" i="3"/>
  <c r="Q95" i="3"/>
  <c r="H95" i="3"/>
  <c r="Q94" i="3"/>
  <c r="H94" i="3"/>
  <c r="Q93" i="3"/>
  <c r="P116" i="3"/>
  <c r="G116" i="3"/>
  <c r="P115" i="3"/>
  <c r="G115" i="3"/>
  <c r="P114" i="3"/>
  <c r="G114" i="3"/>
  <c r="P113" i="3"/>
  <c r="G113" i="3"/>
  <c r="P112" i="3"/>
  <c r="G112" i="3"/>
  <c r="P111" i="3"/>
  <c r="G111" i="3"/>
  <c r="P110" i="3"/>
  <c r="G110" i="3"/>
  <c r="P109" i="3"/>
  <c r="G109" i="3"/>
  <c r="P108" i="3"/>
  <c r="G108" i="3"/>
  <c r="P107" i="3"/>
  <c r="G107" i="3"/>
  <c r="P106" i="3"/>
  <c r="G106" i="3"/>
  <c r="P101" i="3"/>
  <c r="G101" i="3"/>
  <c r="P100" i="3"/>
  <c r="G100" i="3"/>
  <c r="P99" i="3"/>
  <c r="G99" i="3"/>
  <c r="P98" i="3"/>
  <c r="G98" i="3"/>
  <c r="P97" i="3"/>
  <c r="G97" i="3"/>
  <c r="P96" i="3"/>
  <c r="G96" i="3"/>
  <c r="P95" i="3"/>
  <c r="G95" i="3"/>
  <c r="P94" i="3"/>
  <c r="G94" i="3"/>
  <c r="P93" i="3"/>
  <c r="G93" i="3"/>
  <c r="P92" i="3"/>
  <c r="G92" i="3"/>
  <c r="P91" i="3"/>
  <c r="G91" i="3"/>
  <c r="O116" i="3"/>
  <c r="F116" i="3"/>
  <c r="O115" i="3"/>
  <c r="F115" i="3"/>
  <c r="O114" i="3"/>
  <c r="F114" i="3"/>
  <c r="O113" i="3"/>
  <c r="F113" i="3"/>
  <c r="O112" i="3"/>
  <c r="F112" i="3"/>
  <c r="O111" i="3"/>
  <c r="F111" i="3"/>
  <c r="O110" i="3"/>
  <c r="F110" i="3"/>
  <c r="O109" i="3"/>
  <c r="F109" i="3"/>
  <c r="O108" i="3"/>
  <c r="F108" i="3"/>
  <c r="O107" i="3"/>
  <c r="F107" i="3"/>
  <c r="O106" i="3"/>
  <c r="F106" i="3"/>
  <c r="O101" i="3"/>
  <c r="F101" i="3"/>
  <c r="O100" i="3"/>
  <c r="F100" i="3"/>
  <c r="O99" i="3"/>
  <c r="F99" i="3"/>
  <c r="O98" i="3"/>
  <c r="F98" i="3"/>
  <c r="O97" i="3"/>
  <c r="F97" i="3"/>
  <c r="O96" i="3"/>
  <c r="F96" i="3"/>
  <c r="O95" i="3"/>
  <c r="F95" i="3"/>
  <c r="O94" i="3"/>
  <c r="F94" i="3"/>
  <c r="O93" i="3"/>
  <c r="H93" i="3"/>
  <c r="N92" i="3"/>
  <c r="I92" i="3"/>
  <c r="Q91" i="3"/>
  <c r="F91" i="3"/>
  <c r="O86" i="3"/>
  <c r="F86" i="3"/>
  <c r="O85" i="3"/>
  <c r="F85" i="3"/>
  <c r="O84" i="3"/>
  <c r="F84" i="3"/>
  <c r="O83" i="3"/>
  <c r="F83" i="3"/>
  <c r="O82" i="3"/>
  <c r="F82" i="3"/>
  <c r="O81" i="3"/>
  <c r="F81" i="3"/>
  <c r="O80" i="3"/>
  <c r="F80" i="3"/>
  <c r="O79" i="3"/>
  <c r="F79" i="3"/>
  <c r="O78" i="3"/>
  <c r="F78" i="3"/>
  <c r="O77" i="3"/>
  <c r="F77" i="3"/>
  <c r="O76" i="3"/>
  <c r="F76" i="3"/>
  <c r="P85" i="3"/>
  <c r="P82" i="3"/>
  <c r="G81" i="3"/>
  <c r="P80" i="3"/>
  <c r="G80" i="3"/>
  <c r="P79" i="3"/>
  <c r="G79" i="3"/>
  <c r="F93" i="3"/>
  <c r="R92" i="3"/>
  <c r="H92" i="3"/>
  <c r="O91" i="3"/>
  <c r="E91" i="3"/>
  <c r="R86" i="3"/>
  <c r="N86" i="3"/>
  <c r="I86" i="3"/>
  <c r="E86" i="3"/>
  <c r="R85" i="3"/>
  <c r="N85" i="3"/>
  <c r="I85" i="3"/>
  <c r="E85" i="3"/>
  <c r="R84" i="3"/>
  <c r="N84" i="3"/>
  <c r="I84" i="3"/>
  <c r="E84" i="3"/>
  <c r="R83" i="3"/>
  <c r="N83" i="3"/>
  <c r="I83" i="3"/>
  <c r="E83" i="3"/>
  <c r="R82" i="3"/>
  <c r="N82" i="3"/>
  <c r="I82" i="3"/>
  <c r="E82" i="3"/>
  <c r="R81" i="3"/>
  <c r="N81" i="3"/>
  <c r="I81" i="3"/>
  <c r="E81" i="3"/>
  <c r="R80" i="3"/>
  <c r="N80" i="3"/>
  <c r="I80" i="3"/>
  <c r="E80" i="3"/>
  <c r="R79" i="3"/>
  <c r="N79" i="3"/>
  <c r="I79" i="3"/>
  <c r="E79" i="3"/>
  <c r="R78" i="3"/>
  <c r="N78" i="3"/>
  <c r="I78" i="3"/>
  <c r="E78" i="3"/>
  <c r="R77" i="3"/>
  <c r="N77" i="3"/>
  <c r="I77" i="3"/>
  <c r="E77" i="3"/>
  <c r="R76" i="3"/>
  <c r="N76" i="3"/>
  <c r="I76" i="3"/>
  <c r="E76" i="3"/>
  <c r="O92" i="3"/>
  <c r="R91" i="3"/>
  <c r="H91" i="3"/>
  <c r="P86" i="3"/>
  <c r="G86" i="3"/>
  <c r="G83" i="3"/>
  <c r="G76" i="3"/>
  <c r="Q92" i="3"/>
  <c r="F92" i="3"/>
  <c r="N91" i="3"/>
  <c r="I91" i="3"/>
  <c r="Q86" i="3"/>
  <c r="H86" i="3"/>
  <c r="Q85" i="3"/>
  <c r="H85" i="3"/>
  <c r="Q84" i="3"/>
  <c r="H84" i="3"/>
  <c r="Q83" i="3"/>
  <c r="H83" i="3"/>
  <c r="Q82" i="3"/>
  <c r="H82" i="3"/>
  <c r="Q81" i="3"/>
  <c r="H81" i="3"/>
  <c r="Q80" i="3"/>
  <c r="H80" i="3"/>
  <c r="Q79" i="3"/>
  <c r="H79" i="3"/>
  <c r="Q78" i="3"/>
  <c r="H78" i="3"/>
  <c r="Q77" i="3"/>
  <c r="H77" i="3"/>
  <c r="Q76" i="3"/>
  <c r="H76" i="3"/>
  <c r="E92" i="3"/>
  <c r="G85" i="3"/>
  <c r="P84" i="3"/>
  <c r="G84" i="3"/>
  <c r="P83" i="3"/>
  <c r="G82" i="3"/>
  <c r="P81" i="3"/>
  <c r="P78" i="3"/>
  <c r="G78" i="3"/>
  <c r="P77" i="3"/>
  <c r="G77" i="3"/>
  <c r="P76" i="3"/>
  <c r="G124" i="11"/>
  <c r="K128" i="3" l="1"/>
  <c r="G128" i="3"/>
  <c r="I127" i="3"/>
  <c r="K126" i="3"/>
  <c r="G126" i="3"/>
  <c r="J128" i="3"/>
  <c r="H127" i="3"/>
  <c r="J126" i="3"/>
  <c r="I128" i="3"/>
  <c r="K127" i="3"/>
  <c r="G127" i="3"/>
  <c r="I126" i="3"/>
  <c r="H128" i="3"/>
  <c r="H126" i="3"/>
  <c r="J127" i="3"/>
  <c r="H15" i="11"/>
  <c r="J20" i="11" l="1"/>
  <c r="J21" i="11"/>
  <c r="J23" i="11"/>
  <c r="J22" i="11"/>
  <c r="J30" i="11"/>
  <c r="J19" i="11"/>
  <c r="J33" i="11"/>
  <c r="J29" i="11"/>
  <c r="J15" i="11"/>
  <c r="J25" i="11"/>
  <c r="J26" i="11"/>
  <c r="J32" i="11"/>
  <c r="J17" i="11"/>
  <c r="J18" i="11"/>
  <c r="J16" i="11"/>
  <c r="J31" i="11"/>
  <c r="J24" i="11"/>
  <c r="J27" i="11"/>
  <c r="J28" i="11"/>
  <c r="J34" i="11"/>
  <c r="E46" i="11"/>
  <c r="D18" i="11"/>
  <c r="C46" i="11"/>
  <c r="D16" i="11" l="1"/>
  <c r="D17" i="11"/>
  <c r="G46" i="11"/>
  <c r="I46" i="11"/>
  <c r="D19" i="11"/>
  <c r="C19" i="11"/>
  <c r="C29" i="11"/>
  <c r="C21" i="11"/>
  <c r="C17" i="11"/>
  <c r="C27" i="11"/>
  <c r="C33" i="11"/>
  <c r="C25" i="11"/>
  <c r="D33" i="11"/>
  <c r="D25" i="11"/>
  <c r="D31" i="11"/>
  <c r="D21" i="11"/>
  <c r="C22" i="11"/>
  <c r="C32" i="11"/>
  <c r="D26" i="11"/>
  <c r="C30" i="11"/>
  <c r="D28" i="11"/>
  <c r="D32" i="11"/>
  <c r="C23" i="11"/>
  <c r="D23" i="11"/>
  <c r="D22" i="11"/>
  <c r="D29" i="11"/>
  <c r="D30" i="11"/>
  <c r="C26" i="11"/>
  <c r="D24" i="11"/>
  <c r="C31" i="11"/>
  <c r="D27" i="11"/>
  <c r="D34" i="11"/>
  <c r="C34" i="11"/>
  <c r="C24" i="11"/>
  <c r="C28" i="11"/>
  <c r="C16" i="11"/>
  <c r="C20" i="11"/>
  <c r="C18" i="11"/>
  <c r="C15" i="11"/>
  <c r="D20" i="11"/>
  <c r="G115" i="11"/>
  <c r="C124" i="11" l="1"/>
  <c r="F107" i="11" l="1"/>
  <c r="H82" i="11"/>
  <c r="F82" i="11"/>
  <c r="F85" i="11"/>
  <c r="H84" i="11"/>
  <c r="H83" i="11"/>
  <c r="F81" i="11"/>
  <c r="H81" i="11"/>
  <c r="F83" i="11"/>
  <c r="F84" i="11"/>
  <c r="H85" i="11"/>
  <c r="G122" i="11"/>
  <c r="G121" i="11"/>
  <c r="G120" i="11"/>
  <c r="F104" i="11" l="1"/>
  <c r="F106" i="11"/>
  <c r="F105" i="11"/>
  <c r="H113" i="11"/>
  <c r="F99" i="11"/>
  <c r="H99" i="11"/>
  <c r="F98" i="11"/>
  <c r="F111" i="11"/>
  <c r="H111" i="11"/>
  <c r="H97" i="11"/>
  <c r="F96" i="11"/>
  <c r="H109" i="11"/>
  <c r="F112" i="11"/>
  <c r="H98" i="11"/>
  <c r="F97" i="11"/>
  <c r="F113" i="11"/>
  <c r="H95" i="11"/>
  <c r="F103" i="11"/>
  <c r="F110" i="11"/>
  <c r="H110" i="11"/>
  <c r="H96" i="11"/>
  <c r="H112" i="11"/>
  <c r="F95" i="11"/>
  <c r="F109" i="11"/>
  <c r="F108" i="11"/>
  <c r="H79" i="11"/>
  <c r="H78" i="11"/>
  <c r="F79" i="11"/>
  <c r="H76" i="11"/>
  <c r="H104" i="11" l="1"/>
  <c r="H106" i="11"/>
  <c r="F90" i="11"/>
  <c r="F93" i="11"/>
  <c r="H105" i="11"/>
  <c r="H107" i="11"/>
  <c r="H75" i="11"/>
  <c r="F92" i="11"/>
  <c r="H108" i="11"/>
  <c r="H103" i="11"/>
  <c r="F94" i="11"/>
  <c r="C115" i="11"/>
  <c r="A50" i="13"/>
  <c r="F80" i="11"/>
  <c r="F76" i="11"/>
  <c r="H77" i="11"/>
  <c r="H80" i="11"/>
  <c r="F75" i="11"/>
  <c r="F78" i="11"/>
  <c r="H92" i="11" l="1"/>
  <c r="H90" i="11"/>
  <c r="H93" i="11"/>
  <c r="H91" i="11"/>
  <c r="F91" i="11"/>
  <c r="H94" i="11"/>
  <c r="H89" i="11"/>
  <c r="F89" i="11"/>
  <c r="F77" i="11"/>
  <c r="C43" i="13" l="1"/>
  <c r="F68" i="11" l="1"/>
  <c r="E37" i="11"/>
  <c r="G68" i="11" l="1"/>
  <c r="F67" i="11"/>
  <c r="E67" i="11"/>
  <c r="F37" i="11"/>
  <c r="A102" i="33" l="1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5" i="33"/>
  <c r="A116" i="33"/>
  <c r="A117" i="33"/>
  <c r="A118" i="33"/>
  <c r="A119" i="33"/>
  <c r="A120" i="33"/>
  <c r="A121" i="33"/>
  <c r="A80" i="33"/>
  <c r="A81" i="33"/>
  <c r="A82" i="33"/>
  <c r="A83" i="33"/>
  <c r="A84" i="33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58" i="33"/>
  <c r="A59" i="33"/>
  <c r="A60" i="33"/>
  <c r="A61" i="33"/>
  <c r="A62" i="33"/>
  <c r="A63" i="33"/>
  <c r="A64" i="33"/>
  <c r="A65" i="33"/>
  <c r="A66" i="33"/>
  <c r="A67" i="33"/>
  <c r="A68" i="33"/>
  <c r="A69" i="33"/>
  <c r="A70" i="33"/>
  <c r="A71" i="33"/>
  <c r="A72" i="33"/>
  <c r="A73" i="33"/>
  <c r="A74" i="33"/>
  <c r="A75" i="33"/>
  <c r="A76" i="33"/>
  <c r="A77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4" i="33"/>
  <c r="A55" i="33"/>
  <c r="A114" i="11" l="1"/>
  <c r="A115" i="11" s="1"/>
  <c r="A71" i="11"/>
  <c r="A72" i="11" s="1"/>
  <c r="A40" i="11"/>
  <c r="A41" i="11" s="1"/>
  <c r="A42" i="11" s="1"/>
  <c r="A43" i="11" s="1"/>
  <c r="A44" i="11" s="1"/>
  <c r="A45" i="11" s="1"/>
  <c r="A66" i="11"/>
  <c r="A67" i="11" s="1"/>
  <c r="A68" i="11" s="1"/>
  <c r="A69" i="11" s="1"/>
  <c r="A35" i="33"/>
  <c r="A56" i="33"/>
  <c r="A78" i="33"/>
  <c r="A57" i="33"/>
  <c r="A100" i="33"/>
  <c r="A79" i="33"/>
  <c r="A122" i="33"/>
  <c r="A101" i="33"/>
  <c r="A73" i="11" l="1"/>
  <c r="A74" i="11" s="1"/>
  <c r="L87" i="33"/>
  <c r="L86" i="33"/>
  <c r="A93" i="30"/>
  <c r="A94" i="30"/>
  <c r="A95" i="30"/>
  <c r="A96" i="30"/>
  <c r="A97" i="30"/>
  <c r="A98" i="30"/>
  <c r="A99" i="30"/>
  <c r="A100" i="30"/>
  <c r="A101" i="30"/>
  <c r="A102" i="30"/>
  <c r="A103" i="30"/>
  <c r="A104" i="30"/>
  <c r="A105" i="30"/>
  <c r="A106" i="30"/>
  <c r="A107" i="30"/>
  <c r="A108" i="30"/>
  <c r="A109" i="30"/>
  <c r="A110" i="30"/>
  <c r="A111" i="30"/>
  <c r="A112" i="30"/>
  <c r="A73" i="30"/>
  <c r="A74" i="30"/>
  <c r="A75" i="30"/>
  <c r="A76" i="30"/>
  <c r="A77" i="30"/>
  <c r="A78" i="30"/>
  <c r="A79" i="30"/>
  <c r="A80" i="30"/>
  <c r="A81" i="30"/>
  <c r="A82" i="30"/>
  <c r="A83" i="30"/>
  <c r="A84" i="30"/>
  <c r="A85" i="30"/>
  <c r="A86" i="30"/>
  <c r="A87" i="30"/>
  <c r="A88" i="30"/>
  <c r="A89" i="30"/>
  <c r="A90" i="30"/>
  <c r="A91" i="30"/>
  <c r="A92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62" i="30"/>
  <c r="A63" i="30"/>
  <c r="A64" i="30"/>
  <c r="A65" i="30"/>
  <c r="A66" i="30"/>
  <c r="A67" i="30"/>
  <c r="A6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L113" i="33" l="1"/>
  <c r="L119" i="33"/>
  <c r="L117" i="33"/>
  <c r="L116" i="33"/>
  <c r="L89" i="33"/>
  <c r="L58" i="33"/>
  <c r="L111" i="33"/>
  <c r="L114" i="33"/>
  <c r="H73" i="30"/>
  <c r="L75" i="33"/>
  <c r="L71" i="33"/>
  <c r="L63" i="33"/>
  <c r="L73" i="33"/>
  <c r="H80" i="30"/>
  <c r="L69" i="33"/>
  <c r="L112" i="33"/>
  <c r="L103" i="33"/>
  <c r="L107" i="33"/>
  <c r="L118" i="33"/>
  <c r="L64" i="33"/>
  <c r="L66" i="33"/>
  <c r="L120" i="33"/>
  <c r="L106" i="33"/>
  <c r="H111" i="30"/>
  <c r="L72" i="33"/>
  <c r="L98" i="33"/>
  <c r="L88" i="33"/>
  <c r="L96" i="33"/>
  <c r="H49" i="30"/>
  <c r="H79" i="30"/>
  <c r="L74" i="33"/>
  <c r="H65" i="30"/>
  <c r="L82" i="33" l="1"/>
  <c r="L102" i="33"/>
  <c r="H104" i="30"/>
  <c r="H108" i="30"/>
  <c r="H54" i="30"/>
  <c r="H105" i="30"/>
  <c r="H110" i="30"/>
  <c r="H66" i="30"/>
  <c r="H107" i="30"/>
  <c r="H82" i="30"/>
  <c r="H102" i="30"/>
  <c r="L80" i="33"/>
  <c r="H57" i="30"/>
  <c r="H93" i="30"/>
  <c r="H55" i="30"/>
  <c r="H62" i="30"/>
  <c r="H63" i="30"/>
  <c r="H64" i="30"/>
  <c r="H97" i="30"/>
  <c r="H103" i="30"/>
  <c r="H109" i="30"/>
  <c r="H60" i="30"/>
  <c r="L62" i="33"/>
  <c r="H53" i="30"/>
  <c r="H75" i="30"/>
  <c r="L59" i="33"/>
  <c r="H50" i="30"/>
  <c r="L81" i="33"/>
  <c r="H74" i="30"/>
  <c r="H89" i="30"/>
  <c r="H98" i="30"/>
  <c r="H91" i="30"/>
  <c r="H94" i="30"/>
  <c r="H33" i="30"/>
  <c r="L121" i="33"/>
  <c r="H112" i="30"/>
  <c r="L94" i="33"/>
  <c r="H87" i="30"/>
  <c r="L105" i="33"/>
  <c r="H96" i="30"/>
  <c r="L108" i="33"/>
  <c r="H99" i="30"/>
  <c r="L91" i="33"/>
  <c r="H84" i="30"/>
  <c r="L93" i="33"/>
  <c r="H86" i="30"/>
  <c r="H81" i="30"/>
  <c r="L83" i="33"/>
  <c r="H76" i="30"/>
  <c r="L95" i="33"/>
  <c r="H88" i="30"/>
  <c r="L115" i="33"/>
  <c r="H106" i="30"/>
  <c r="L110" i="33"/>
  <c r="H101" i="30"/>
  <c r="L104" i="33"/>
  <c r="H95" i="30"/>
  <c r="L109" i="33"/>
  <c r="H100" i="30"/>
  <c r="L90" i="33"/>
  <c r="H83" i="30"/>
  <c r="L99" i="33"/>
  <c r="H92" i="30"/>
  <c r="L85" i="33"/>
  <c r="H78" i="30"/>
  <c r="L97" i="33"/>
  <c r="H90" i="30"/>
  <c r="L92" i="33"/>
  <c r="H85" i="30"/>
  <c r="L77" i="33"/>
  <c r="H68" i="30"/>
  <c r="L84" i="33"/>
  <c r="H77" i="30"/>
  <c r="H34" i="30"/>
  <c r="L76" i="33"/>
  <c r="H67" i="30"/>
  <c r="H44" i="30"/>
  <c r="H32" i="30"/>
  <c r="H30" i="30"/>
  <c r="L60" i="33"/>
  <c r="H51" i="30"/>
  <c r="L65" i="33"/>
  <c r="H56" i="30"/>
  <c r="L61" i="33"/>
  <c r="H52" i="30"/>
  <c r="L67" i="33"/>
  <c r="H58" i="30"/>
  <c r="H45" i="30"/>
  <c r="L68" i="33"/>
  <c r="H59" i="30"/>
  <c r="L40" i="33"/>
  <c r="L70" i="33" l="1"/>
  <c r="H61" i="30"/>
  <c r="L37" i="33"/>
  <c r="L52" i="33"/>
  <c r="L39" i="33"/>
  <c r="L36" i="33"/>
  <c r="L41" i="33"/>
  <c r="H29" i="30"/>
  <c r="L51" i="33"/>
  <c r="L47" i="33"/>
  <c r="H40" i="30"/>
  <c r="L42" i="33"/>
  <c r="H35" i="30"/>
  <c r="L49" i="33"/>
  <c r="H42" i="30"/>
  <c r="L43" i="33"/>
  <c r="H36" i="30"/>
  <c r="L38" i="33"/>
  <c r="H31" i="30"/>
  <c r="L48" i="33"/>
  <c r="H41" i="30"/>
  <c r="L54" i="33"/>
  <c r="H47" i="30"/>
  <c r="L50" i="33"/>
  <c r="H43" i="30"/>
  <c r="L55" i="33"/>
  <c r="H48" i="30"/>
  <c r="L44" i="33"/>
  <c r="H37" i="30"/>
  <c r="L53" i="33"/>
  <c r="H46" i="30"/>
  <c r="L45" i="33"/>
  <c r="H38" i="30"/>
  <c r="L46" i="33"/>
  <c r="H39" i="30"/>
  <c r="F93" i="33"/>
  <c r="J58" i="33"/>
  <c r="F49" i="30" l="1"/>
  <c r="E86" i="30"/>
  <c r="H80" i="33"/>
  <c r="H84" i="33"/>
  <c r="H81" i="33"/>
  <c r="H83" i="33"/>
  <c r="H91" i="33"/>
  <c r="H99" i="33"/>
  <c r="H70" i="33"/>
  <c r="H74" i="33"/>
  <c r="H64" i="33"/>
  <c r="K80" i="33"/>
  <c r="J85" i="33"/>
  <c r="J84" i="33"/>
  <c r="K98" i="33"/>
  <c r="F96" i="33"/>
  <c r="F85" i="33"/>
  <c r="J92" i="33"/>
  <c r="K82" i="33"/>
  <c r="F89" i="33"/>
  <c r="J96" i="33"/>
  <c r="K86" i="33"/>
  <c r="F97" i="33"/>
  <c r="F88" i="33"/>
  <c r="K94" i="33"/>
  <c r="K96" i="33"/>
  <c r="F82" i="33"/>
  <c r="F92" i="33"/>
  <c r="J88" i="33"/>
  <c r="K84" i="33"/>
  <c r="F71" i="33"/>
  <c r="J62" i="33"/>
  <c r="J82" i="33"/>
  <c r="K88" i="33"/>
  <c r="K90" i="33"/>
  <c r="F84" i="33"/>
  <c r="F58" i="33"/>
  <c r="H92" i="33"/>
  <c r="H90" i="33"/>
  <c r="H98" i="33"/>
  <c r="F77" i="33"/>
  <c r="H85" i="33"/>
  <c r="H86" i="33"/>
  <c r="H94" i="33"/>
  <c r="F81" i="33"/>
  <c r="J81" i="33"/>
  <c r="H82" i="33"/>
  <c r="H96" i="33"/>
  <c r="H88" i="33"/>
  <c r="H87" i="33"/>
  <c r="H95" i="33"/>
  <c r="H89" i="33"/>
  <c r="H97" i="33"/>
  <c r="K62" i="33"/>
  <c r="K58" i="33"/>
  <c r="F69" i="33"/>
  <c r="H58" i="33"/>
  <c r="H66" i="33"/>
  <c r="H59" i="33"/>
  <c r="H65" i="33"/>
  <c r="H73" i="33"/>
  <c r="H72" i="33"/>
  <c r="H67" i="33"/>
  <c r="H75" i="33"/>
  <c r="K61" i="33"/>
  <c r="K68" i="33"/>
  <c r="H68" i="33"/>
  <c r="H69" i="33"/>
  <c r="H71" i="33"/>
  <c r="F75" i="33"/>
  <c r="H61" i="33"/>
  <c r="H63" i="33"/>
  <c r="H77" i="33"/>
  <c r="H76" i="33"/>
  <c r="K60" i="33"/>
  <c r="K76" i="33"/>
  <c r="H62" i="33"/>
  <c r="H60" i="33"/>
  <c r="J99" i="33"/>
  <c r="J95" i="33"/>
  <c r="J91" i="33"/>
  <c r="K83" i="33"/>
  <c r="J87" i="33"/>
  <c r="K97" i="33"/>
  <c r="J80" i="33"/>
  <c r="K92" i="33"/>
  <c r="F80" i="33"/>
  <c r="J86" i="33"/>
  <c r="K89" i="33"/>
  <c r="F99" i="33"/>
  <c r="F90" i="33"/>
  <c r="K93" i="33"/>
  <c r="J89" i="33"/>
  <c r="J97" i="33"/>
  <c r="K85" i="33"/>
  <c r="K81" i="33"/>
  <c r="F94" i="33"/>
  <c r="K87" i="33"/>
  <c r="F91" i="33"/>
  <c r="F87" i="33"/>
  <c r="K91" i="33"/>
  <c r="J94" i="33"/>
  <c r="J93" i="33"/>
  <c r="K99" i="33"/>
  <c r="J83" i="33"/>
  <c r="F83" i="33"/>
  <c r="J90" i="33"/>
  <c r="J98" i="33"/>
  <c r="K95" i="33"/>
  <c r="F86" i="33"/>
  <c r="F98" i="33"/>
  <c r="F95" i="33"/>
  <c r="H93" i="33"/>
  <c r="J77" i="33"/>
  <c r="J73" i="33"/>
  <c r="J61" i="33"/>
  <c r="F59" i="33"/>
  <c r="F63" i="33"/>
  <c r="J63" i="33"/>
  <c r="K59" i="33"/>
  <c r="J76" i="33"/>
  <c r="F68" i="33"/>
  <c r="J64" i="33"/>
  <c r="J59" i="33"/>
  <c r="J67" i="33"/>
  <c r="K67" i="33"/>
  <c r="J71" i="33"/>
  <c r="K71" i="33"/>
  <c r="J65" i="33"/>
  <c r="J60" i="33"/>
  <c r="F64" i="33"/>
  <c r="F60" i="33"/>
  <c r="J72" i="33"/>
  <c r="J69" i="33"/>
  <c r="F72" i="33"/>
  <c r="J75" i="33"/>
  <c r="K75" i="33"/>
  <c r="K63" i="33"/>
  <c r="K74" i="33"/>
  <c r="F66" i="33"/>
  <c r="F76" i="33"/>
  <c r="J66" i="33"/>
  <c r="F61" i="33"/>
  <c r="F70" i="33"/>
  <c r="F65" i="33"/>
  <c r="K73" i="33"/>
  <c r="J70" i="33"/>
  <c r="K66" i="33"/>
  <c r="F62" i="33"/>
  <c r="K65" i="33"/>
  <c r="K70" i="33"/>
  <c r="K77" i="33"/>
  <c r="K72" i="33"/>
  <c r="F74" i="33"/>
  <c r="J74" i="33"/>
  <c r="F67" i="33"/>
  <c r="J68" i="33"/>
  <c r="K64" i="33"/>
  <c r="F73" i="33"/>
  <c r="K69" i="33"/>
  <c r="F75" i="30" l="1"/>
  <c r="F77" i="30"/>
  <c r="F76" i="30"/>
  <c r="F82" i="30"/>
  <c r="F73" i="30"/>
  <c r="F84" i="30"/>
  <c r="G90" i="30"/>
  <c r="G81" i="30"/>
  <c r="G91" i="30"/>
  <c r="F89" i="30"/>
  <c r="G92" i="30"/>
  <c r="G77" i="30"/>
  <c r="F87" i="30"/>
  <c r="F74" i="30"/>
  <c r="F85" i="30"/>
  <c r="G74" i="30"/>
  <c r="G86" i="30"/>
  <c r="F91" i="30"/>
  <c r="F79" i="30"/>
  <c r="F88" i="30"/>
  <c r="G82" i="30"/>
  <c r="G89" i="30"/>
  <c r="G87" i="30"/>
  <c r="G83" i="30"/>
  <c r="G84" i="30"/>
  <c r="G73" i="30"/>
  <c r="F90" i="30"/>
  <c r="G80" i="30"/>
  <c r="G78" i="30"/>
  <c r="F83" i="30"/>
  <c r="F86" i="30"/>
  <c r="F80" i="30"/>
  <c r="F92" i="30"/>
  <c r="G88" i="30"/>
  <c r="G75" i="30"/>
  <c r="G79" i="30"/>
  <c r="G85" i="30"/>
  <c r="F81" i="30"/>
  <c r="F78" i="30"/>
  <c r="G76" i="30"/>
  <c r="F52" i="30"/>
  <c r="F63" i="30"/>
  <c r="F56" i="30"/>
  <c r="F58" i="30"/>
  <c r="F67" i="30"/>
  <c r="G53" i="30"/>
  <c r="G68" i="30"/>
  <c r="G59" i="30"/>
  <c r="G64" i="30"/>
  <c r="G49" i="30"/>
  <c r="G61" i="30"/>
  <c r="F66" i="30"/>
  <c r="G54" i="30"/>
  <c r="G66" i="30"/>
  <c r="G56" i="30"/>
  <c r="F53" i="30"/>
  <c r="F62" i="30"/>
  <c r="F55" i="30"/>
  <c r="F54" i="30"/>
  <c r="F64" i="30"/>
  <c r="G52" i="30"/>
  <c r="G62" i="30"/>
  <c r="G58" i="30"/>
  <c r="G50" i="30"/>
  <c r="G55" i="30"/>
  <c r="F65" i="30"/>
  <c r="F61" i="30"/>
  <c r="F50" i="30"/>
  <c r="F59" i="30"/>
  <c r="F57" i="30"/>
  <c r="F60" i="30"/>
  <c r="F51" i="30"/>
  <c r="F68" i="30"/>
  <c r="G51" i="30"/>
  <c r="G67" i="30"/>
  <c r="G60" i="30"/>
  <c r="G63" i="30"/>
  <c r="G57" i="30"/>
  <c r="G65" i="30"/>
  <c r="E74" i="30"/>
  <c r="E78" i="30"/>
  <c r="E88" i="30"/>
  <c r="E80" i="30"/>
  <c r="E82" i="30"/>
  <c r="E89" i="30"/>
  <c r="E77" i="30"/>
  <c r="E75" i="30"/>
  <c r="E91" i="30"/>
  <c r="E84" i="30"/>
  <c r="E83" i="30"/>
  <c r="E73" i="30"/>
  <c r="E90" i="30"/>
  <c r="E87" i="30"/>
  <c r="E79" i="30"/>
  <c r="E76" i="30"/>
  <c r="E92" i="30"/>
  <c r="E85" i="30"/>
  <c r="E81" i="30"/>
  <c r="E54" i="30"/>
  <c r="E58" i="30"/>
  <c r="E68" i="30"/>
  <c r="E49" i="30"/>
  <c r="E59" i="30"/>
  <c r="E62" i="30"/>
  <c r="E56" i="30"/>
  <c r="E64" i="30"/>
  <c r="E57" i="30"/>
  <c r="E60" i="30"/>
  <c r="E53" i="30"/>
  <c r="E66" i="30"/>
  <c r="E67" i="30"/>
  <c r="E50" i="30"/>
  <c r="E61" i="30"/>
  <c r="E51" i="30"/>
  <c r="E65" i="30"/>
  <c r="E52" i="30"/>
  <c r="E63" i="30"/>
  <c r="E55" i="30"/>
  <c r="H55" i="33"/>
  <c r="H43" i="33"/>
  <c r="H40" i="33"/>
  <c r="H51" i="33"/>
  <c r="H39" i="33"/>
  <c r="H41" i="33"/>
  <c r="H54" i="33"/>
  <c r="H45" i="33"/>
  <c r="H38" i="33"/>
  <c r="H52" i="33"/>
  <c r="H47" i="33"/>
  <c r="H36" i="33"/>
  <c r="H49" i="33"/>
  <c r="K38" i="33"/>
  <c r="K39" i="33"/>
  <c r="F46" i="33"/>
  <c r="J47" i="33"/>
  <c r="J50" i="33"/>
  <c r="K44" i="33"/>
  <c r="K53" i="33"/>
  <c r="K52" i="33"/>
  <c r="J39" i="33"/>
  <c r="K50" i="33"/>
  <c r="K47" i="33"/>
  <c r="F54" i="33"/>
  <c r="K49" i="33"/>
  <c r="J46" i="33"/>
  <c r="F51" i="33"/>
  <c r="K42" i="33"/>
  <c r="K54" i="33"/>
  <c r="K43" i="33"/>
  <c r="J52" i="33"/>
  <c r="J42" i="33"/>
  <c r="F47" i="33"/>
  <c r="K36" i="33"/>
  <c r="J38" i="33"/>
  <c r="F39" i="33"/>
  <c r="J43" i="33"/>
  <c r="F42" i="33"/>
  <c r="K46" i="33"/>
  <c r="K51" i="33"/>
  <c r="F55" i="33"/>
  <c r="F38" i="33"/>
  <c r="F43" i="33"/>
  <c r="K40" i="33"/>
  <c r="J48" i="33"/>
  <c r="J49" i="33"/>
  <c r="F40" i="33"/>
  <c r="J53" i="33"/>
  <c r="J44" i="33"/>
  <c r="F41" i="33"/>
  <c r="F49" i="33"/>
  <c r="F44" i="33"/>
  <c r="J41" i="33"/>
  <c r="K55" i="33"/>
  <c r="K48" i="33"/>
  <c r="K45" i="33"/>
  <c r="F37" i="33"/>
  <c r="J37" i="33"/>
  <c r="F36" i="33"/>
  <c r="F48" i="33"/>
  <c r="J54" i="33"/>
  <c r="J51" i="33"/>
  <c r="F45" i="33"/>
  <c r="K37" i="33"/>
  <c r="F50" i="33"/>
  <c r="J36" i="33"/>
  <c r="F52" i="33"/>
  <c r="J40" i="33"/>
  <c r="J55" i="33"/>
  <c r="J45" i="33"/>
  <c r="K41" i="33"/>
  <c r="F53" i="33"/>
  <c r="H46" i="33"/>
  <c r="H44" i="33"/>
  <c r="H42" i="33"/>
  <c r="H48" i="33"/>
  <c r="H50" i="33"/>
  <c r="H53" i="33"/>
  <c r="H37" i="33"/>
  <c r="F33" i="30" l="1"/>
  <c r="G33" i="30"/>
  <c r="F31" i="30"/>
  <c r="F45" i="30"/>
  <c r="G40" i="30"/>
  <c r="G31" i="30"/>
  <c r="G36" i="30"/>
  <c r="G41" i="30"/>
  <c r="G39" i="30"/>
  <c r="F40" i="30"/>
  <c r="G47" i="30"/>
  <c r="G35" i="30"/>
  <c r="G46" i="30"/>
  <c r="F38" i="30"/>
  <c r="F29" i="30"/>
  <c r="F44" i="30"/>
  <c r="F30" i="30"/>
  <c r="F42" i="30"/>
  <c r="F39" i="30"/>
  <c r="G42" i="30"/>
  <c r="G32" i="30"/>
  <c r="G48" i="30"/>
  <c r="F46" i="30"/>
  <c r="F35" i="30"/>
  <c r="G45" i="30"/>
  <c r="G30" i="30"/>
  <c r="G43" i="30"/>
  <c r="G37" i="30"/>
  <c r="F48" i="30"/>
  <c r="F47" i="30"/>
  <c r="F34" i="30"/>
  <c r="F37" i="30"/>
  <c r="F41" i="30"/>
  <c r="F36" i="30"/>
  <c r="F32" i="30"/>
  <c r="F43" i="30"/>
  <c r="G29" i="30"/>
  <c r="G38" i="30"/>
  <c r="G34" i="30"/>
  <c r="G44" i="30"/>
  <c r="F21" i="11"/>
  <c r="G22" i="11"/>
  <c r="G23" i="11"/>
  <c r="F26" i="11"/>
  <c r="G17" i="11"/>
  <c r="F20" i="11"/>
  <c r="G18" i="11"/>
  <c r="F16" i="11"/>
  <c r="F32" i="11"/>
  <c r="G16" i="11"/>
  <c r="F27" i="11"/>
  <c r="G24" i="11"/>
  <c r="F23" i="11"/>
  <c r="G19" i="11"/>
  <c r="G30" i="11"/>
  <c r="F18" i="11"/>
  <c r="G21" i="11"/>
  <c r="F33" i="11"/>
  <c r="G31" i="11"/>
  <c r="G34" i="11"/>
  <c r="F17" i="11"/>
  <c r="G15" i="11"/>
  <c r="G29" i="11"/>
  <c r="F29" i="11"/>
  <c r="F34" i="11"/>
  <c r="G33" i="11"/>
  <c r="G28" i="11"/>
  <c r="G20" i="11"/>
  <c r="F31" i="11"/>
  <c r="F24" i="11"/>
  <c r="F15" i="11"/>
  <c r="G27" i="11"/>
  <c r="F28" i="11"/>
  <c r="F19" i="11"/>
  <c r="F22" i="11"/>
  <c r="G25" i="11"/>
  <c r="F30" i="11"/>
  <c r="G26" i="11"/>
  <c r="G32" i="11"/>
  <c r="F25" i="11"/>
  <c r="E30" i="30"/>
  <c r="E40" i="30"/>
  <c r="E46" i="30"/>
  <c r="E41" i="30"/>
  <c r="E37" i="30"/>
  <c r="E32" i="30"/>
  <c r="E47" i="30"/>
  <c r="E48" i="30"/>
  <c r="E45" i="30"/>
  <c r="E38" i="30"/>
  <c r="E29" i="30"/>
  <c r="E42" i="30"/>
  <c r="E33" i="30"/>
  <c r="E36" i="30"/>
  <c r="E44" i="30"/>
  <c r="E39" i="30"/>
  <c r="E43" i="30"/>
  <c r="E34" i="30"/>
  <c r="E31" i="30"/>
  <c r="E35" i="30"/>
  <c r="H103" i="33"/>
  <c r="H114" i="33"/>
  <c r="H117" i="33"/>
  <c r="H121" i="33"/>
  <c r="H113" i="33"/>
  <c r="H102" i="33"/>
  <c r="H111" i="33"/>
  <c r="H104" i="33"/>
  <c r="H110" i="33"/>
  <c r="H106" i="33"/>
  <c r="H119" i="33"/>
  <c r="H118" i="33"/>
  <c r="H115" i="33"/>
  <c r="H120" i="33"/>
  <c r="H109" i="33"/>
  <c r="H105" i="33"/>
  <c r="H107" i="33"/>
  <c r="H108" i="33"/>
  <c r="H116" i="33"/>
  <c r="H112" i="33"/>
  <c r="J109" i="33"/>
  <c r="K113" i="33"/>
  <c r="K104" i="33"/>
  <c r="F120" i="33"/>
  <c r="K110" i="33"/>
  <c r="K121" i="33"/>
  <c r="K111" i="33"/>
  <c r="K118" i="33"/>
  <c r="F102" i="33"/>
  <c r="J120" i="33"/>
  <c r="K109" i="33"/>
  <c r="F113" i="33"/>
  <c r="J116" i="33"/>
  <c r="J114" i="33"/>
  <c r="F121" i="33"/>
  <c r="J115" i="33"/>
  <c r="J103" i="33"/>
  <c r="F114" i="33"/>
  <c r="F107" i="33"/>
  <c r="J105" i="33"/>
  <c r="K117" i="33"/>
  <c r="J102" i="33"/>
  <c r="K120" i="33"/>
  <c r="J119" i="33"/>
  <c r="J108" i="33"/>
  <c r="F103" i="33"/>
  <c r="F109" i="33"/>
  <c r="F119" i="33"/>
  <c r="K105" i="33"/>
  <c r="K102" i="33"/>
  <c r="J107" i="33"/>
  <c r="J117" i="33"/>
  <c r="J121" i="33"/>
  <c r="F116" i="33"/>
  <c r="J106" i="33"/>
  <c r="K116" i="33"/>
  <c r="F105" i="33"/>
  <c r="J111" i="33"/>
  <c r="F112" i="33"/>
  <c r="J113" i="33"/>
  <c r="F117" i="33"/>
  <c r="K107" i="33"/>
  <c r="K115" i="33"/>
  <c r="F115" i="33"/>
  <c r="J118" i="33"/>
  <c r="F106" i="33"/>
  <c r="F104" i="33"/>
  <c r="F118" i="33"/>
  <c r="F108" i="33"/>
  <c r="K114" i="33"/>
  <c r="J104" i="33"/>
  <c r="K106" i="33"/>
  <c r="J110" i="33"/>
  <c r="F110" i="33"/>
  <c r="F111" i="33"/>
  <c r="K108" i="33"/>
  <c r="K119" i="33"/>
  <c r="K112" i="33"/>
  <c r="K103" i="33"/>
  <c r="J112" i="33"/>
  <c r="F101" i="30" l="1"/>
  <c r="F99" i="30"/>
  <c r="F94" i="30"/>
  <c r="F100" i="30"/>
  <c r="G99" i="30"/>
  <c r="G111" i="30"/>
  <c r="G97" i="30"/>
  <c r="G93" i="30"/>
  <c r="G108" i="30"/>
  <c r="F93" i="30"/>
  <c r="F111" i="30"/>
  <c r="G102" i="30"/>
  <c r="F109" i="30"/>
  <c r="F112" i="30"/>
  <c r="F107" i="30"/>
  <c r="F103" i="30"/>
  <c r="F104" i="30"/>
  <c r="F108" i="30"/>
  <c r="F110" i="30"/>
  <c r="F96" i="30"/>
  <c r="F106" i="30"/>
  <c r="G98" i="30"/>
  <c r="G106" i="30"/>
  <c r="G101" i="30"/>
  <c r="G104" i="30"/>
  <c r="G105" i="30"/>
  <c r="F102" i="30"/>
  <c r="F105" i="30"/>
  <c r="G107" i="30"/>
  <c r="G100" i="30"/>
  <c r="G110" i="30"/>
  <c r="G112" i="30"/>
  <c r="F95" i="30"/>
  <c r="F97" i="30"/>
  <c r="F98" i="30"/>
  <c r="G103" i="30"/>
  <c r="G96" i="30"/>
  <c r="G109" i="30"/>
  <c r="G95" i="30"/>
  <c r="G94" i="30"/>
  <c r="E101" i="30"/>
  <c r="E105" i="30"/>
  <c r="E99" i="30"/>
  <c r="E108" i="30"/>
  <c r="E96" i="30"/>
  <c r="E93" i="30"/>
  <c r="E97" i="30"/>
  <c r="E107" i="30"/>
  <c r="E109" i="30"/>
  <c r="E106" i="30"/>
  <c r="E110" i="30"/>
  <c r="E104" i="30"/>
  <c r="E111" i="30"/>
  <c r="E94" i="30"/>
  <c r="E102" i="30"/>
  <c r="E95" i="30"/>
  <c r="E103" i="30"/>
  <c r="E100" i="30"/>
  <c r="E98" i="30"/>
  <c r="E112" i="30"/>
  <c r="D9" i="33" l="1"/>
  <c r="D8" i="33"/>
  <c r="D7" i="33"/>
  <c r="D6" i="33"/>
  <c r="A4" i="33"/>
  <c r="G78" i="33" l="1"/>
  <c r="G100" i="33"/>
  <c r="G122" i="33" l="1"/>
  <c r="H100" i="33"/>
  <c r="H78" i="33"/>
  <c r="H122" i="33" l="1"/>
  <c r="A12" i="11" l="1"/>
  <c r="Q46" i="33"/>
  <c r="A24" i="33"/>
  <c r="A28" i="33"/>
  <c r="A31" i="33"/>
  <c r="A16" i="33"/>
  <c r="A20" i="33"/>
  <c r="A32" i="33"/>
  <c r="A15" i="33"/>
  <c r="A19" i="33"/>
  <c r="A23" i="33"/>
  <c r="A27" i="33"/>
  <c r="A14" i="33"/>
  <c r="A34" i="33" s="1"/>
  <c r="A18" i="33"/>
  <c r="A22" i="33"/>
  <c r="A26" i="33"/>
  <c r="A30" i="33"/>
  <c r="A17" i="33"/>
  <c r="A21" i="33"/>
  <c r="A25" i="33"/>
  <c r="A29" i="33"/>
  <c r="A33" i="33"/>
  <c r="A35" i="11" l="1"/>
  <c r="A36" i="11" s="1"/>
  <c r="A37" i="11" s="1"/>
  <c r="A38" i="11" s="1"/>
  <c r="Q103" i="33"/>
  <c r="Q55" i="33"/>
  <c r="Q50" i="33"/>
  <c r="Q53" i="33"/>
  <c r="Q41" i="33"/>
  <c r="Q52" i="33"/>
  <c r="Q48" i="33"/>
  <c r="Q38" i="33"/>
  <c r="Q36" i="33"/>
  <c r="Q37" i="33"/>
  <c r="Q45" i="33"/>
  <c r="Q47" i="33"/>
  <c r="Q43" i="33"/>
  <c r="Q54" i="33"/>
  <c r="Q51" i="33"/>
  <c r="Q42" i="33"/>
  <c r="Q39" i="33"/>
  <c r="Q49" i="33"/>
  <c r="Q44" i="33"/>
  <c r="Q40" i="33"/>
  <c r="Q90" i="33"/>
  <c r="Q99" i="33"/>
  <c r="Q89" i="33"/>
  <c r="Q85" i="33"/>
  <c r="Q97" i="33"/>
  <c r="Q83" i="33"/>
  <c r="Q91" i="33"/>
  <c r="Q92" i="33"/>
  <c r="Q81" i="33"/>
  <c r="Q98" i="33"/>
  <c r="Q94" i="33"/>
  <c r="Q86" i="33"/>
  <c r="Q84" i="33"/>
  <c r="Q96" i="33"/>
  <c r="Q80" i="33"/>
  <c r="Q95" i="33"/>
  <c r="Q87" i="33"/>
  <c r="Q88" i="33"/>
  <c r="Q93" i="33"/>
  <c r="Q82" i="33"/>
  <c r="Q66" i="33"/>
  <c r="Q77" i="33"/>
  <c r="Q65" i="33"/>
  <c r="Q67" i="33"/>
  <c r="Q58" i="33"/>
  <c r="Q61" i="33"/>
  <c r="Q62" i="33"/>
  <c r="Q69" i="33"/>
  <c r="Q75" i="33"/>
  <c r="Q72" i="33"/>
  <c r="Q68" i="33"/>
  <c r="Q74" i="33"/>
  <c r="Q76" i="33"/>
  <c r="Q59" i="33"/>
  <c r="Q70" i="33"/>
  <c r="Q60" i="33"/>
  <c r="Q63" i="33"/>
  <c r="Q71" i="33"/>
  <c r="Q64" i="33"/>
  <c r="Q73" i="33"/>
  <c r="Q108" i="33" l="1"/>
  <c r="Q118" i="33"/>
  <c r="Q107" i="33"/>
  <c r="Q105" i="33"/>
  <c r="Q109" i="33"/>
  <c r="Q104" i="33"/>
  <c r="Q102" i="33"/>
  <c r="Q121" i="33"/>
  <c r="Q117" i="33"/>
  <c r="Q116" i="33"/>
  <c r="Q111" i="33"/>
  <c r="Q115" i="33"/>
  <c r="Q114" i="33"/>
  <c r="Q112" i="33"/>
  <c r="Q106" i="33"/>
  <c r="Q113" i="33"/>
  <c r="Q120" i="33"/>
  <c r="Q110" i="33"/>
  <c r="Q119" i="33"/>
  <c r="L25" i="33" l="1"/>
  <c r="L24" i="33"/>
  <c r="L19" i="33"/>
  <c r="L20" i="33"/>
  <c r="L29" i="33"/>
  <c r="L23" i="33"/>
  <c r="L22" i="33"/>
  <c r="A13" i="11"/>
  <c r="A14" i="11" s="1"/>
  <c r="L31" i="33"/>
  <c r="L21" i="33"/>
  <c r="L33" i="33" l="1"/>
  <c r="L17" i="33"/>
  <c r="L28" i="33"/>
  <c r="L16" i="33"/>
  <c r="L18" i="33"/>
  <c r="L15" i="33"/>
  <c r="L32" i="33"/>
  <c r="L26" i="33"/>
  <c r="L30" i="33"/>
  <c r="L27" i="33"/>
  <c r="K14" i="33"/>
  <c r="L14" i="33"/>
  <c r="K33" i="33" l="1"/>
  <c r="K17" i="33"/>
  <c r="K20" i="33"/>
  <c r="K22" i="33"/>
  <c r="K29" i="33"/>
  <c r="K19" i="33"/>
  <c r="K32" i="33"/>
  <c r="K28" i="33"/>
  <c r="K26" i="33"/>
  <c r="K23" i="33"/>
  <c r="K31" i="33"/>
  <c r="K24" i="33"/>
  <c r="K15" i="33"/>
  <c r="K16" i="33"/>
  <c r="K25" i="33"/>
  <c r="K30" i="33"/>
  <c r="K27" i="33"/>
  <c r="K18" i="33"/>
  <c r="K21" i="33"/>
  <c r="A28" i="30"/>
  <c r="A14" i="30"/>
  <c r="A13" i="30" l="1"/>
  <c r="A21" i="30"/>
  <c r="A19" i="30"/>
  <c r="A27" i="30"/>
  <c r="A17" i="30"/>
  <c r="A25" i="30"/>
  <c r="A15" i="30"/>
  <c r="A23" i="30"/>
  <c r="A10" i="30"/>
  <c r="A12" i="30"/>
  <c r="A9" i="30"/>
  <c r="A11" i="30"/>
  <c r="A16" i="30"/>
  <c r="A18" i="30"/>
  <c r="A20" i="30"/>
  <c r="A22" i="30"/>
  <c r="A24" i="30"/>
  <c r="A26" i="30"/>
  <c r="C9" i="25" l="1"/>
  <c r="C8" i="25"/>
  <c r="C7" i="25"/>
  <c r="C6" i="25"/>
  <c r="H17" i="30" l="1"/>
  <c r="H23" i="30"/>
  <c r="G24" i="30"/>
  <c r="H9" i="30"/>
  <c r="H16" i="30"/>
  <c r="H20" i="30"/>
  <c r="H26" i="30"/>
  <c r="H10" i="30"/>
  <c r="H11" i="30"/>
  <c r="H13" i="30"/>
  <c r="H25" i="30"/>
  <c r="H19" i="30"/>
  <c r="H28" i="30"/>
  <c r="H14" i="30"/>
  <c r="H15" i="30"/>
  <c r="G10" i="30"/>
  <c r="G14" i="30"/>
  <c r="H22" i="30"/>
  <c r="G28" i="30"/>
  <c r="F17" i="30"/>
  <c r="F21" i="30"/>
  <c r="F20" i="30"/>
  <c r="G27" i="30"/>
  <c r="F16" i="30"/>
  <c r="F25" i="30"/>
  <c r="G20" i="30"/>
  <c r="F10" i="30"/>
  <c r="F24" i="30"/>
  <c r="H27" i="30"/>
  <c r="G18" i="30"/>
  <c r="H21" i="30"/>
  <c r="H12" i="30"/>
  <c r="G22" i="30"/>
  <c r="F18" i="30"/>
  <c r="F15" i="30"/>
  <c r="F11" i="30"/>
  <c r="D15" i="11"/>
  <c r="F27" i="30"/>
  <c r="G25" i="30"/>
  <c r="H18" i="30"/>
  <c r="G17" i="30"/>
  <c r="G13" i="30"/>
  <c r="G9" i="30"/>
  <c r="H24" i="30"/>
  <c r="G16" i="30"/>
  <c r="G12" i="30"/>
  <c r="G11" i="30"/>
  <c r="F14" i="30"/>
  <c r="F13" i="30"/>
  <c r="F23" i="30"/>
  <c r="F19" i="30"/>
  <c r="F22" i="30"/>
  <c r="F28" i="30"/>
  <c r="G21" i="30"/>
  <c r="G26" i="30"/>
  <c r="F12" i="30"/>
  <c r="F9" i="30"/>
  <c r="F26" i="30"/>
  <c r="G23" i="30"/>
  <c r="G19" i="30"/>
  <c r="G15" i="30"/>
  <c r="E19" i="30" l="1"/>
  <c r="E17" i="30"/>
  <c r="E14" i="30"/>
  <c r="E10" i="30"/>
  <c r="E25" i="30"/>
  <c r="E23" i="30"/>
  <c r="E12" i="30"/>
  <c r="E26" i="30"/>
  <c r="E21" i="30"/>
  <c r="E24" i="30"/>
  <c r="E15" i="30"/>
  <c r="E11" i="30"/>
  <c r="E20" i="30"/>
  <c r="E16" i="30"/>
  <c r="E13" i="30"/>
  <c r="E22" i="30"/>
  <c r="E27" i="30"/>
  <c r="E28" i="30"/>
  <c r="E18" i="30"/>
  <c r="E9" i="30"/>
  <c r="C9" i="24"/>
  <c r="C8" i="24"/>
  <c r="C7" i="24"/>
  <c r="C6" i="24"/>
  <c r="Q32" i="33" l="1"/>
  <c r="C9" i="11"/>
  <c r="C8" i="11"/>
  <c r="C7" i="11"/>
  <c r="C6" i="11"/>
  <c r="Q26" i="33" l="1"/>
  <c r="Q20" i="33"/>
  <c r="Q18" i="33"/>
  <c r="Q31" i="33"/>
  <c r="Q15" i="33"/>
  <c r="Q33" i="33"/>
  <c r="Q23" i="33"/>
  <c r="Q21" i="33"/>
  <c r="Q30" i="33"/>
  <c r="Q27" i="33"/>
  <c r="Q24" i="33"/>
  <c r="Q22" i="33"/>
  <c r="Q19" i="33"/>
  <c r="Q25" i="33"/>
  <c r="Q28" i="33"/>
  <c r="Q17" i="33"/>
  <c r="Q14" i="33"/>
  <c r="Q29" i="33"/>
  <c r="Q16" i="33"/>
  <c r="A4" i="11"/>
  <c r="P70" i="23" l="1"/>
  <c r="I81" i="23"/>
  <c r="I67" i="23"/>
  <c r="M243" i="23" l="1"/>
  <c r="AC70" i="23"/>
  <c r="F243" i="23"/>
  <c r="S70" i="23"/>
  <c r="AF70" i="23" s="1"/>
  <c r="S738" i="23"/>
  <c r="R170" i="23"/>
  <c r="AM169" i="23"/>
  <c r="AM307" i="23" l="1"/>
  <c r="M371" i="23"/>
  <c r="S148" i="23"/>
  <c r="AE148" i="23" s="1"/>
  <c r="L150" i="23" s="1"/>
  <c r="Z150" i="23" s="1"/>
  <c r="H126" i="23"/>
  <c r="M307" i="23"/>
  <c r="F371" i="23"/>
  <c r="F435" i="23"/>
  <c r="R118" i="23"/>
  <c r="AD118" i="23" s="1"/>
  <c r="L120" i="23" s="1"/>
  <c r="AA120" i="23" s="1"/>
  <c r="H93" i="23"/>
  <c r="R308" i="23"/>
  <c r="F307" i="23"/>
  <c r="M435" i="23"/>
  <c r="R436" i="23"/>
  <c r="M309" i="23"/>
  <c r="K311" i="23" s="1"/>
  <c r="R319" i="23" s="1"/>
  <c r="AM371" i="23"/>
  <c r="AM243" i="23"/>
  <c r="M171" i="23"/>
  <c r="K173" i="23" s="1"/>
  <c r="R191" i="23" s="1"/>
  <c r="F171" i="23"/>
  <c r="F173" i="23" s="1"/>
  <c r="M191" i="23" s="1"/>
  <c r="R244" i="23" l="1"/>
  <c r="F309" i="23"/>
  <c r="F311" i="23" s="1"/>
  <c r="M319" i="23" s="1"/>
  <c r="AM435" i="23"/>
  <c r="S633" i="23"/>
  <c r="M169" i="23"/>
  <c r="T75" i="23"/>
  <c r="AI75" i="23" s="1"/>
  <c r="R372" i="23"/>
  <c r="F169" i="23"/>
  <c r="O75" i="23"/>
  <c r="AD75" i="23" s="1"/>
  <c r="F437" i="23"/>
  <c r="F439" i="23" s="1"/>
  <c r="M447" i="23" s="1"/>
  <c r="F373" i="23"/>
  <c r="F375" i="23" s="1"/>
  <c r="M383" i="23" s="1"/>
  <c r="M437" i="23"/>
  <c r="K439" i="23" s="1"/>
  <c r="R447" i="23" s="1"/>
  <c r="F245" i="23"/>
  <c r="F247" i="23" s="1"/>
  <c r="M255" i="23" s="1"/>
  <c r="M245" i="23"/>
  <c r="K247" i="23" s="1"/>
  <c r="R255" i="23" s="1"/>
  <c r="M373" i="23"/>
  <c r="K375" i="23" s="1"/>
  <c r="R383" i="23" s="1"/>
  <c r="AU314" i="23" l="1"/>
  <c r="AU176" i="23"/>
  <c r="AU442" i="23" l="1"/>
  <c r="AU250" i="23"/>
  <c r="AU378" i="23"/>
  <c r="I587" i="23" l="1"/>
  <c r="I574" i="23"/>
  <c r="AS319" i="23"/>
  <c r="AO319" i="23"/>
  <c r="AS447" i="23" l="1"/>
  <c r="AO447" i="23"/>
  <c r="AO191" i="23"/>
  <c r="AS191" i="23"/>
  <c r="AO255" i="23"/>
  <c r="AS255" i="23"/>
  <c r="AO383" i="23"/>
  <c r="AS383" i="23"/>
</calcChain>
</file>

<file path=xl/sharedStrings.xml><?xml version="1.0" encoding="utf-8"?>
<sst xmlns="http://schemas.openxmlformats.org/spreadsheetml/2006/main" count="4407" uniqueCount="1189">
  <si>
    <r>
      <t xml:space="preserve">CALIBRATION </t>
    </r>
    <r>
      <rPr>
        <b/>
        <sz val="20"/>
        <rFont val="돋움"/>
        <family val="3"/>
        <charset val="129"/>
      </rPr>
      <t>기본정보</t>
    </r>
    <phoneticPr fontId="4" type="noConversion"/>
  </si>
  <si>
    <r>
      <t xml:space="preserve">[1] </t>
    </r>
    <r>
      <rPr>
        <b/>
        <sz val="8"/>
        <rFont val="맑은 고딕"/>
        <family val="3"/>
        <charset val="129"/>
      </rPr>
      <t>교정정보</t>
    </r>
    <r>
      <rPr>
        <b/>
        <sz val="8"/>
        <rFont val="Tahoma"/>
        <family val="2"/>
      </rPr>
      <t/>
    </r>
    <phoneticPr fontId="4" type="noConversion"/>
  </si>
  <si>
    <t>등록번호</t>
    <phoneticPr fontId="4" type="noConversion"/>
  </si>
  <si>
    <r>
      <rPr>
        <sz val="8"/>
        <rFont val="맑은 고딕"/>
        <family val="3"/>
        <charset val="129"/>
      </rPr>
      <t>접수번호</t>
    </r>
    <phoneticPr fontId="4" type="noConversion"/>
  </si>
  <si>
    <r>
      <rPr>
        <sz val="8"/>
        <rFont val="맑은 고딕"/>
        <family val="3"/>
        <charset val="129"/>
      </rPr>
      <t>의뢰기관</t>
    </r>
    <phoneticPr fontId="4" type="noConversion"/>
  </si>
  <si>
    <r>
      <rPr>
        <sz val="8"/>
        <rFont val="맑은 고딕"/>
        <family val="3"/>
        <charset val="129"/>
      </rPr>
      <t>교정일자</t>
    </r>
    <phoneticPr fontId="4" type="noConversion"/>
  </si>
  <si>
    <r>
      <rPr>
        <sz val="8"/>
        <rFont val="맑은 고딕"/>
        <family val="3"/>
        <charset val="129"/>
      </rPr>
      <t>기기명</t>
    </r>
    <phoneticPr fontId="4" type="noConversion"/>
  </si>
  <si>
    <t>교정절차서1</t>
    <phoneticPr fontId="4" type="noConversion"/>
  </si>
  <si>
    <r>
      <rPr>
        <sz val="8"/>
        <rFont val="맑은 고딕"/>
        <family val="3"/>
        <charset val="129"/>
      </rPr>
      <t>제작회사</t>
    </r>
    <phoneticPr fontId="4" type="noConversion"/>
  </si>
  <si>
    <t>교정절차서2</t>
    <phoneticPr fontId="4" type="noConversion"/>
  </si>
  <si>
    <r>
      <rPr>
        <sz val="8"/>
        <rFont val="맑은 고딕"/>
        <family val="3"/>
        <charset val="129"/>
      </rPr>
      <t>형식</t>
    </r>
    <phoneticPr fontId="4" type="noConversion"/>
  </si>
  <si>
    <t>접수확인자</t>
    <phoneticPr fontId="4" type="noConversion"/>
  </si>
  <si>
    <r>
      <rPr>
        <sz val="8"/>
        <rFont val="맑은 고딕"/>
        <family val="3"/>
        <charset val="129"/>
      </rPr>
      <t>기기번호</t>
    </r>
    <phoneticPr fontId="4" type="noConversion"/>
  </si>
  <si>
    <t>인증교정자</t>
    <phoneticPr fontId="4" type="noConversion"/>
  </si>
  <si>
    <t>기술책임자</t>
    <phoneticPr fontId="4" type="noConversion"/>
  </si>
  <si>
    <r>
      <rPr>
        <sz val="8"/>
        <rFont val="맑은 고딕"/>
        <family val="3"/>
        <charset val="129"/>
      </rPr>
      <t>교정주기</t>
    </r>
    <phoneticPr fontId="4" type="noConversion"/>
  </si>
  <si>
    <r>
      <t>KOLAS</t>
    </r>
    <r>
      <rPr>
        <sz val="8"/>
        <rFont val="맑은 고딕"/>
        <family val="3"/>
        <charset val="129"/>
      </rPr>
      <t>유무</t>
    </r>
    <phoneticPr fontId="4" type="noConversion"/>
  </si>
  <si>
    <t>1: KOLAS 성적서
0: 비공인성적서</t>
    <phoneticPr fontId="4" type="noConversion"/>
  </si>
  <si>
    <r>
      <t xml:space="preserve">[2] </t>
    </r>
    <r>
      <rPr>
        <b/>
        <sz val="8"/>
        <rFont val="맑은 고딕"/>
        <family val="3"/>
        <charset val="129"/>
      </rPr>
      <t>교정환경</t>
    </r>
    <r>
      <rPr>
        <b/>
        <sz val="8"/>
        <rFont val="Tahoma"/>
        <family val="2"/>
      </rPr>
      <t/>
    </r>
    <phoneticPr fontId="4" type="noConversion"/>
  </si>
  <si>
    <r>
      <rPr>
        <sz val="8"/>
        <rFont val="맑은 고딕"/>
        <family val="3"/>
        <charset val="129"/>
      </rPr>
      <t>최저온도</t>
    </r>
    <phoneticPr fontId="4" type="noConversion"/>
  </si>
  <si>
    <t>최저습도</t>
    <phoneticPr fontId="4" type="noConversion"/>
  </si>
  <si>
    <t>최저기압</t>
    <phoneticPr fontId="4" type="noConversion"/>
  </si>
  <si>
    <t>교정장소</t>
    <phoneticPr fontId="4" type="noConversion"/>
  </si>
  <si>
    <t>0: KC00-011 고정표준실
1: 현장교정
4: KC10-244 고정표준실</t>
    <phoneticPr fontId="4" type="noConversion"/>
  </si>
  <si>
    <r>
      <rPr>
        <sz val="8"/>
        <rFont val="맑은 고딕"/>
        <family val="3"/>
        <charset val="129"/>
      </rPr>
      <t>최고온도</t>
    </r>
    <phoneticPr fontId="4" type="noConversion"/>
  </si>
  <si>
    <r>
      <rPr>
        <sz val="8"/>
        <rFont val="맑은 고딕"/>
        <family val="3"/>
        <charset val="129"/>
      </rPr>
      <t>최고습도</t>
    </r>
    <phoneticPr fontId="4" type="noConversion"/>
  </si>
  <si>
    <t>최고기압</t>
    <phoneticPr fontId="4" type="noConversion"/>
  </si>
  <si>
    <r>
      <t xml:space="preserve">[3] </t>
    </r>
    <r>
      <rPr>
        <b/>
        <sz val="8"/>
        <rFont val="맑은 고딕"/>
        <family val="3"/>
        <charset val="129"/>
      </rPr>
      <t>교정방법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및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소급성서술</t>
    </r>
    <r>
      <rPr>
        <b/>
        <sz val="8"/>
        <rFont val="Tahoma"/>
        <family val="2"/>
      </rPr>
      <t/>
    </r>
    <phoneticPr fontId="4" type="noConversion"/>
  </si>
  <si>
    <r>
      <t xml:space="preserve">[4] </t>
    </r>
    <r>
      <rPr>
        <b/>
        <sz val="8"/>
        <rFont val="맑은 고딕"/>
        <family val="3"/>
        <charset val="129"/>
      </rPr>
      <t>교정에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사용한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표준장비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명세</t>
    </r>
    <r>
      <rPr>
        <b/>
        <sz val="8"/>
        <rFont val="Tahoma"/>
        <family val="2"/>
      </rPr>
      <t/>
    </r>
    <phoneticPr fontId="4" type="noConversion"/>
  </si>
  <si>
    <r>
      <rPr>
        <sz val="8"/>
        <rFont val="맑은 고딕"/>
        <family val="3"/>
        <charset val="129"/>
      </rPr>
      <t>등록번호</t>
    </r>
    <phoneticPr fontId="4" type="noConversion"/>
  </si>
  <si>
    <t>기기명</t>
    <phoneticPr fontId="4" type="noConversion"/>
  </si>
  <si>
    <t>제작회사</t>
    <phoneticPr fontId="4" type="noConversion"/>
  </si>
  <si>
    <t>기기번호</t>
    <phoneticPr fontId="4" type="noConversion"/>
  </si>
  <si>
    <t>차기교정예정일자</t>
    <phoneticPr fontId="4" type="noConversion"/>
  </si>
  <si>
    <r>
      <t>교 정 결 과</t>
    </r>
    <r>
      <rPr>
        <sz val="9"/>
        <rFont val="Arial Unicode MS"/>
        <family val="3"/>
        <charset val="129"/>
      </rPr>
      <t xml:space="preserve">
</t>
    </r>
    <r>
      <rPr>
        <b/>
        <sz val="12"/>
        <rFont val="Arial Unicode MS"/>
        <family val="3"/>
        <charset val="129"/>
      </rPr>
      <t>CALIBRATION RESULT</t>
    </r>
    <phoneticPr fontId="4" type="noConversion"/>
  </si>
  <si>
    <t>세부분류코드</t>
    <phoneticPr fontId="4" type="noConversion"/>
  </si>
  <si>
    <r>
      <t xml:space="preserve">[5] </t>
    </r>
    <r>
      <rPr>
        <b/>
        <sz val="8"/>
        <rFont val="돋움"/>
        <family val="3"/>
        <charset val="129"/>
      </rPr>
      <t>교정결과</t>
    </r>
    <r>
      <rPr>
        <b/>
        <sz val="8"/>
        <rFont val="Tahoma"/>
        <family val="2"/>
      </rPr>
      <t xml:space="preserve"> </t>
    </r>
    <r>
      <rPr>
        <b/>
        <sz val="8"/>
        <rFont val="돋움"/>
        <family val="3"/>
        <charset val="129"/>
      </rPr>
      <t>및</t>
    </r>
    <r>
      <rPr>
        <b/>
        <sz val="8"/>
        <rFont val="Tahoma"/>
        <family val="2"/>
      </rPr>
      <t xml:space="preserve"> </t>
    </r>
    <r>
      <rPr>
        <b/>
        <sz val="8"/>
        <rFont val="돋움"/>
        <family val="3"/>
        <charset val="129"/>
      </rPr>
      <t>검토</t>
    </r>
    <phoneticPr fontId="4" type="noConversion"/>
  </si>
  <si>
    <t>전체</t>
    <phoneticPr fontId="4" type="noConversion"/>
  </si>
  <si>
    <t>특이사항</t>
    <phoneticPr fontId="4" type="noConversion"/>
  </si>
  <si>
    <t>PASS</t>
    <phoneticPr fontId="4" type="noConversion"/>
  </si>
  <si>
    <t>FIAL</t>
    <phoneticPr fontId="4" type="noConversion"/>
  </si>
  <si>
    <t>교정자 확인</t>
    <phoneticPr fontId="4" type="noConversion"/>
  </si>
  <si>
    <t>확인전</t>
  </si>
  <si>
    <t>CONDITION</t>
    <phoneticPr fontId="4" type="noConversion"/>
  </si>
  <si>
    <t>SPEC</t>
    <phoneticPr fontId="4" type="noConversion"/>
  </si>
  <si>
    <t>MEASURED VALUE</t>
    <phoneticPr fontId="4" type="noConversion"/>
  </si>
  <si>
    <t>Display</t>
    <phoneticPr fontId="4" type="noConversion"/>
  </si>
  <si>
    <t>분해능단위</t>
    <phoneticPr fontId="4" type="noConversion"/>
  </si>
  <si>
    <t>MIN</t>
    <phoneticPr fontId="4" type="noConversion"/>
  </si>
  <si>
    <t>MAX</t>
    <phoneticPr fontId="4" type="noConversion"/>
  </si>
  <si>
    <t>UNIT</t>
    <phoneticPr fontId="4" type="noConversion"/>
  </si>
  <si>
    <t>CMC_UNIT</t>
    <phoneticPr fontId="4" type="noConversion"/>
  </si>
  <si>
    <t>CMC 검토</t>
    <phoneticPr fontId="4" type="noConversion"/>
  </si>
  <si>
    <t>자유도</t>
  </si>
  <si>
    <t>∞</t>
  </si>
  <si>
    <t>CMC_1</t>
    <phoneticPr fontId="4" type="noConversion"/>
  </si>
  <si>
    <t>CMC_2</t>
  </si>
  <si>
    <t xml:space="preserve"> 성적서발급번호(Certificate No) :</t>
    <phoneticPr fontId="4" type="noConversion"/>
  </si>
  <si>
    <t>CALIBRATION Result</t>
    <phoneticPr fontId="4" type="noConversion"/>
  </si>
  <si>
    <t>부록</t>
    <phoneticPr fontId="4" type="noConversion"/>
  </si>
  <si>
    <t>단위</t>
    <phoneticPr fontId="4" type="noConversion"/>
  </si>
  <si>
    <t>최소눈금</t>
    <phoneticPr fontId="4" type="noConversion"/>
  </si>
  <si>
    <t>CMC</t>
    <phoneticPr fontId="4" type="noConversion"/>
  </si>
  <si>
    <t>1st</t>
    <phoneticPr fontId="4" type="noConversion"/>
  </si>
  <si>
    <t>2nd</t>
    <phoneticPr fontId="4" type="noConversion"/>
  </si>
  <si>
    <t>등록번호</t>
    <phoneticPr fontId="77" type="noConversion"/>
  </si>
  <si>
    <t>기기명(종류)</t>
    <phoneticPr fontId="77" type="noConversion"/>
  </si>
  <si>
    <t>측정값</t>
    <phoneticPr fontId="77" type="noConversion"/>
  </si>
  <si>
    <t>단위</t>
    <phoneticPr fontId="77" type="noConversion"/>
  </si>
  <si>
    <t>보정값</t>
    <phoneticPr fontId="77" type="noConversion"/>
  </si>
  <si>
    <t>불확도 1</t>
    <phoneticPr fontId="77" type="noConversion"/>
  </si>
  <si>
    <t>불확도 단위</t>
    <phoneticPr fontId="77" type="noConversion"/>
  </si>
  <si>
    <t>포함인자</t>
    <phoneticPr fontId="77" type="noConversion"/>
  </si>
  <si>
    <t>판정결과</t>
    <phoneticPr fontId="4" type="noConversion"/>
  </si>
  <si>
    <t>Resolution</t>
    <phoneticPr fontId="4" type="noConversion"/>
  </si>
  <si>
    <t>분해능</t>
    <phoneticPr fontId="4" type="noConversion"/>
  </si>
  <si>
    <t>2회</t>
  </si>
  <si>
    <t>3회</t>
  </si>
  <si>
    <t>|</t>
    <phoneticPr fontId="4" type="noConversion"/>
  </si>
  <si>
    <t>×</t>
    <phoneticPr fontId="4" type="noConversion"/>
  </si>
  <si>
    <t xml:space="preserve"> 성적서발급번호(Certificate No) :</t>
    <phoneticPr fontId="4" type="noConversion"/>
  </si>
  <si>
    <t>● 교정결과</t>
    <phoneticPr fontId="4" type="noConversion"/>
  </si>
  <si>
    <t>교정일자</t>
    <phoneticPr fontId="4" type="noConversion"/>
  </si>
  <si>
    <t>○ 측정데이터</t>
    <phoneticPr fontId="4" type="noConversion"/>
  </si>
  <si>
    <t>Spec</t>
    <phoneticPr fontId="4" type="noConversion"/>
  </si>
  <si>
    <t>교정값</t>
    <phoneticPr fontId="4" type="noConversion"/>
  </si>
  <si>
    <t>Decision</t>
    <phoneticPr fontId="4" type="noConversion"/>
  </si>
  <si>
    <t>[Length Calibration]</t>
    <phoneticPr fontId="4" type="noConversion"/>
  </si>
  <si>
    <t>명목값</t>
    <phoneticPr fontId="4" type="noConversion"/>
  </si>
  <si>
    <t>3rd</t>
    <phoneticPr fontId="4" type="noConversion"/>
  </si>
  <si>
    <t>4th</t>
    <phoneticPr fontId="4" type="noConversion"/>
  </si>
  <si>
    <t>5th</t>
    <phoneticPr fontId="4" type="noConversion"/>
  </si>
  <si>
    <t>기준기 교정데이터</t>
    <phoneticPr fontId="4" type="noConversion"/>
  </si>
  <si>
    <t>번호</t>
    <phoneticPr fontId="77" type="noConversion"/>
  </si>
  <si>
    <t>측정위치</t>
    <phoneticPr fontId="77" type="noConversion"/>
  </si>
  <si>
    <t>명목값</t>
    <phoneticPr fontId="77" type="noConversion"/>
  </si>
  <si>
    <t>기준값</t>
    <phoneticPr fontId="77" type="noConversion"/>
  </si>
  <si>
    <t>단위</t>
    <phoneticPr fontId="77" type="noConversion"/>
  </si>
  <si>
    <t>불확도 2</t>
  </si>
  <si>
    <t>비고</t>
    <phoneticPr fontId="4" type="noConversion"/>
  </si>
  <si>
    <t>열팽창계수</t>
    <phoneticPr fontId="77" type="noConversion"/>
  </si>
  <si>
    <t>단위</t>
    <phoneticPr fontId="4" type="noConversion"/>
  </si>
  <si>
    <t>개수</t>
    <phoneticPr fontId="4" type="noConversion"/>
  </si>
  <si>
    <t>교정일자</t>
    <phoneticPr fontId="77" type="noConversion"/>
  </si>
  <si>
    <r>
      <t>3회</t>
    </r>
    <r>
      <rPr>
        <b/>
        <sz val="9"/>
        <color indexed="9"/>
        <rFont val="굴림"/>
        <family val="3"/>
        <charset val="129"/>
      </rPr>
      <t/>
    </r>
  </si>
  <si>
    <r>
      <t>4회</t>
    </r>
    <r>
      <rPr>
        <b/>
        <sz val="9"/>
        <color indexed="9"/>
        <rFont val="굴림"/>
        <family val="3"/>
        <charset val="129"/>
      </rPr>
      <t/>
    </r>
  </si>
  <si>
    <r>
      <t>5회</t>
    </r>
    <r>
      <rPr>
        <b/>
        <sz val="9"/>
        <color indexed="9"/>
        <rFont val="굴림"/>
        <family val="3"/>
        <charset val="129"/>
      </rPr>
      <t/>
    </r>
  </si>
  <si>
    <t>α_avr</t>
  </si>
  <si>
    <t>Δα</t>
  </si>
  <si>
    <t>Δt</t>
  </si>
  <si>
    <t>t_avr-20</t>
  </si>
  <si>
    <t>δt</t>
  </si>
  <si>
    <r>
      <t>CMC</t>
    </r>
    <r>
      <rPr>
        <b/>
        <sz val="9"/>
        <color indexed="9"/>
        <rFont val="돋움"/>
        <family val="3"/>
        <charset val="129"/>
      </rPr>
      <t>초과</t>
    </r>
    <r>
      <rPr>
        <b/>
        <sz val="9"/>
        <color indexed="9"/>
        <rFont val="Tahoma"/>
        <family val="2"/>
      </rPr>
      <t>?</t>
    </r>
  </si>
  <si>
    <t>FAIL?</t>
  </si>
  <si>
    <t>눈금값</t>
    <phoneticPr fontId="4" type="noConversion"/>
  </si>
  <si>
    <r>
      <t xml:space="preserve">1. </t>
    </r>
    <r>
      <rPr>
        <b/>
        <sz val="9"/>
        <rFont val="돋움"/>
        <family val="3"/>
        <charset val="129"/>
      </rPr>
      <t>반복측정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결과</t>
    </r>
    <phoneticPr fontId="4" type="noConversion"/>
  </si>
  <si>
    <t>4회</t>
  </si>
  <si>
    <t>5회</t>
  </si>
  <si>
    <t>(mm)</t>
    <phoneticPr fontId="4" type="noConversion"/>
  </si>
  <si>
    <t>(mm)</t>
    <phoneticPr fontId="4" type="noConversion"/>
  </si>
  <si>
    <t>명목값</t>
    <phoneticPr fontId="4" type="noConversion"/>
  </si>
  <si>
    <t>사용중지?</t>
  </si>
  <si>
    <t>COID</t>
    <phoneticPr fontId="4" type="noConversion"/>
  </si>
  <si>
    <r>
      <t>U+</t>
    </r>
    <r>
      <rPr>
        <sz val="9"/>
        <rFont val="돋움"/>
        <family val="3"/>
        <charset val="129"/>
      </rPr>
      <t>α</t>
    </r>
    <phoneticPr fontId="4" type="noConversion"/>
  </si>
  <si>
    <t>눈금값
(mm)</t>
    <phoneticPr fontId="4" type="noConversion"/>
  </si>
  <si>
    <t>기준기명</t>
  </si>
  <si>
    <t>명목값</t>
  </si>
  <si>
    <t>단위</t>
  </si>
  <si>
    <t>교정값</t>
  </si>
  <si>
    <t>불확도 단위</t>
  </si>
  <si>
    <t>k</t>
  </si>
  <si>
    <t>열팽창계수</t>
    <phoneticPr fontId="4" type="noConversion"/>
  </si>
  <si>
    <t>보정값
(mm)</t>
    <phoneticPr fontId="4" type="noConversion"/>
  </si>
  <si>
    <t>μm</t>
    <phoneticPr fontId="4" type="noConversion"/>
  </si>
  <si>
    <t>fees</t>
    <phoneticPr fontId="4" type="noConversion"/>
  </si>
  <si>
    <t>P/F</t>
    <phoneticPr fontId="4" type="noConversion"/>
  </si>
  <si>
    <t>입력량</t>
    <phoneticPr fontId="4" type="noConversion"/>
  </si>
  <si>
    <t>확률분포</t>
    <phoneticPr fontId="4" type="noConversion"/>
  </si>
  <si>
    <t>자유도</t>
    <phoneticPr fontId="4" type="noConversion"/>
  </si>
  <si>
    <t>A</t>
    <phoneticPr fontId="4" type="noConversion"/>
  </si>
  <si>
    <t>mm</t>
    <phoneticPr fontId="4" type="noConversion"/>
  </si>
  <si>
    <t>k</t>
    <phoneticPr fontId="4" type="noConversion"/>
  </si>
  <si>
    <t>표준편차</t>
    <phoneticPr fontId="4" type="noConversion"/>
  </si>
  <si>
    <t>1회</t>
    <phoneticPr fontId="4" type="noConversion"/>
  </si>
  <si>
    <t>추정값</t>
    <phoneticPr fontId="4" type="noConversion"/>
  </si>
  <si>
    <t>표준불확도</t>
    <phoneticPr fontId="4" type="noConversion"/>
  </si>
  <si>
    <t>감도계수</t>
    <phoneticPr fontId="4" type="noConversion"/>
  </si>
  <si>
    <t>℃</t>
    <phoneticPr fontId="4" type="noConversion"/>
  </si>
  <si>
    <t>● 측정불확도 :</t>
    <phoneticPr fontId="4" type="noConversion"/>
  </si>
  <si>
    <t>● Measurement uncertainty :</t>
    <phoneticPr fontId="4" type="noConversion"/>
  </si>
  <si>
    <t>℃·μm</t>
  </si>
  <si>
    <t>/℃·μm</t>
  </si>
  <si>
    <t>Unit</t>
    <phoneticPr fontId="4" type="noConversion"/>
  </si>
  <si>
    <t>Spec</t>
    <phoneticPr fontId="4" type="noConversion"/>
  </si>
  <si>
    <t>조정 전</t>
    <phoneticPr fontId="4" type="noConversion"/>
  </si>
  <si>
    <t>조정 후</t>
    <phoneticPr fontId="4" type="noConversion"/>
  </si>
  <si>
    <t>-</t>
    <phoneticPr fontId="4" type="noConversion"/>
  </si>
  <si>
    <t>Measurement Uncertainty</t>
    <phoneticPr fontId="4" type="noConversion"/>
  </si>
  <si>
    <t>-</t>
    <phoneticPr fontId="4" type="noConversion"/>
  </si>
  <si>
    <t>-</t>
    <phoneticPr fontId="4" type="noConversion"/>
  </si>
  <si>
    <t>Measured
Value</t>
    <phoneticPr fontId="4" type="noConversion"/>
  </si>
  <si>
    <t>Correction
Value</t>
    <phoneticPr fontId="4" type="noConversion"/>
  </si>
  <si>
    <t>Pass
/Fail</t>
    <phoneticPr fontId="4" type="noConversion"/>
  </si>
  <si>
    <t>불확도 단위</t>
    <phoneticPr fontId="4" type="noConversion"/>
  </si>
  <si>
    <t>k</t>
    <phoneticPr fontId="4" type="noConversion"/>
  </si>
  <si>
    <t>비고</t>
    <phoneticPr fontId="4" type="noConversion"/>
  </si>
  <si>
    <t>열팽창계수</t>
    <phoneticPr fontId="4" type="noConversion"/>
  </si>
  <si>
    <t>불확도 단위</t>
    <phoneticPr fontId="4" type="noConversion"/>
  </si>
  <si>
    <t>k</t>
    <phoneticPr fontId="4" type="noConversion"/>
  </si>
  <si>
    <t>비고</t>
    <phoneticPr fontId="4" type="noConversion"/>
  </si>
  <si>
    <t>열팽창계수</t>
    <phoneticPr fontId="4" type="noConversion"/>
  </si>
  <si>
    <t>k</t>
    <phoneticPr fontId="4" type="noConversion"/>
  </si>
  <si>
    <t>비고</t>
    <phoneticPr fontId="4" type="noConversion"/>
  </si>
  <si>
    <t>비고</t>
    <phoneticPr fontId="4" type="noConversion"/>
  </si>
  <si>
    <t>X축 방향</t>
    <phoneticPr fontId="4" type="noConversion"/>
  </si>
  <si>
    <t>Y축 방향</t>
    <phoneticPr fontId="4" type="noConversion"/>
  </si>
  <si>
    <t>● Diagonal Dimensional Accuracy Calibration results</t>
    <phoneticPr fontId="4" type="noConversion"/>
  </si>
  <si>
    <t>측정방향</t>
    <phoneticPr fontId="4" type="noConversion"/>
  </si>
  <si>
    <t>X 축</t>
    <phoneticPr fontId="4" type="noConversion"/>
  </si>
  <si>
    <t>Y 축</t>
    <phoneticPr fontId="4" type="noConversion"/>
  </si>
  <si>
    <t>Correction
(mm)</t>
  </si>
  <si>
    <t>측정불확도1</t>
    <phoneticPr fontId="4" type="noConversion"/>
  </si>
  <si>
    <t>측정불확도1</t>
    <phoneticPr fontId="4" type="noConversion"/>
  </si>
  <si>
    <t>측정불확도1</t>
    <phoneticPr fontId="4" type="noConversion"/>
  </si>
  <si>
    <t>측정불확도2</t>
  </si>
  <si>
    <t>● 지시정확도 교정결과</t>
    <phoneticPr fontId="4" type="noConversion"/>
  </si>
  <si>
    <t>● 대각선방향 측정정확도 교정결과</t>
    <phoneticPr fontId="4" type="noConversion"/>
  </si>
  <si>
    <t>U &amp; r</t>
  </si>
  <si>
    <t>[Straightness Calibration]</t>
    <phoneticPr fontId="4" type="noConversion"/>
  </si>
  <si>
    <t>[Squreness Calibration]</t>
    <phoneticPr fontId="4" type="noConversion"/>
  </si>
  <si>
    <t>측정불확도</t>
    <phoneticPr fontId="4" type="noConversion"/>
  </si>
  <si>
    <t>번호</t>
    <phoneticPr fontId="4" type="noConversion"/>
  </si>
  <si>
    <t>명목값</t>
    <phoneticPr fontId="4" type="noConversion"/>
  </si>
  <si>
    <t>측정방향</t>
    <phoneticPr fontId="4" type="noConversion"/>
  </si>
  <si>
    <t>최대범위</t>
    <phoneticPr fontId="4" type="noConversion"/>
  </si>
  <si>
    <t>접촉식 좌표 측정기 지시값</t>
  </si>
  <si>
    <t>기준값</t>
    <phoneticPr fontId="4" type="noConversion"/>
  </si>
  <si>
    <t>온도차</t>
    <phoneticPr fontId="4" type="noConversion"/>
  </si>
  <si>
    <t>표기용</t>
    <phoneticPr fontId="4" type="noConversion"/>
  </si>
  <si>
    <t>/℃</t>
    <phoneticPr fontId="4" type="noConversion"/>
  </si>
  <si>
    <t>요인</t>
    <phoneticPr fontId="4" type="noConversion"/>
  </si>
  <si>
    <t>요인(값)</t>
    <phoneticPr fontId="4" type="noConversion"/>
  </si>
  <si>
    <t>나눔수</t>
    <phoneticPr fontId="4" type="noConversion"/>
  </si>
  <si>
    <t>불확도기여량</t>
    <phoneticPr fontId="4" type="noConversion"/>
  </si>
  <si>
    <t>직사각형</t>
    <phoneticPr fontId="4" type="noConversion"/>
  </si>
  <si>
    <t>기준기</t>
    <phoneticPr fontId="4" type="noConversion"/>
  </si>
  <si>
    <t>mm</t>
  </si>
  <si>
    <t>X 축 - Y 방향</t>
  </si>
  <si>
    <t>측정방향</t>
    <phoneticPr fontId="4" type="noConversion"/>
  </si>
  <si>
    <t>단위</t>
    <phoneticPr fontId="4" type="noConversion"/>
  </si>
  <si>
    <t>명목값</t>
    <phoneticPr fontId="4" type="noConversion"/>
  </si>
  <si>
    <t>단위</t>
    <phoneticPr fontId="4" type="noConversion"/>
  </si>
  <si>
    <t>CMC_1</t>
    <phoneticPr fontId="4" type="noConversion"/>
  </si>
  <si>
    <t>Display</t>
    <phoneticPr fontId="4" type="noConversion"/>
  </si>
  <si>
    <t>최소눈금</t>
    <phoneticPr fontId="4" type="noConversion"/>
  </si>
  <si>
    <t>분해능</t>
    <phoneticPr fontId="4" type="noConversion"/>
  </si>
  <si>
    <t>분해능단위</t>
    <phoneticPr fontId="4" type="noConversion"/>
  </si>
  <si>
    <t>MIN</t>
    <phoneticPr fontId="4" type="noConversion"/>
  </si>
  <si>
    <t>MAX</t>
    <phoneticPr fontId="4" type="noConversion"/>
  </si>
  <si>
    <t>1st</t>
    <phoneticPr fontId="4" type="noConversion"/>
  </si>
  <si>
    <t>4th</t>
    <phoneticPr fontId="4" type="noConversion"/>
  </si>
  <si>
    <t>5th</t>
    <phoneticPr fontId="4" type="noConversion"/>
  </si>
  <si>
    <t>1. 교정조건</t>
    <phoneticPr fontId="4" type="noConversion"/>
  </si>
  <si>
    <t>최소눈금</t>
    <phoneticPr fontId="4" type="noConversion"/>
  </si>
  <si>
    <t>2. 교정결과</t>
    <phoneticPr fontId="4" type="noConversion"/>
  </si>
  <si>
    <t>보정값</t>
    <phoneticPr fontId="4" type="noConversion"/>
  </si>
  <si>
    <t>교정값</t>
    <phoneticPr fontId="4" type="noConversion"/>
  </si>
  <si>
    <t>기준으로 사용한 3차원 좌표측정기와 스텝 게이지가 동일 재질로 되어 있다고 가정하고, 대부분의 3차원 좌표측정기는 변위 측정기구인 리니어 스케일의 온도를 측정할 수 있는 온도계가 리니어 스케일에 부착되어 있지 않고 실제적으로 온도 측정이 가능하지 않다.
일부 측정기의 경우 스케일의 온도와 피측정물의 온도를 측정하여 자동으로 열팽창을 보정할 수 있으나 이 경우 또한 온도 센서에 대한 교정이 불가능하고 온도센서에 대한 정확한 정보가 없기 때문에 섣부른 온도 보정은 더 큰 오차를 발생할 수 있다.
그리고 제조사에서 3차원 좌표측정기를 설치한 후 장비를 교정하여 그 교정값을 컴퓨터에 저장한 후 실제 측정에 사용하도록 되어있다.
이 때 게이지 블록, 스텝 게이지 혹은 레이저 간섭계를 이용하여 교정하는데 설치 환경조건에서 교정하게 된다.
이 경우 온도를 측정하여 보정할 경우 다른 결과를 얻을 수 있다.
따라서 당사에서는 열팽창에 의한 온도 보정을 하지 않는다.
-  3차원 좌표측정기의 표준교정절차(I) (KASTO 11-10503-049. 2011.12.30 개정판) 인용</t>
    <phoneticPr fontId="4" type="noConversion"/>
  </si>
  <si>
    <t>단위</t>
    <phoneticPr fontId="4" type="noConversion"/>
  </si>
  <si>
    <t>기타</t>
    <phoneticPr fontId="4" type="noConversion"/>
  </si>
  <si>
    <t>α_avr</t>
    <phoneticPr fontId="4" type="noConversion"/>
  </si>
  <si>
    <t>단위</t>
    <phoneticPr fontId="4" type="noConversion"/>
  </si>
  <si>
    <t>명목값</t>
    <phoneticPr fontId="4" type="noConversion"/>
  </si>
  <si>
    <t>측정방향</t>
    <phoneticPr fontId="4" type="noConversion"/>
  </si>
  <si>
    <t>1회</t>
    <phoneticPr fontId="4" type="noConversion"/>
  </si>
  <si>
    <t>˚</t>
  </si>
  <si>
    <t>측정구간</t>
    <phoneticPr fontId="4" type="noConversion"/>
  </si>
  <si>
    <r>
      <rPr>
        <b/>
        <sz val="20"/>
        <rFont val="돋움"/>
        <family val="3"/>
        <charset val="129"/>
      </rPr>
      <t>◆</t>
    </r>
    <r>
      <rPr>
        <b/>
        <sz val="20"/>
        <rFont val="Tahoma"/>
        <family val="2"/>
      </rPr>
      <t xml:space="preserve"> RAWDATA </t>
    </r>
    <r>
      <rPr>
        <b/>
        <sz val="20"/>
        <rFont val="돋움"/>
        <family val="3"/>
        <charset val="129"/>
      </rPr>
      <t>◆</t>
    </r>
    <phoneticPr fontId="4" type="noConversion"/>
  </si>
  <si>
    <t>등록번호</t>
    <phoneticPr fontId="4" type="noConversion"/>
  </si>
  <si>
    <t>교정번호</t>
    <phoneticPr fontId="4" type="noConversion"/>
  </si>
  <si>
    <t>교정자</t>
    <phoneticPr fontId="4" type="noConversion"/>
  </si>
  <si>
    <t>기기번호</t>
    <phoneticPr fontId="4" type="noConversion"/>
  </si>
  <si>
    <t>● X축 방향 지시 정확도</t>
    <phoneticPr fontId="4" type="noConversion"/>
  </si>
  <si>
    <t>● Y축 방향 지시 정확도</t>
    <phoneticPr fontId="4" type="noConversion"/>
  </si>
  <si>
    <t>● Z축 방향 지시 정확도</t>
    <phoneticPr fontId="4" type="noConversion"/>
  </si>
  <si>
    <t>최소눈금</t>
    <phoneticPr fontId="4" type="noConversion"/>
  </si>
  <si>
    <t>단위</t>
    <phoneticPr fontId="4" type="noConversion"/>
  </si>
  <si>
    <r>
      <t xml:space="preserve">1. </t>
    </r>
    <r>
      <rPr>
        <b/>
        <sz val="9"/>
        <rFont val="돋움"/>
        <family val="3"/>
        <charset val="129"/>
      </rPr>
      <t>반복측정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결과</t>
    </r>
    <phoneticPr fontId="4" type="noConversion"/>
  </si>
  <si>
    <t>● 대각선 방향 측정 정확도, 좌하↗우상</t>
    <phoneticPr fontId="4" type="noConversion"/>
  </si>
  <si>
    <t>● 대각선 방향 측정 정확도, 우하↖좌상</t>
    <phoneticPr fontId="4" type="noConversion"/>
  </si>
  <si>
    <t>최대범위</t>
    <phoneticPr fontId="4" type="noConversion"/>
  </si>
  <si>
    <t>○ 측정데이터</t>
    <phoneticPr fontId="4" type="noConversion"/>
  </si>
  <si>
    <t>● 진직도 측정결과</t>
    <phoneticPr fontId="4" type="noConversion"/>
  </si>
  <si>
    <t>측정구간</t>
    <phoneticPr fontId="4" type="noConversion"/>
  </si>
  <si>
    <t>● 직각도 측정결과</t>
    <phoneticPr fontId="4" type="noConversion"/>
  </si>
  <si>
    <t>○ 측정데이터</t>
    <phoneticPr fontId="4" type="noConversion"/>
  </si>
  <si>
    <r>
      <t xml:space="preserve">1. </t>
    </r>
    <r>
      <rPr>
        <b/>
        <sz val="9"/>
        <rFont val="돋움"/>
        <family val="3"/>
        <charset val="129"/>
      </rPr>
      <t>반복측정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결과</t>
    </r>
    <phoneticPr fontId="4" type="noConversion"/>
  </si>
  <si>
    <t>측정구간</t>
    <phoneticPr fontId="4" type="noConversion"/>
  </si>
  <si>
    <t>명목값</t>
    <phoneticPr fontId="4" type="noConversion"/>
  </si>
  <si>
    <t>1회</t>
    <phoneticPr fontId="4" type="noConversion"/>
  </si>
  <si>
    <t>Z축 방향</t>
    <phoneticPr fontId="4" type="noConversion"/>
  </si>
  <si>
    <t>● 진직도 교정결과</t>
    <phoneticPr fontId="4" type="noConversion"/>
  </si>
  <si>
    <t>기준구간
(mm)</t>
    <phoneticPr fontId="4" type="noConversion"/>
  </si>
  <si>
    <t>Y 방향</t>
    <phoneticPr fontId="4" type="noConversion"/>
  </si>
  <si>
    <t>Z 방향</t>
    <phoneticPr fontId="4" type="noConversion"/>
  </si>
  <si>
    <t>X 방향</t>
    <phoneticPr fontId="4" type="noConversion"/>
  </si>
  <si>
    <t>(신뢰수준 약 95 %,</t>
    <phoneticPr fontId="4" type="noConversion"/>
  </si>
  <si>
    <t>전면 좌측하단에서
후면 우측상단</t>
    <phoneticPr fontId="4" type="noConversion"/>
  </si>
  <si>
    <t>전면 우측하단에서
후면 좌측상단</t>
    <phoneticPr fontId="4" type="noConversion"/>
  </si>
  <si>
    <t>● 직각도 교정결과</t>
    <phoneticPr fontId="4" type="noConversion"/>
  </si>
  <si>
    <t>측정방향</t>
    <phoneticPr fontId="4" type="noConversion"/>
  </si>
  <si>
    <t>X 축 진직도 (μm)</t>
    <phoneticPr fontId="4" type="noConversion"/>
  </si>
  <si>
    <t>Y 축 진직도 (μm)</t>
    <phoneticPr fontId="4" type="noConversion"/>
  </si>
  <si>
    <t>X 방향</t>
    <phoneticPr fontId="4" type="noConversion"/>
  </si>
  <si>
    <t>Z 방향</t>
    <phoneticPr fontId="4" type="noConversion"/>
  </si>
  <si>
    <t>Z 축 진직도 (μm)</t>
    <phoneticPr fontId="4" type="noConversion"/>
  </si>
  <si>
    <t>Y 방향</t>
    <phoneticPr fontId="4" type="noConversion"/>
  </si>
  <si>
    <t>눈금값
(mm)</t>
    <phoneticPr fontId="4" type="noConversion"/>
  </si>
  <si>
    <t>보정값
(mm)</t>
    <phoneticPr fontId="4" type="noConversion"/>
  </si>
  <si>
    <t>기준구간
(mm)</t>
    <phoneticPr fontId="4" type="noConversion"/>
  </si>
  <si>
    <t>○ X 축 방향 지시 정확도 교정결과</t>
    <phoneticPr fontId="4" type="noConversion"/>
  </si>
  <si>
    <r>
      <t>t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</si>
  <si>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r>
      <t>t</t>
    </r>
    <r>
      <rPr>
        <b/>
        <vertAlign val="subscript"/>
        <sz val="9"/>
        <color indexed="9"/>
        <rFont val="맑은 고딕"/>
        <family val="3"/>
        <charset val="129"/>
        <scheme val="major"/>
      </rPr>
      <t>s</t>
    </r>
    <phoneticPr fontId="4" type="noConversion"/>
  </si>
  <si>
    <t>최소범위</t>
    <phoneticPr fontId="4" type="noConversion"/>
  </si>
  <si>
    <t>최대범위</t>
    <phoneticPr fontId="4" type="noConversion"/>
  </si>
  <si>
    <t>분해능</t>
    <phoneticPr fontId="4" type="noConversion"/>
  </si>
  <si>
    <t>환산계수</t>
    <phoneticPr fontId="4" type="noConversion"/>
  </si>
  <si>
    <t>최소범위 (mm)</t>
    <phoneticPr fontId="4" type="noConversion"/>
  </si>
  <si>
    <t>최대범위 (mm)</t>
    <phoneticPr fontId="4" type="noConversion"/>
  </si>
  <si>
    <t>최대범위 (표기용)</t>
    <phoneticPr fontId="4" type="noConversion"/>
  </si>
  <si>
    <t>Div. (mm)</t>
    <phoneticPr fontId="4" type="noConversion"/>
  </si>
  <si>
    <t>Res. (mm)</t>
    <phoneticPr fontId="4" type="noConversion"/>
  </si>
  <si>
    <t>CMC1</t>
    <phoneticPr fontId="4" type="noConversion"/>
  </si>
  <si>
    <t>CMC2</t>
    <phoneticPr fontId="4" type="noConversion"/>
  </si>
  <si>
    <t>CMC단위</t>
    <phoneticPr fontId="4" type="noConversion"/>
  </si>
  <si>
    <t>2. 교정결과</t>
    <phoneticPr fontId="4" type="noConversion"/>
  </si>
  <si>
    <t>4. 성적서용</t>
    <phoneticPr fontId="4" type="noConversion"/>
  </si>
  <si>
    <t>사용?</t>
    <phoneticPr fontId="4" type="noConversion"/>
  </si>
  <si>
    <t>명목값</t>
    <phoneticPr fontId="4" type="noConversion"/>
  </si>
  <si>
    <t>단위</t>
    <phoneticPr fontId="4" type="noConversion"/>
  </si>
  <si>
    <t>지시값</t>
    <phoneticPr fontId="4" type="noConversion"/>
  </si>
  <si>
    <t>열팽창계수</t>
    <phoneticPr fontId="4" type="noConversion"/>
  </si>
  <si>
    <t>온도차</t>
    <phoneticPr fontId="4" type="noConversion"/>
  </si>
  <si>
    <t>열팽창계수차</t>
    <phoneticPr fontId="4" type="noConversion"/>
  </si>
  <si>
    <t>t_avr-20</t>
    <phoneticPr fontId="4" type="noConversion"/>
  </si>
  <si>
    <t>자리수 맞춤</t>
    <phoneticPr fontId="4" type="noConversion"/>
  </si>
  <si>
    <t>Spec</t>
    <phoneticPr fontId="4" type="noConversion"/>
  </si>
  <si>
    <t>2회</t>
    <phoneticPr fontId="4" type="noConversion"/>
  </si>
  <si>
    <t>평균</t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</si>
  <si>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s</t>
    </r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</si>
  <si>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</si>
  <si>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r>
      <t>α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</si>
  <si>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r>
      <t>α</t>
    </r>
    <r>
      <rPr>
        <b/>
        <vertAlign val="subscript"/>
        <sz val="9"/>
        <color indexed="9"/>
        <rFont val="맑은 고딕"/>
        <family val="3"/>
        <charset val="129"/>
        <scheme val="major"/>
      </rPr>
      <t>s</t>
    </r>
    <phoneticPr fontId="4" type="noConversion"/>
  </si>
  <si>
    <t>Δt</t>
    <phoneticPr fontId="4" type="noConversion"/>
  </si>
  <si>
    <t>Δα</t>
    <phoneticPr fontId="4" type="noConversion"/>
  </si>
  <si>
    <t>δt</t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</si>
  <si>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0</t>
    </r>
    <phoneticPr fontId="4" type="noConversion"/>
  </si>
  <si>
    <r>
      <t>B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</si>
  <si>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t>교정값</t>
    <phoneticPr fontId="4" type="noConversion"/>
  </si>
  <si>
    <t>불확도</t>
    <phoneticPr fontId="4" type="noConversion"/>
  </si>
  <si>
    <t>Min</t>
    <phoneticPr fontId="4" type="noConversion"/>
  </si>
  <si>
    <t>Max</t>
    <phoneticPr fontId="4" type="noConversion"/>
  </si>
  <si>
    <t>눈금값</t>
    <phoneticPr fontId="4" type="noConversion"/>
  </si>
  <si>
    <t>보정값</t>
    <phoneticPr fontId="4" type="noConversion"/>
  </si>
  <si>
    <t>Pass/Fail</t>
    <phoneticPr fontId="4" type="noConversion"/>
  </si>
  <si>
    <t>불확도</t>
    <phoneticPr fontId="4" type="noConversion"/>
  </si>
  <si>
    <t>mm</t>
    <phoneticPr fontId="4" type="noConversion"/>
  </si>
  <si>
    <t>mm</t>
    <phoneticPr fontId="4" type="noConversion"/>
  </si>
  <si>
    <t>/℃</t>
    <phoneticPr fontId="4" type="noConversion"/>
  </si>
  <si>
    <t>℃</t>
    <phoneticPr fontId="4" type="noConversion"/>
  </si>
  <si>
    <t>mm</t>
    <phoneticPr fontId="4" type="noConversion"/>
  </si>
  <si>
    <t>mm</t>
    <phoneticPr fontId="4" type="noConversion"/>
  </si>
  <si>
    <t>기준으로 사용한 3차원 좌표측정기와 스텝 게이지가 동일 재질로 되어 있다고 가정하고, 대부분의 3차원 좌표측정기는 변위 측정기구인 리니어 스케일의 온도를 측정할 수 있는 온도계가 리니어 스케일에 부착되어 있지 않고 실제적으로 온도 측정이 가능하지 않다.
일부 측정기의 경우 스케일의 온도와 피측정물의 온도를 측정하여 자동으로 열팽창을 보정할 수 있으나 이 경우 또한 온도 센서에 대한 교정이 불가능하고 온도센서에 대한 정확한 정보가 없기 때문에 섣부른 온도 보정은 더 큰 오차를 발생할 수 있다.
그리고 제조사에서 3차원 좌표측정기를 설치한 후 장비를 교정하여 그 교정값을 컴퓨터에 저장한 후 실제 측정에 사용하도록 되어있다.
이 때 게이지 블록, 스텝 게이지 혹은 레이저 간섭계를 이용하여 교정하는데 설치 환경조건에서 교정하게 된다.
이 경우 온도를 측정하여 보정할 경우 다른 결과를 얻을 수 있다.
따라서 당사에서는 열팽창에 의한 온도 보정을 하지 않는다.
-  3차원 좌표측정기의 표준교정절차(I) (KASTO 11-10503-049. 2011.12.30 개정판) 인용</t>
    <phoneticPr fontId="4" type="noConversion"/>
  </si>
  <si>
    <t>3. 불확도 계산</t>
    <phoneticPr fontId="4" type="noConversion"/>
  </si>
  <si>
    <t>요인</t>
    <phoneticPr fontId="4" type="noConversion"/>
  </si>
  <si>
    <t>입력량</t>
    <phoneticPr fontId="4" type="noConversion"/>
  </si>
  <si>
    <t>추정값</t>
    <phoneticPr fontId="4" type="noConversion"/>
  </si>
  <si>
    <t>표준불확도</t>
    <phoneticPr fontId="4" type="noConversion"/>
  </si>
  <si>
    <r>
      <t>u</t>
    </r>
    <r>
      <rPr>
        <b/>
        <vertAlign val="superscript"/>
        <sz val="9"/>
        <color indexed="9"/>
        <rFont val="맑은 고딕"/>
        <family val="3"/>
        <charset val="129"/>
        <scheme val="major"/>
      </rPr>
      <t>4</t>
    </r>
    <r>
      <rPr>
        <b/>
        <sz val="9"/>
        <color indexed="9"/>
        <rFont val="맑은 고딕"/>
        <family val="3"/>
        <charset val="129"/>
        <scheme val="major"/>
      </rPr>
      <t>/ν</t>
    </r>
    <phoneticPr fontId="4" type="noConversion"/>
  </si>
  <si>
    <t>확률분포별 불확도기여량</t>
    <phoneticPr fontId="4" type="noConversion"/>
  </si>
  <si>
    <t>요인(값)</t>
    <phoneticPr fontId="4" type="noConversion"/>
  </si>
  <si>
    <t>나눔수</t>
    <phoneticPr fontId="4" type="noConversion"/>
  </si>
  <si>
    <t>분모</t>
    <phoneticPr fontId="4" type="noConversion"/>
  </si>
  <si>
    <t>확률분포</t>
    <phoneticPr fontId="4" type="noConversion"/>
  </si>
  <si>
    <t>감도계수</t>
    <phoneticPr fontId="4" type="noConversion"/>
  </si>
  <si>
    <t>불확도기여량</t>
    <phoneticPr fontId="4" type="noConversion"/>
  </si>
  <si>
    <t>자유도</t>
    <phoneticPr fontId="4" type="noConversion"/>
  </si>
  <si>
    <t>직사각형</t>
    <phoneticPr fontId="4" type="noConversion"/>
  </si>
  <si>
    <t>기타</t>
    <phoneticPr fontId="4" type="noConversion"/>
  </si>
  <si>
    <t>A</t>
    <phoneticPr fontId="4" type="noConversion"/>
  </si>
  <si>
    <t>기준기</t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</si>
  <si>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s</t>
    </r>
    <phoneticPr fontId="4" type="noConversion"/>
  </si>
  <si>
    <t>μm</t>
    <phoneticPr fontId="4" type="noConversion"/>
  </si>
  <si>
    <t>정규</t>
    <phoneticPr fontId="4" type="noConversion"/>
  </si>
  <si>
    <t>∞</t>
    <phoneticPr fontId="4" type="noConversion"/>
  </si>
  <si>
    <t>B</t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</si>
  <si>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x</t>
    </r>
    <phoneticPr fontId="4" type="noConversion"/>
  </si>
  <si>
    <t>μm</t>
    <phoneticPr fontId="4" type="noConversion"/>
  </si>
  <si>
    <t>t</t>
    <phoneticPr fontId="4" type="noConversion"/>
  </si>
  <si>
    <t>C</t>
    <phoneticPr fontId="4" type="noConversion"/>
  </si>
  <si>
    <t>평균열팽창계수</t>
    <phoneticPr fontId="4" type="noConversion"/>
  </si>
  <si>
    <t>/℃</t>
    <phoneticPr fontId="4" type="noConversion"/>
  </si>
  <si>
    <t>삼각형</t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</si>
  <si>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0</t>
    </r>
    <phoneticPr fontId="4" type="noConversion"/>
  </si>
  <si>
    <t>℃·μm</t>
    <phoneticPr fontId="4" type="noConversion"/>
  </si>
  <si>
    <t>D</t>
    <phoneticPr fontId="4" type="noConversion"/>
  </si>
  <si>
    <t>온도차</t>
    <phoneticPr fontId="4" type="noConversion"/>
  </si>
  <si>
    <t>직사각형</t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</si>
  <si>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0</t>
    </r>
    <phoneticPr fontId="4" type="noConversion"/>
  </si>
  <si>
    <t>/℃·μm</t>
    <phoneticPr fontId="4" type="noConversion"/>
  </si>
  <si>
    <t>E</t>
    <phoneticPr fontId="4" type="noConversion"/>
  </si>
  <si>
    <t>삼각형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</si>
  <si>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</si>
  <si>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</si>
  <si>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</si>
  <si>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합성표준</t>
    <phoneticPr fontId="4" type="noConversion"/>
  </si>
  <si>
    <r>
      <t>B</t>
    </r>
    <r>
      <rPr>
        <vertAlign val="subscript"/>
        <sz val="9"/>
        <rFont val="맑은 고딕"/>
        <family val="3"/>
        <charset val="129"/>
        <scheme val="major"/>
      </rPr>
      <t>x</t>
    </r>
    <phoneticPr fontId="4" type="noConversion"/>
  </si>
  <si>
    <t>측정불확도</t>
    <phoneticPr fontId="4" type="noConversion"/>
  </si>
  <si>
    <t>선택</t>
    <phoneticPr fontId="4" type="noConversion"/>
  </si>
  <si>
    <t>분해능</t>
    <phoneticPr fontId="4" type="noConversion"/>
  </si>
  <si>
    <t>Number Format</t>
    <phoneticPr fontId="4" type="noConversion"/>
  </si>
  <si>
    <t>CMC초과?</t>
    <phoneticPr fontId="4" type="noConversion"/>
  </si>
  <si>
    <t>계산(mm)</t>
    <phoneticPr fontId="4" type="noConversion"/>
  </si>
  <si>
    <t>성적서</t>
    <phoneticPr fontId="4" type="noConversion"/>
  </si>
  <si>
    <t>Rawdata</t>
    <phoneticPr fontId="4" type="noConversion"/>
  </si>
  <si>
    <t>CMC</t>
    <phoneticPr fontId="4" type="noConversion"/>
  </si>
  <si>
    <t>U+α</t>
    <phoneticPr fontId="4" type="noConversion"/>
  </si>
  <si>
    <t>U&amp;r</t>
    <phoneticPr fontId="4" type="noConversion"/>
  </si>
  <si>
    <t>HCT</t>
    <phoneticPr fontId="4" type="noConversion"/>
  </si>
  <si>
    <t>※ 직사각형 확률분포가 합성표준불확도에 미치는 영향</t>
    <phoneticPr fontId="4" type="noConversion"/>
  </si>
  <si>
    <t>신뢰수준(%)</t>
    <phoneticPr fontId="4" type="noConversion"/>
  </si>
  <si>
    <t>소수점</t>
    <phoneticPr fontId="4" type="noConversion"/>
  </si>
  <si>
    <t>Number</t>
    <phoneticPr fontId="4" type="noConversion"/>
  </si>
  <si>
    <t>직사각형분포</t>
    <phoneticPr fontId="4" type="noConversion"/>
  </si>
  <si>
    <t>영향</t>
    <phoneticPr fontId="4" type="noConversion"/>
  </si>
  <si>
    <t>비율</t>
    <phoneticPr fontId="4" type="noConversion"/>
  </si>
  <si>
    <t>자리수</t>
    <phoneticPr fontId="4" type="noConversion"/>
  </si>
  <si>
    <t>Format</t>
    <phoneticPr fontId="4" type="noConversion"/>
  </si>
  <si>
    <t>번호</t>
    <phoneticPr fontId="4" type="noConversion"/>
  </si>
  <si>
    <t>크기순</t>
    <phoneticPr fontId="4" type="noConversion"/>
  </si>
  <si>
    <t>0</t>
    <phoneticPr fontId="4" type="noConversion"/>
  </si>
  <si>
    <t>잔여 기여량</t>
    <phoneticPr fontId="4" type="noConversion"/>
  </si>
  <si>
    <t>0.0</t>
    <phoneticPr fontId="4" type="noConversion"/>
  </si>
  <si>
    <t>주 기여량</t>
    <phoneticPr fontId="4" type="noConversion"/>
  </si>
  <si>
    <t>0.00</t>
    <phoneticPr fontId="4" type="noConversion"/>
  </si>
  <si>
    <t>직사각형
분포 성분</t>
    <phoneticPr fontId="4" type="noConversion"/>
  </si>
  <si>
    <r>
      <t>a</t>
    </r>
    <r>
      <rPr>
        <b/>
        <vertAlign val="subscript"/>
        <sz val="9"/>
        <color indexed="9"/>
        <rFont val="Times New Roman"/>
        <family val="1"/>
      </rPr>
      <t>1</t>
    </r>
    <phoneticPr fontId="4" type="noConversion"/>
  </si>
  <si>
    <r>
      <t>a</t>
    </r>
    <r>
      <rPr>
        <b/>
        <vertAlign val="subscript"/>
        <sz val="9"/>
        <color indexed="9"/>
        <rFont val="Times New Roman"/>
        <family val="1"/>
      </rPr>
      <t>2</t>
    </r>
    <phoneticPr fontId="4" type="noConversion"/>
  </si>
  <si>
    <t>β</t>
    <phoneticPr fontId="4" type="noConversion"/>
  </si>
  <si>
    <t>0.000</t>
    <phoneticPr fontId="4" type="noConversion"/>
  </si>
  <si>
    <t>0.000 0</t>
    <phoneticPr fontId="4" type="noConversion"/>
  </si>
  <si>
    <t>0.000 00</t>
    <phoneticPr fontId="4" type="noConversion"/>
  </si>
  <si>
    <t>k</t>
    <phoneticPr fontId="4" type="noConversion"/>
  </si>
  <si>
    <t>0.000 000</t>
    <phoneticPr fontId="4" type="noConversion"/>
  </si>
  <si>
    <t>0.000 000 0</t>
    <phoneticPr fontId="4" type="noConversion"/>
  </si>
  <si>
    <t>0.000 000 00</t>
    <phoneticPr fontId="4" type="noConversion"/>
  </si>
  <si>
    <t>0.000 000 000</t>
    <phoneticPr fontId="4" type="noConversion"/>
  </si>
  <si>
    <t>○ Y 축 방향 지시 정확도 교정결과</t>
    <phoneticPr fontId="4" type="noConversion"/>
  </si>
  <si>
    <t>1. 교정조건</t>
    <phoneticPr fontId="4" type="noConversion"/>
  </si>
  <si>
    <t>최소범위</t>
    <phoneticPr fontId="4" type="noConversion"/>
  </si>
  <si>
    <t>최소눈금</t>
    <phoneticPr fontId="4" type="noConversion"/>
  </si>
  <si>
    <t>Res. (mm)</t>
    <phoneticPr fontId="4" type="noConversion"/>
  </si>
  <si>
    <t>CMC단위</t>
    <phoneticPr fontId="4" type="noConversion"/>
  </si>
  <si>
    <t>4. 성적서용</t>
    <phoneticPr fontId="4" type="noConversion"/>
  </si>
  <si>
    <t>표준편차</t>
    <phoneticPr fontId="4" type="noConversion"/>
  </si>
  <si>
    <t>기준값</t>
    <phoneticPr fontId="4" type="noConversion"/>
  </si>
  <si>
    <t>t_avr-20</t>
    <phoneticPr fontId="4" type="noConversion"/>
  </si>
  <si>
    <t>명목값</t>
    <phoneticPr fontId="4" type="noConversion"/>
  </si>
  <si>
    <t>표기용</t>
    <phoneticPr fontId="4" type="noConversion"/>
  </si>
  <si>
    <t>1회</t>
    <phoneticPr fontId="4" type="noConversion"/>
  </si>
  <si>
    <t>평균</t>
    <phoneticPr fontId="4" type="noConversion"/>
  </si>
  <si>
    <t>α_avr</t>
    <phoneticPr fontId="4" type="noConversion"/>
  </si>
  <si>
    <t>Δα</t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</si>
  <si>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0</t>
    </r>
    <phoneticPr fontId="4" type="noConversion"/>
  </si>
  <si>
    <r>
      <t>B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</si>
  <si>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t>눈금값</t>
    <phoneticPr fontId="4" type="noConversion"/>
  </si>
  <si>
    <t>Spec</t>
    <phoneticPr fontId="4" type="noConversion"/>
  </si>
  <si>
    <t>Pass/Fail</t>
    <phoneticPr fontId="4" type="noConversion"/>
  </si>
  <si>
    <t>/℃</t>
    <phoneticPr fontId="4" type="noConversion"/>
  </si>
  <si>
    <t>3. 불확도 계산</t>
    <phoneticPr fontId="4" type="noConversion"/>
  </si>
  <si>
    <r>
      <t>u</t>
    </r>
    <r>
      <rPr>
        <b/>
        <vertAlign val="superscript"/>
        <sz val="9"/>
        <color indexed="9"/>
        <rFont val="맑은 고딕"/>
        <family val="3"/>
        <charset val="129"/>
        <scheme val="major"/>
      </rPr>
      <t>4</t>
    </r>
    <r>
      <rPr>
        <b/>
        <sz val="9"/>
        <color indexed="9"/>
        <rFont val="맑은 고딕"/>
        <family val="3"/>
        <charset val="129"/>
        <scheme val="major"/>
      </rPr>
      <t>/ν</t>
    </r>
    <phoneticPr fontId="4" type="noConversion"/>
  </si>
  <si>
    <t>요인(값)</t>
    <phoneticPr fontId="4" type="noConversion"/>
  </si>
  <si>
    <t>나눔수</t>
    <phoneticPr fontId="4" type="noConversion"/>
  </si>
  <si>
    <t>분모</t>
    <phoneticPr fontId="4" type="noConversion"/>
  </si>
  <si>
    <t>μm</t>
    <phoneticPr fontId="4" type="noConversion"/>
  </si>
  <si>
    <t>정규</t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</si>
  <si>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x</t>
    </r>
    <phoneticPr fontId="4" type="noConversion"/>
  </si>
  <si>
    <t>C</t>
    <phoneticPr fontId="4" type="noConversion"/>
  </si>
  <si>
    <t>평균열팽창계수</t>
    <phoneticPr fontId="4" type="noConversion"/>
  </si>
  <si>
    <t>/℃</t>
    <phoneticPr fontId="4" type="noConversion"/>
  </si>
  <si>
    <t>/℃</t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</si>
  <si>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0</t>
    </r>
    <phoneticPr fontId="4" type="noConversion"/>
  </si>
  <si>
    <t>℃·μm</t>
    <phoneticPr fontId="4" type="noConversion"/>
  </si>
  <si>
    <t>D</t>
    <phoneticPr fontId="4" type="noConversion"/>
  </si>
  <si>
    <t>온도차</t>
    <phoneticPr fontId="4" type="noConversion"/>
  </si>
  <si>
    <t>℃</t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</si>
  <si>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0</t>
    </r>
    <phoneticPr fontId="4" type="noConversion"/>
  </si>
  <si>
    <t>/℃·μm</t>
    <phoneticPr fontId="4" type="noConversion"/>
  </si>
  <si>
    <t>열팽창계수차</t>
    <phoneticPr fontId="4" type="noConversion"/>
  </si>
  <si>
    <t>삼각형</t>
    <phoneticPr fontId="4" type="noConversion"/>
  </si>
  <si>
    <t>분해능</t>
    <phoneticPr fontId="4" type="noConversion"/>
  </si>
  <si>
    <t>H</t>
    <phoneticPr fontId="4" type="noConversion"/>
  </si>
  <si>
    <t>mm</t>
    <phoneticPr fontId="4" type="noConversion"/>
  </si>
  <si>
    <t>계산(mm)</t>
    <phoneticPr fontId="4" type="noConversion"/>
  </si>
  <si>
    <t>성적서</t>
    <phoneticPr fontId="4" type="noConversion"/>
  </si>
  <si>
    <t>U&amp;r</t>
    <phoneticPr fontId="4" type="noConversion"/>
  </si>
  <si>
    <t>※ 직사각형 확률분포가 합성표준불확도에 미치는 영향</t>
    <phoneticPr fontId="4" type="noConversion"/>
  </si>
  <si>
    <t>소수점</t>
    <phoneticPr fontId="4" type="noConversion"/>
  </si>
  <si>
    <t>Number</t>
    <phoneticPr fontId="4" type="noConversion"/>
  </si>
  <si>
    <t>비율</t>
    <phoneticPr fontId="4" type="noConversion"/>
  </si>
  <si>
    <t>번호</t>
    <phoneticPr fontId="4" type="noConversion"/>
  </si>
  <si>
    <t>크기순</t>
    <phoneticPr fontId="4" type="noConversion"/>
  </si>
  <si>
    <t>잔여 기여량</t>
    <phoneticPr fontId="4" type="noConversion"/>
  </si>
  <si>
    <t>주 기여량</t>
    <phoneticPr fontId="4" type="noConversion"/>
  </si>
  <si>
    <t>0.00</t>
    <phoneticPr fontId="4" type="noConversion"/>
  </si>
  <si>
    <r>
      <t>a</t>
    </r>
    <r>
      <rPr>
        <b/>
        <vertAlign val="subscript"/>
        <sz val="9"/>
        <color indexed="9"/>
        <rFont val="Times New Roman"/>
        <family val="1"/>
      </rPr>
      <t>1</t>
    </r>
    <phoneticPr fontId="4" type="noConversion"/>
  </si>
  <si>
    <r>
      <t>a</t>
    </r>
    <r>
      <rPr>
        <b/>
        <vertAlign val="subscript"/>
        <sz val="9"/>
        <color indexed="9"/>
        <rFont val="Times New Roman"/>
        <family val="1"/>
      </rPr>
      <t>2</t>
    </r>
    <phoneticPr fontId="4" type="noConversion"/>
  </si>
  <si>
    <t>β</t>
    <phoneticPr fontId="4" type="noConversion"/>
  </si>
  <si>
    <t>0.000</t>
    <phoneticPr fontId="4" type="noConversion"/>
  </si>
  <si>
    <t>0.000 00</t>
    <phoneticPr fontId="4" type="noConversion"/>
  </si>
  <si>
    <t>k</t>
    <phoneticPr fontId="4" type="noConversion"/>
  </si>
  <si>
    <t>0.000 000</t>
    <phoneticPr fontId="4" type="noConversion"/>
  </si>
  <si>
    <t>○ Z 축 방향 지시 정확도 교정결과</t>
    <phoneticPr fontId="4" type="noConversion"/>
  </si>
  <si>
    <r>
      <t>t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</si>
  <si>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t>최소범위</t>
    <phoneticPr fontId="4" type="noConversion"/>
  </si>
  <si>
    <t>단위</t>
    <phoneticPr fontId="4" type="noConversion"/>
  </si>
  <si>
    <t>최소범위 (mm)</t>
    <phoneticPr fontId="4" type="noConversion"/>
  </si>
  <si>
    <t>최대범위 (mm)</t>
    <phoneticPr fontId="4" type="noConversion"/>
  </si>
  <si>
    <t>Div. (mm)</t>
    <phoneticPr fontId="4" type="noConversion"/>
  </si>
  <si>
    <t>CMC1</t>
    <phoneticPr fontId="4" type="noConversion"/>
  </si>
  <si>
    <t>CMC2</t>
    <phoneticPr fontId="4" type="noConversion"/>
  </si>
  <si>
    <t>명목값</t>
    <phoneticPr fontId="4" type="noConversion"/>
  </si>
  <si>
    <t>표준편차</t>
    <phoneticPr fontId="4" type="noConversion"/>
  </si>
  <si>
    <t>지시값</t>
    <phoneticPr fontId="4" type="noConversion"/>
  </si>
  <si>
    <t>보정값</t>
    <phoneticPr fontId="4" type="noConversion"/>
  </si>
  <si>
    <t>자리수 맞춤</t>
    <phoneticPr fontId="4" type="noConversion"/>
  </si>
  <si>
    <t>Spec</t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</si>
  <si>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s</t>
    </r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</si>
  <si>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</si>
  <si>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r>
      <t>α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</si>
  <si>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r>
      <t>α</t>
    </r>
    <r>
      <rPr>
        <b/>
        <vertAlign val="subscript"/>
        <sz val="9"/>
        <color indexed="9"/>
        <rFont val="맑은 고딕"/>
        <family val="3"/>
        <charset val="129"/>
        <scheme val="major"/>
      </rPr>
      <t>s</t>
    </r>
    <phoneticPr fontId="4" type="noConversion"/>
  </si>
  <si>
    <t>α_avr</t>
    <phoneticPr fontId="4" type="noConversion"/>
  </si>
  <si>
    <t>Δt</t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</si>
  <si>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0</t>
    </r>
    <phoneticPr fontId="4" type="noConversion"/>
  </si>
  <si>
    <r>
      <t>B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</si>
  <si>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t>Min</t>
    <phoneticPr fontId="4" type="noConversion"/>
  </si>
  <si>
    <t>Max</t>
    <phoneticPr fontId="4" type="noConversion"/>
  </si>
  <si>
    <t>눈금값</t>
    <phoneticPr fontId="4" type="noConversion"/>
  </si>
  <si>
    <t>Pass/Fail</t>
    <phoneticPr fontId="4" type="noConversion"/>
  </si>
  <si>
    <t>기준으로 사용한 3차원 좌표측정기와 스텝 게이지가 동일 재질로 되어 있다고 가정하고, 대부분의 3차원 좌표측정기는 변위 측정기구인 리니어 스케일의 온도를 측정할 수 있는 온도계가 리니어 스케일에 부착되어 있지 않고 실제적으로 온도 측정이 가능하지 않다.
일부 측정기의 경우 스케일의 온도와 피측정물의 온도를 측정하여 자동으로 열팽창을 보정할 수 있으나 이 경우 또한 온도 센서에 대한 교정이 불가능하고 온도센서에 대한 정확한 정보가 없기 때문에 섣부른 온도 보정은 더 큰 오차를 발생할 수 있다.
그리고 제조사에서 3차원 좌표측정기를 설치한 후 장비를 교정하여 그 교정값을 컴퓨터에 저장한 후 실제 측정에 사용하도록 되어있다.
이 때 게이지 블록, 스텝 게이지 혹은 레이저 간섭계를 이용하여 교정하는데 설치 환경조건에서 교정하게 된다.
이 경우 온도를 측정하여 보정할 경우 다른 결과를 얻을 수 있다.
따라서 당사에서는 열팽창에 의한 온도 보정을 하지 않는다.
-  3차원 좌표측정기의 표준교정절차(I) (KASTO 11-10503-049. 2011.12.30 개정판) 인용</t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</si>
  <si>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s</t>
    </r>
    <phoneticPr fontId="4" type="noConversion"/>
  </si>
  <si>
    <t>D</t>
    <phoneticPr fontId="4" type="noConversion"/>
  </si>
  <si>
    <t>μm</t>
    <phoneticPr fontId="4" type="noConversion"/>
  </si>
  <si>
    <t>계산(mm)</t>
    <phoneticPr fontId="4" type="noConversion"/>
  </si>
  <si>
    <t>분해능</t>
    <phoneticPr fontId="4" type="noConversion"/>
  </si>
  <si>
    <t>측정불확도</t>
    <phoneticPr fontId="4" type="noConversion"/>
  </si>
  <si>
    <t>U+α</t>
    <phoneticPr fontId="4" type="noConversion"/>
  </si>
  <si>
    <t>측정범위</t>
    <phoneticPr fontId="4" type="noConversion"/>
  </si>
  <si>
    <t>U1</t>
    <phoneticPr fontId="4" type="noConversion"/>
  </si>
  <si>
    <t>U2</t>
    <phoneticPr fontId="4" type="noConversion"/>
  </si>
  <si>
    <t>계산</t>
    <phoneticPr fontId="4" type="noConversion"/>
  </si>
  <si>
    <t>결정</t>
    <phoneticPr fontId="4" type="noConversion"/>
  </si>
  <si>
    <t>k</t>
    <phoneticPr fontId="4" type="noConversion"/>
  </si>
  <si>
    <t>U2</t>
    <phoneticPr fontId="4" type="noConversion"/>
  </si>
  <si>
    <t>0.0</t>
    <phoneticPr fontId="4" type="noConversion"/>
  </si>
  <si>
    <t>주 기여량</t>
    <phoneticPr fontId="4" type="noConversion"/>
  </si>
  <si>
    <r>
      <t>a</t>
    </r>
    <r>
      <rPr>
        <b/>
        <vertAlign val="subscript"/>
        <sz val="9"/>
        <color indexed="9"/>
        <rFont val="Times New Roman"/>
        <family val="1"/>
      </rPr>
      <t>2</t>
    </r>
    <phoneticPr fontId="4" type="noConversion"/>
  </si>
  <si>
    <t>0.000 000</t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</si>
  <si>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</si>
  <si>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r>
      <t>B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</si>
  <si>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t>보정값</t>
    <phoneticPr fontId="4" type="noConversion"/>
  </si>
  <si>
    <t>Pass/Fail</t>
    <phoneticPr fontId="4" type="noConversion"/>
  </si>
  <si>
    <t>기준으로 사용한 3차원 좌표측정기와 스텝 게이지가 동일 재질로 되어 있다고 가정하고, 대부분의 3차원 좌표측정기는 변위 측정기구인 리니어 스케일의 온도를 측정할 수 있는 온도계가 리니어 스케일에 부착되어 있지 않고 실제적으로 온도 측정이 가능하지 않다.
일부 측정기의 경우 스케일의 온도와 피측정물의 온도를 측정하여 자동으로 열팽창을 보정할 수 있으나 이 경우 또한 온도 센서에 대한 교정이 불가능하고 온도센서에 대한 정확한 정보가 없기 때문에 섣부른 온도 보정은 더 큰 오차를 발생할 수 있다.
그리고 제조사에서 3차원 좌표측정기를 설치한 후 장비를 교정하여 그 교정값을 컴퓨터에 저장한 후 실제 측정에 사용하도록 되어있다.
이 때 게이지 블록, 스텝 게이지 혹은 레이저 간섭계를 이용하여 교정하는데 설치 환경조건에서 교정하게 된다.
이 경우 온도를 측정하여 보정할 경우 다른 결과를 얻을 수 있다.
따라서 당사에서는 열팽창에 의한 온도 보정을 하지 않는다.
-  3차원 좌표측정기의 표준교정절차(I) (KASTO 11-10503-049. 2011.12.30 개정판) 인용</t>
    <phoneticPr fontId="4" type="noConversion"/>
  </si>
  <si>
    <t>삼각형</t>
    <phoneticPr fontId="4" type="noConversion"/>
  </si>
  <si>
    <t>℃</t>
    <phoneticPr fontId="4" type="noConversion"/>
  </si>
  <si>
    <t>℃</t>
    <phoneticPr fontId="4" type="noConversion"/>
  </si>
  <si>
    <t>/℃·μm</t>
    <phoneticPr fontId="4" type="noConversion"/>
  </si>
  <si>
    <t>H</t>
    <phoneticPr fontId="4" type="noConversion"/>
  </si>
  <si>
    <t>합성표준</t>
    <phoneticPr fontId="4" type="noConversion"/>
  </si>
  <si>
    <r>
      <t>B</t>
    </r>
    <r>
      <rPr>
        <vertAlign val="subscript"/>
        <sz val="9"/>
        <rFont val="맑은 고딕"/>
        <family val="3"/>
        <charset val="129"/>
        <scheme val="major"/>
      </rPr>
      <t>x</t>
    </r>
    <phoneticPr fontId="4" type="noConversion"/>
  </si>
  <si>
    <t>5% rule</t>
    <phoneticPr fontId="4" type="noConversion"/>
  </si>
  <si>
    <t>단위</t>
    <phoneticPr fontId="4" type="noConversion"/>
  </si>
  <si>
    <t>불확도</t>
    <phoneticPr fontId="4" type="noConversion"/>
  </si>
  <si>
    <t>열팽창계수</t>
    <phoneticPr fontId="4" type="noConversion"/>
  </si>
  <si>
    <t>명목값</t>
    <phoneticPr fontId="4" type="noConversion"/>
  </si>
  <si>
    <t>Spec</t>
    <phoneticPr fontId="4" type="noConversion"/>
  </si>
  <si>
    <t>불확도</t>
    <phoneticPr fontId="4" type="noConversion"/>
  </si>
  <si>
    <t>℃·μm</t>
    <phoneticPr fontId="4" type="noConversion"/>
  </si>
  <si>
    <t>∞</t>
    <phoneticPr fontId="4" type="noConversion"/>
  </si>
  <si>
    <t>선택</t>
    <phoneticPr fontId="4" type="noConversion"/>
  </si>
  <si>
    <t>5% rule</t>
    <phoneticPr fontId="4" type="noConversion"/>
  </si>
  <si>
    <t>CMC초과?</t>
    <phoneticPr fontId="4" type="noConversion"/>
  </si>
  <si>
    <t>단위</t>
    <phoneticPr fontId="4" type="noConversion"/>
  </si>
  <si>
    <t>mm</t>
    <phoneticPr fontId="4" type="noConversion"/>
  </si>
  <si>
    <t>○ 진직도 교정결과</t>
    <phoneticPr fontId="4" type="noConversion"/>
  </si>
  <si>
    <t>1. 교정조건</t>
    <phoneticPr fontId="4" type="noConversion"/>
  </si>
  <si>
    <t>측정방향</t>
    <phoneticPr fontId="4" type="noConversion"/>
  </si>
  <si>
    <t>Y</t>
    <phoneticPr fontId="4" type="noConversion"/>
  </si>
  <si>
    <t>기준기 진직도</t>
    <phoneticPr fontId="4" type="noConversion"/>
  </si>
  <si>
    <t>X</t>
    <phoneticPr fontId="4" type="noConversion"/>
  </si>
  <si>
    <t>진직도</t>
    <phoneticPr fontId="4" type="noConversion"/>
  </si>
  <si>
    <t>자리수 맞춤</t>
    <phoneticPr fontId="4" type="noConversion"/>
  </si>
  <si>
    <t>표기용</t>
    <phoneticPr fontId="4" type="noConversion"/>
  </si>
  <si>
    <t>측정점 수</t>
    <phoneticPr fontId="4" type="noConversion"/>
  </si>
  <si>
    <t>평균</t>
    <phoneticPr fontId="4" type="noConversion"/>
  </si>
  <si>
    <t>영점보정</t>
    <phoneticPr fontId="4" type="noConversion"/>
  </si>
  <si>
    <t>누적값</t>
    <phoneticPr fontId="4" type="noConversion"/>
  </si>
  <si>
    <t>눈금값</t>
    <phoneticPr fontId="4" type="noConversion"/>
  </si>
  <si>
    <t>μm</t>
    <phoneticPr fontId="4" type="noConversion"/>
  </si>
  <si>
    <t>X 축 - Z 방향</t>
    <phoneticPr fontId="4" type="noConversion"/>
  </si>
  <si>
    <t>누적값</t>
    <phoneticPr fontId="4" type="noConversion"/>
  </si>
  <si>
    <t>교정값</t>
    <phoneticPr fontId="4" type="noConversion"/>
  </si>
  <si>
    <t>Max</t>
    <phoneticPr fontId="4" type="noConversion"/>
  </si>
  <si>
    <t>Y 축 - X 방향</t>
    <phoneticPr fontId="4" type="noConversion"/>
  </si>
  <si>
    <t>Y 축 - Z 방향</t>
    <phoneticPr fontId="4" type="noConversion"/>
  </si>
  <si>
    <t>Z 축 - X 방향</t>
    <phoneticPr fontId="4" type="noConversion"/>
  </si>
  <si>
    <t>Z 축 - X 방향</t>
    <phoneticPr fontId="4" type="noConversion"/>
  </si>
  <si>
    <t>Z 축 - X 방향</t>
    <phoneticPr fontId="4" type="noConversion"/>
  </si>
  <si>
    <t>영점보정</t>
    <phoneticPr fontId="4" type="noConversion"/>
  </si>
  <si>
    <t>E</t>
    <phoneticPr fontId="4" type="noConversion"/>
  </si>
  <si>
    <t>Z 축 - Y 방향</t>
    <phoneticPr fontId="4" type="noConversion"/>
  </si>
  <si>
    <t>Z 축 - Y 방향</t>
    <phoneticPr fontId="4" type="noConversion"/>
  </si>
  <si>
    <r>
      <t>δX</t>
    </r>
    <r>
      <rPr>
        <vertAlign val="subscript"/>
        <sz val="9"/>
        <rFont val="맑은 고딕"/>
        <family val="3"/>
        <charset val="129"/>
        <scheme val="major"/>
      </rPr>
      <t>r</t>
    </r>
    <phoneticPr fontId="4" type="noConversion"/>
  </si>
  <si>
    <t>측정불확도</t>
    <phoneticPr fontId="4" type="noConversion"/>
  </si>
  <si>
    <t>소수점 자리수</t>
    <phoneticPr fontId="4" type="noConversion"/>
  </si>
  <si>
    <t>Rawdata</t>
    <phoneticPr fontId="4" type="noConversion"/>
  </si>
  <si>
    <t>U&amp;r</t>
    <phoneticPr fontId="4" type="noConversion"/>
  </si>
  <si>
    <t>자리수</t>
    <phoneticPr fontId="4" type="noConversion"/>
  </si>
  <si>
    <t>Format</t>
    <phoneticPr fontId="4" type="noConversion"/>
  </si>
  <si>
    <t>○ 직각도 교정결과</t>
    <phoneticPr fontId="4" type="noConversion"/>
  </si>
  <si>
    <t>측정구간</t>
    <phoneticPr fontId="4" type="noConversion"/>
  </si>
  <si>
    <t>기준기 직각도</t>
    <phoneticPr fontId="4" type="noConversion"/>
  </si>
  <si>
    <t>직각도</t>
    <phoneticPr fontId="4" type="noConversion"/>
  </si>
  <si>
    <t>1회</t>
    <phoneticPr fontId="4" type="noConversion"/>
  </si>
  <si>
    <t>2회</t>
    <phoneticPr fontId="4" type="noConversion"/>
  </si>
  <si>
    <t>명목값</t>
    <phoneticPr fontId="4" type="noConversion"/>
  </si>
  <si>
    <t>보정값</t>
    <phoneticPr fontId="4" type="noConversion"/>
  </si>
  <si>
    <t>교정값</t>
    <phoneticPr fontId="4" type="noConversion"/>
  </si>
  <si>
    <t>Max</t>
    <phoneticPr fontId="4" type="noConversion"/>
  </si>
  <si>
    <t>˝</t>
    <phoneticPr fontId="4" type="noConversion"/>
  </si>
  <si>
    <r>
      <t>u</t>
    </r>
    <r>
      <rPr>
        <b/>
        <vertAlign val="superscript"/>
        <sz val="9"/>
        <color indexed="9"/>
        <rFont val="맑은 고딕"/>
        <family val="3"/>
        <charset val="129"/>
        <scheme val="major"/>
      </rPr>
      <t>4</t>
    </r>
    <r>
      <rPr>
        <b/>
        <sz val="9"/>
        <color indexed="9"/>
        <rFont val="맑은 고딕"/>
        <family val="3"/>
        <charset val="129"/>
        <scheme val="major"/>
      </rPr>
      <t>/ν</t>
    </r>
    <phoneticPr fontId="4" type="noConversion"/>
  </si>
  <si>
    <t>t</t>
    <phoneticPr fontId="4" type="noConversion"/>
  </si>
  <si>
    <t>˝</t>
    <phoneticPr fontId="4" type="noConversion"/>
  </si>
  <si>
    <r>
      <t>δX</t>
    </r>
    <r>
      <rPr>
        <vertAlign val="subscript"/>
        <sz val="9"/>
        <rFont val="맑은 고딕"/>
        <family val="3"/>
        <charset val="129"/>
        <scheme val="major"/>
      </rPr>
      <t>r</t>
    </r>
    <phoneticPr fontId="4" type="noConversion"/>
  </si>
  <si>
    <t>선택</t>
    <phoneticPr fontId="4" type="noConversion"/>
  </si>
  <si>
    <t>Number Format</t>
    <phoneticPr fontId="4" type="noConversion"/>
  </si>
  <si>
    <t>계산</t>
    <phoneticPr fontId="4" type="noConversion"/>
  </si>
  <si>
    <t>0.000 00</t>
    <phoneticPr fontId="4" type="noConversion"/>
  </si>
  <si>
    <t>● 교정료 계산</t>
    <phoneticPr fontId="4" type="noConversion"/>
  </si>
  <si>
    <t>조건 1</t>
    <phoneticPr fontId="4" type="noConversion"/>
  </si>
  <si>
    <t>조건 2</t>
    <phoneticPr fontId="4" type="noConversion"/>
  </si>
  <si>
    <t>기본수수료</t>
    <phoneticPr fontId="4" type="noConversion"/>
  </si>
  <si>
    <t>추가수수료</t>
    <phoneticPr fontId="4" type="noConversion"/>
  </si>
  <si>
    <t>가로 (mm)</t>
    <phoneticPr fontId="4" type="noConversion"/>
  </si>
  <si>
    <t>세로 (mm)</t>
    <phoneticPr fontId="4" type="noConversion"/>
  </si>
  <si>
    <t>면적(㎡)</t>
    <phoneticPr fontId="4" type="noConversion"/>
  </si>
  <si>
    <t>인치?</t>
    <phoneticPr fontId="4" type="noConversion"/>
  </si>
  <si>
    <t>소계</t>
    <phoneticPr fontId="4" type="noConversion"/>
  </si>
  <si>
    <t>합계</t>
    <phoneticPr fontId="4" type="noConversion"/>
  </si>
  <si>
    <t>㎡ 이하</t>
    <phoneticPr fontId="4" type="noConversion"/>
  </si>
  <si>
    <t>1 ㎡</t>
    <phoneticPr fontId="4" type="noConversion"/>
  </si>
  <si>
    <t>실비</t>
    <phoneticPr fontId="4" type="noConversion"/>
  </si>
  <si>
    <t>초과시</t>
    <phoneticPr fontId="4" type="noConversion"/>
  </si>
  <si>
    <t>※ 인치의 경우 기본수수료에서 80% 추가함.</t>
    <phoneticPr fontId="4" type="noConversion"/>
  </si>
  <si>
    <t>표기용</t>
    <phoneticPr fontId="4" type="noConversion"/>
  </si>
  <si>
    <t>● Dimensional Accuracy Calibration results</t>
    <phoneticPr fontId="4" type="noConversion"/>
  </si>
  <si>
    <t>X Axis Direction</t>
    <phoneticPr fontId="4" type="noConversion"/>
  </si>
  <si>
    <t>Y Axis Direction</t>
    <phoneticPr fontId="4" type="noConversion"/>
  </si>
  <si>
    <t>Z Axis Direction</t>
    <phoneticPr fontId="4" type="noConversion"/>
  </si>
  <si>
    <t>Nominal value
(mm)</t>
  </si>
  <si>
    <t>Front bottom left → Rear top right</t>
    <phoneticPr fontId="4" type="noConversion"/>
  </si>
  <si>
    <t>Front bottom right → Rear top left</t>
    <phoneticPr fontId="4" type="noConversion"/>
  </si>
  <si>
    <t>Nominal value
(mm)</t>
    <phoneticPr fontId="4" type="noConversion"/>
  </si>
  <si>
    <t>Correction
(mm)</t>
    <phoneticPr fontId="4" type="noConversion"/>
  </si>
  <si>
    <t>● Straightness Calibration results</t>
    <phoneticPr fontId="4" type="noConversion"/>
  </si>
  <si>
    <t>Section
(mm)</t>
    <phoneticPr fontId="4" type="noConversion"/>
  </si>
  <si>
    <t>X axis straightness (μm)</t>
    <phoneticPr fontId="4" type="noConversion"/>
  </si>
  <si>
    <t>Y direction</t>
    <phoneticPr fontId="4" type="noConversion"/>
  </si>
  <si>
    <t>Z direction</t>
    <phoneticPr fontId="4" type="noConversion"/>
  </si>
  <si>
    <t>Y axis straightness (μm)</t>
    <phoneticPr fontId="4" type="noConversion"/>
  </si>
  <si>
    <t>Z axis straightness (μm)</t>
    <phoneticPr fontId="4" type="noConversion"/>
  </si>
  <si>
    <t>X direction</t>
    <phoneticPr fontId="4" type="noConversion"/>
  </si>
  <si>
    <t>Y direction</t>
    <phoneticPr fontId="4" type="noConversion"/>
  </si>
  <si>
    <t>(Confidence level about 95 %,</t>
  </si>
  <si>
    <t>● Squareness Calibration results</t>
    <phoneticPr fontId="4" type="noConversion"/>
  </si>
  <si>
    <t>Measurement direction</t>
    <phoneticPr fontId="4" type="noConversion"/>
  </si>
  <si>
    <t>Z 축</t>
    <phoneticPr fontId="4" type="noConversion"/>
  </si>
  <si>
    <t>진직도 (X-Y)</t>
    <phoneticPr fontId="4" type="noConversion"/>
  </si>
  <si>
    <t>※ 신뢰수준 약 95 %,</t>
  </si>
  <si>
    <t>진직도 (X-Z)</t>
    <phoneticPr fontId="4" type="noConversion"/>
  </si>
  <si>
    <t>진직도 (Y-X)</t>
    <phoneticPr fontId="4" type="noConversion"/>
  </si>
  <si>
    <t>진직도 (Y-Z)</t>
    <phoneticPr fontId="4" type="noConversion"/>
  </si>
  <si>
    <t>진직도 (Z-X)</t>
    <phoneticPr fontId="4" type="noConversion"/>
  </si>
  <si>
    <t>진직도 (Z-Y)</t>
    <phoneticPr fontId="4" type="noConversion"/>
  </si>
  <si>
    <t>보정값 (˝)</t>
    <phoneticPr fontId="4" type="noConversion"/>
  </si>
  <si>
    <t>Correction (˝)</t>
    <phoneticPr fontId="4" type="noConversion"/>
  </si>
  <si>
    <t>직각도 (X-Y)</t>
    <phoneticPr fontId="4" type="noConversion"/>
  </si>
  <si>
    <t>직각도 (X-Z)</t>
    <phoneticPr fontId="4" type="noConversion"/>
  </si>
  <si>
    <t>직각도 (Y-Z)</t>
    <phoneticPr fontId="4" type="noConversion"/>
  </si>
  <si>
    <t>● 지시 정확도 교정결과</t>
    <phoneticPr fontId="4" type="noConversion"/>
  </si>
  <si>
    <t>X 축</t>
    <phoneticPr fontId="4" type="noConversion"/>
  </si>
  <si>
    <t>Y 축</t>
    <phoneticPr fontId="4" type="noConversion"/>
  </si>
  <si>
    <t>Z 축</t>
    <phoneticPr fontId="4" type="noConversion"/>
  </si>
  <si>
    <t>● 측정 정확도 교정결과</t>
    <phoneticPr fontId="4" type="noConversion"/>
  </si>
  <si>
    <t>전면좌측하단→후면우측상단</t>
    <phoneticPr fontId="4" type="noConversion"/>
  </si>
  <si>
    <t>전면우측하단→후면좌측상단</t>
  </si>
  <si>
    <t>전면우측하단→후면좌측상단</t>
    <phoneticPr fontId="4" type="noConversion"/>
  </si>
  <si>
    <t>● 진직도 교정결과</t>
    <phoneticPr fontId="4" type="noConversion"/>
  </si>
  <si>
    <t>측정구간</t>
    <phoneticPr fontId="4" type="noConversion"/>
  </si>
  <si>
    <t>Nominal
Value</t>
    <phoneticPr fontId="4" type="noConversion"/>
  </si>
  <si>
    <t>○ 대각선 방향 측정 정확도 교정결과, 전면좌측하단↗후면우측상단</t>
    <phoneticPr fontId="4" type="noConversion"/>
  </si>
  <si>
    <t>○ 대각선 방향 측정 정확도 교정결과, 전면우측하단↖후면좌측상단</t>
    <phoneticPr fontId="4" type="noConversion"/>
  </si>
  <si>
    <t>구간</t>
    <phoneticPr fontId="4" type="noConversion"/>
  </si>
  <si>
    <t>μm</t>
  </si>
  <si>
    <t>◆ X축 방향 측정불확도 추정보고서 ◆</t>
    <phoneticPr fontId="4" type="noConversion"/>
  </si>
  <si>
    <t>■ 측정기본정보</t>
    <phoneticPr fontId="4" type="noConversion"/>
  </si>
  <si>
    <t>■ 측정기본정보</t>
    <phoneticPr fontId="4" type="noConversion"/>
  </si>
  <si>
    <t>단위</t>
    <phoneticPr fontId="4" type="noConversion"/>
  </si>
  <si>
    <t>환산계수</t>
    <phoneticPr fontId="4" type="noConversion"/>
  </si>
  <si>
    <t>환산계수</t>
    <phoneticPr fontId="4" type="noConversion"/>
  </si>
  <si>
    <t>기기명</t>
    <phoneticPr fontId="4" type="noConversion"/>
  </si>
  <si>
    <t>기준기명</t>
    <phoneticPr fontId="4" type="noConversion"/>
  </si>
  <si>
    <t>접촉식 좌표 측정기</t>
    <phoneticPr fontId="4" type="noConversion"/>
  </si>
  <si>
    <t>■ 반복 측정 결과</t>
    <phoneticPr fontId="4" type="noConversion"/>
  </si>
  <si>
    <t>■ 반복 측정 결과</t>
    <phoneticPr fontId="4" type="noConversion"/>
  </si>
  <si>
    <t>명목값</t>
    <phoneticPr fontId="4" type="noConversion"/>
  </si>
  <si>
    <t>평균값</t>
    <phoneticPr fontId="4" type="noConversion"/>
  </si>
  <si>
    <t>표준편차</t>
    <phoneticPr fontId="4" type="noConversion"/>
  </si>
  <si>
    <t>1회</t>
    <phoneticPr fontId="4" type="noConversion"/>
  </si>
  <si>
    <t>2회</t>
    <phoneticPr fontId="4" type="noConversion"/>
  </si>
  <si>
    <t>3회</t>
    <phoneticPr fontId="4" type="noConversion"/>
  </si>
  <si>
    <t>4회</t>
    <phoneticPr fontId="4" type="noConversion"/>
  </si>
  <si>
    <t>5회</t>
    <phoneticPr fontId="4" type="noConversion"/>
  </si>
  <si>
    <t>mm</t>
    <phoneticPr fontId="4" type="noConversion"/>
  </si>
  <si>
    <t>mm</t>
    <phoneticPr fontId="4" type="noConversion"/>
  </si>
  <si>
    <t>■ 수학적 모델</t>
    <phoneticPr fontId="4" type="noConversion"/>
  </si>
  <si>
    <r>
      <t>B</t>
    </r>
    <r>
      <rPr>
        <i/>
        <vertAlign val="subscript"/>
        <sz val="10"/>
        <rFont val="Times New Roman"/>
        <family val="1"/>
      </rPr>
      <t>x</t>
    </r>
    <phoneticPr fontId="4" type="noConversion"/>
  </si>
  <si>
    <r>
      <t>B</t>
    </r>
    <r>
      <rPr>
        <i/>
        <vertAlign val="subscript"/>
        <sz val="10"/>
        <rFont val="Times New Roman"/>
        <family val="1"/>
      </rPr>
      <t>x</t>
    </r>
    <phoneticPr fontId="4" type="noConversion"/>
  </si>
  <si>
    <t>: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</si>
  <si>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s</t>
    </r>
    <phoneticPr fontId="4" type="noConversion"/>
  </si>
  <si>
    <r>
      <t>l</t>
    </r>
    <r>
      <rPr>
        <i/>
        <vertAlign val="subscript"/>
        <sz val="10"/>
        <rFont val="Times New Roman"/>
        <family val="1"/>
      </rPr>
      <t>x</t>
    </r>
    <phoneticPr fontId="4" type="noConversion"/>
  </si>
  <si>
    <r>
      <t>l</t>
    </r>
    <r>
      <rPr>
        <vertAlign val="subscript"/>
        <sz val="10"/>
        <rFont val="Times New Roman"/>
        <family val="1"/>
      </rPr>
      <t>0</t>
    </r>
    <phoneticPr fontId="4" type="noConversion"/>
  </si>
  <si>
    <t>Δt</t>
    <phoneticPr fontId="4" type="noConversion"/>
  </si>
  <si>
    <t>Δα</t>
    <phoneticPr fontId="4" type="noConversion"/>
  </si>
  <si>
    <t>δt</t>
    <phoneticPr fontId="4" type="noConversion"/>
  </si>
  <si>
    <t>■ 합성표준불확도 관계식</t>
    <phoneticPr fontId="4" type="noConversion"/>
  </si>
  <si>
    <t>※ 감도계수</t>
    <phoneticPr fontId="4" type="noConversion"/>
  </si>
  <si>
    <t>※ 감도계수</t>
    <phoneticPr fontId="4" type="noConversion"/>
  </si>
  <si>
    <t>■ 불확도 총괄표</t>
    <phoneticPr fontId="4" type="noConversion"/>
  </si>
  <si>
    <t>입력량</t>
    <phoneticPr fontId="4" type="noConversion"/>
  </si>
  <si>
    <t>추정값</t>
    <phoneticPr fontId="4" type="noConversion"/>
  </si>
  <si>
    <t>표준불확도</t>
    <phoneticPr fontId="4" type="noConversion"/>
  </si>
  <si>
    <t>확률분포</t>
    <phoneticPr fontId="4" type="noConversion"/>
  </si>
  <si>
    <t>확률분포</t>
    <phoneticPr fontId="4" type="noConversion"/>
  </si>
  <si>
    <t>감도계수</t>
    <phoneticPr fontId="4" type="noConversion"/>
  </si>
  <si>
    <t>감도계수</t>
    <phoneticPr fontId="4" type="noConversion"/>
  </si>
  <si>
    <t>불확도 기여량</t>
    <phoneticPr fontId="4" type="noConversion"/>
  </si>
  <si>
    <t>자유도</t>
    <phoneticPr fontId="4" type="noConversion"/>
  </si>
  <si>
    <t>자유도</t>
    <phoneticPr fontId="4" type="noConversion"/>
  </si>
  <si>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</si>
  <si>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</si>
  <si>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</si>
  <si>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</si>
  <si>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</si>
  <si>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</si>
  <si>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(</t>
    </r>
    <r>
      <rPr>
        <i/>
        <sz val="10"/>
        <rFont val="Times New Roman"/>
        <family val="1"/>
      </rPr>
      <t>c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</si>
  <si>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|u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y</t>
    </r>
    <r>
      <rPr>
        <sz val="10"/>
        <rFont val="Times New Roman"/>
        <family val="1"/>
      </rPr>
      <t>)|</t>
    </r>
    <phoneticPr fontId="4" type="noConversion"/>
  </si>
  <si>
    <r>
      <rPr>
        <i/>
        <sz val="10"/>
        <rFont val="Times New Roman"/>
        <family val="1"/>
      </rPr>
      <t>|u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y</t>
    </r>
    <r>
      <rPr>
        <sz val="10"/>
        <rFont val="Times New Roman"/>
        <family val="1"/>
      </rPr>
      <t>)|</t>
    </r>
    <phoneticPr fontId="4" type="noConversion"/>
  </si>
  <si>
    <t>A</t>
    <phoneticPr fontId="4" type="noConversion"/>
  </si>
  <si>
    <t>B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</si>
  <si>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x</t>
    </r>
    <phoneticPr fontId="4" type="noConversion"/>
  </si>
  <si>
    <t>C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</si>
  <si>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μm℃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</si>
  <si>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</t>
    </r>
    <phoneticPr fontId="4" type="noConversion"/>
  </si>
  <si>
    <t>D</t>
    <phoneticPr fontId="4" type="noConversion"/>
  </si>
  <si>
    <t>Δt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</si>
  <si>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μm/℃</t>
    </r>
    <phoneticPr fontId="4" type="noConversion"/>
  </si>
  <si>
    <t>E</t>
    <phoneticPr fontId="4" type="noConversion"/>
  </si>
  <si>
    <t>Δα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</si>
  <si>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μm℃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</si>
  <si>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</t>
    </r>
    <phoneticPr fontId="4" type="noConversion"/>
  </si>
  <si>
    <t>F</t>
    <phoneticPr fontId="4" type="noConversion"/>
  </si>
  <si>
    <t>δt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</si>
  <si>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μm/℃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</si>
  <si>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μm/℃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</si>
  <si>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</t>
    </r>
    <phoneticPr fontId="4" type="noConversion"/>
  </si>
  <si>
    <t>G</t>
    <phoneticPr fontId="4" type="noConversion"/>
  </si>
  <si>
    <t>H</t>
    <phoneticPr fontId="4" type="noConversion"/>
  </si>
  <si>
    <r>
      <t>B</t>
    </r>
    <r>
      <rPr>
        <i/>
        <vertAlign val="subscript"/>
        <sz val="10"/>
        <rFont val="Times New Roman"/>
        <family val="1"/>
      </rPr>
      <t>x</t>
    </r>
    <phoneticPr fontId="4" type="noConversion"/>
  </si>
  <si>
    <r>
      <t xml:space="preserve">※ 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inor"/>
      </rPr>
      <t>0</t>
    </r>
    <r>
      <rPr>
        <sz val="10"/>
        <rFont val="맑은 고딕"/>
        <family val="3"/>
        <charset val="129"/>
        <scheme val="minor"/>
      </rPr>
      <t>는</t>
    </r>
    <phoneticPr fontId="4" type="noConversion"/>
  </si>
  <si>
    <t>■ 표준불확도 성분의 계산</t>
    <phoneticPr fontId="4" type="noConversion"/>
  </si>
  <si>
    <t>1.</t>
    <phoneticPr fontId="4" type="noConversion"/>
  </si>
  <si>
    <t>1.</t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</si>
  <si>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l</t>
    </r>
    <r>
      <rPr>
        <b/>
        <i/>
        <vertAlign val="subscript"/>
        <sz val="10"/>
        <rFont val="Times New Roman"/>
        <family val="1"/>
      </rPr>
      <t>s</t>
    </r>
    <r>
      <rPr>
        <b/>
        <sz val="10"/>
        <rFont val="Times New Roman"/>
        <family val="1"/>
      </rPr>
      <t>)</t>
    </r>
    <phoneticPr fontId="4" type="noConversion"/>
  </si>
  <si>
    <t>A1. 추정값 :</t>
    <phoneticPr fontId="4" type="noConversion"/>
  </si>
  <si>
    <t>A2. 표준불확도 :</t>
    <phoneticPr fontId="4" type="noConversion"/>
  </si>
  <si>
    <r>
      <t>(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inor"/>
      </rPr>
      <t>는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</si>
  <si>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s</t>
    </r>
    <r>
      <rPr>
        <sz val="10"/>
        <rFont val="Times New Roman"/>
        <family val="1"/>
      </rPr>
      <t>)</t>
    </r>
    <phoneticPr fontId="4" type="noConversion"/>
  </si>
  <si>
    <t>=</t>
    <phoneticPr fontId="4" type="noConversion"/>
  </si>
  <si>
    <t>=</t>
    <phoneticPr fontId="4" type="noConversion"/>
  </si>
  <si>
    <t>μm</t>
    <phoneticPr fontId="4" type="noConversion"/>
  </si>
  <si>
    <t>A3. 확률분포 :</t>
    <phoneticPr fontId="4" type="noConversion"/>
  </si>
  <si>
    <t>A4. 감도계수 :</t>
    <phoneticPr fontId="4" type="noConversion"/>
  </si>
  <si>
    <t>A5. 불확도 기여도 :</t>
    <phoneticPr fontId="4" type="noConversion"/>
  </si>
  <si>
    <t>A5. 불확도 기여도 :</t>
    <phoneticPr fontId="4" type="noConversion"/>
  </si>
  <si>
    <t>|</t>
    <phoneticPr fontId="4" type="noConversion"/>
  </si>
  <si>
    <t>×</t>
    <phoneticPr fontId="4" type="noConversion"/>
  </si>
  <si>
    <t>=</t>
    <phoneticPr fontId="4" type="noConversion"/>
  </si>
  <si>
    <t>A6. 자유도 :</t>
    <phoneticPr fontId="4" type="noConversion"/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</si>
  <si>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s</t>
    </r>
    <r>
      <rPr>
        <sz val="10"/>
        <rFont val="Times New Roman"/>
        <family val="1"/>
      </rPr>
      <t xml:space="preserve">) = </t>
    </r>
    <r>
      <rPr>
        <sz val="10"/>
        <rFont val="바탕"/>
        <family val="1"/>
        <charset val="129"/>
      </rPr>
      <t>∞</t>
    </r>
    <phoneticPr fontId="4" type="noConversion"/>
  </si>
  <si>
    <t>2.</t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</si>
  <si>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l</t>
    </r>
    <r>
      <rPr>
        <b/>
        <i/>
        <vertAlign val="subscript"/>
        <sz val="10"/>
        <rFont val="Times New Roman"/>
        <family val="1"/>
      </rPr>
      <t>x</t>
    </r>
    <r>
      <rPr>
        <b/>
        <sz val="10"/>
        <rFont val="Times New Roman"/>
        <family val="1"/>
      </rPr>
      <t>)</t>
    </r>
    <phoneticPr fontId="4" type="noConversion"/>
  </si>
  <si>
    <t>※ 표준불확도 성분은 우연효과로 인한 불확도로써 A형 평가를 통하여 구한다.</t>
    <phoneticPr fontId="4" type="noConversion"/>
  </si>
  <si>
    <r>
      <t>반복측정한</t>
    </r>
    <r>
      <rPr>
        <sz val="10"/>
        <rFont val="맑은 고딕"/>
        <family val="1"/>
        <scheme val="major"/>
      </rPr>
      <t xml:space="preserve"> 결과의 </t>
    </r>
    <r>
      <rPr>
        <sz val="10"/>
        <rFont val="맑은 고딕"/>
        <family val="3"/>
        <charset val="129"/>
        <scheme val="major"/>
      </rPr>
      <t>표준편차(</t>
    </r>
    <r>
      <rPr>
        <i/>
        <sz val="10"/>
        <rFont val="Times New Roman"/>
        <family val="1"/>
      </rPr>
      <t>s</t>
    </r>
    <r>
      <rPr>
        <sz val="10"/>
        <rFont val="맑은 고딕"/>
        <family val="3"/>
        <charset val="129"/>
        <scheme val="major"/>
      </rPr>
      <t>)를 구하고 이 값을 측정횟수의 제곱근으로 나누어 구한다.</t>
    </r>
    <phoneticPr fontId="4" type="noConversion"/>
  </si>
  <si>
    <t>B1. 추정값 :</t>
    <phoneticPr fontId="4" type="noConversion"/>
  </si>
  <si>
    <t>B2. 표준불확도 :</t>
    <phoneticPr fontId="4" type="noConversion"/>
  </si>
  <si>
    <r>
      <rPr>
        <sz val="10"/>
        <rFont val="맑은 고딕"/>
        <family val="3"/>
        <charset val="129"/>
      </rPr>
      <t>※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표준편차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s</t>
    </r>
    <r>
      <rPr>
        <sz val="10"/>
        <rFont val="Times New Roman"/>
        <family val="1"/>
      </rPr>
      <t>) :</t>
    </r>
    <phoneticPr fontId="4" type="noConversion"/>
  </si>
  <si>
    <t>μm</t>
    <phoneticPr fontId="4" type="noConversion"/>
  </si>
  <si>
    <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>)</t>
    </r>
    <phoneticPr fontId="4" type="noConversion"/>
  </si>
  <si>
    <t>=</t>
    <phoneticPr fontId="4" type="noConversion"/>
  </si>
  <si>
    <t>s</t>
    <phoneticPr fontId="4" type="noConversion"/>
  </si>
  <si>
    <t>s</t>
    <phoneticPr fontId="4" type="noConversion"/>
  </si>
  <si>
    <t>B3. 확률분포 :</t>
    <phoneticPr fontId="4" type="noConversion"/>
  </si>
  <si>
    <t>B4. 감도계수 :</t>
    <phoneticPr fontId="4" type="noConversion"/>
  </si>
  <si>
    <t>B5. 불확도 기여도 :</t>
    <phoneticPr fontId="4" type="noConversion"/>
  </si>
  <si>
    <t>B6. 자유도 :</t>
    <phoneticPr fontId="4" type="noConversion"/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</si>
  <si>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 xml:space="preserve">) = </t>
    </r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  <scheme val="minor"/>
      </rPr>
      <t>- 1 = 5 - 1 = 4</t>
    </r>
    <phoneticPr fontId="4" type="noConversion"/>
  </si>
  <si>
    <t>3.</t>
    <phoneticPr fontId="4" type="noConversion"/>
  </si>
  <si>
    <t>C1. 추정값 :</t>
    <phoneticPr fontId="4" type="noConversion"/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</si>
  <si>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</si>
  <si>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C2. 표준불확도 :</t>
    <phoneticPr fontId="4" type="noConversion"/>
  </si>
  <si>
    <t>※ 불확도 전파법칙에 의한 수식 :</t>
    <phoneticPr fontId="4" type="noConversion"/>
  </si>
  <si>
    <r>
      <t xml:space="preserve">※ 열팽창계수의 불확도 값 : 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s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</t>
    </r>
    <phoneticPr fontId="4" type="noConversion"/>
  </si>
  <si>
    <r>
      <t>1.0×10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</si>
  <si>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r>
      <t>0.58×10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</si>
  <si>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불확도 전파법칙에 의한 수식에 열팽창계수의 불확도 값을 대입하여 계산하면</t>
    <phoneticPr fontId="4" type="noConversion"/>
  </si>
  <si>
    <r>
      <t>0.41×10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</si>
  <si>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C3. 확률분포 :</t>
    <phoneticPr fontId="4" type="noConversion"/>
  </si>
  <si>
    <t>C4. 감도계수 :</t>
    <phoneticPr fontId="4" type="noConversion"/>
  </si>
  <si>
    <r>
      <t>℃×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>×10</t>
    </r>
    <r>
      <rPr>
        <vertAlign val="superscript"/>
        <sz val="10"/>
        <rFont val="맑은 고딕"/>
        <family val="3"/>
        <charset val="129"/>
        <scheme val="major"/>
      </rPr>
      <t>3</t>
    </r>
    <r>
      <rPr>
        <sz val="10"/>
        <rFont val="맑은 고딕"/>
        <family val="3"/>
        <charset val="129"/>
        <scheme val="major"/>
      </rPr>
      <t xml:space="preserve"> μm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</si>
  <si>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μm℃</t>
    </r>
    <phoneticPr fontId="4" type="noConversion"/>
  </si>
  <si>
    <t>C5. 불확도 기여량 :</t>
    <phoneticPr fontId="4" type="noConversion"/>
  </si>
  <si>
    <t>｜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</si>
  <si>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μm℃ × 0.41 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</si>
  <si>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|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</si>
  <si>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</t>
    </r>
    <phoneticPr fontId="4" type="noConversion"/>
  </si>
  <si>
    <t>C6. 자유도 :</t>
    <phoneticPr fontId="4" type="noConversion"/>
  </si>
  <si>
    <r>
      <t xml:space="preserve">※ 상대불확도 </t>
    </r>
    <r>
      <rPr>
        <i/>
        <sz val="10"/>
        <rFont val="Times New Roman"/>
        <family val="1"/>
      </rPr>
      <t>R</t>
    </r>
    <r>
      <rPr>
        <sz val="10"/>
        <rFont val="맑은 고딕"/>
        <family val="3"/>
        <charset val="129"/>
        <scheme val="major"/>
      </rPr>
      <t xml:space="preserve"> : 10%로 추정</t>
    </r>
    <phoneticPr fontId="4" type="noConversion"/>
  </si>
  <si>
    <t>4.</t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</si>
  <si>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맑은 고딕"/>
        <family val="3"/>
        <charset val="129"/>
        <scheme val="major"/>
      </rPr>
      <t>(</t>
    </r>
    <r>
      <rPr>
        <b/>
        <i/>
        <sz val="10"/>
        <rFont val="Times New Roman"/>
        <family val="1"/>
      </rPr>
      <t>Δt</t>
    </r>
    <r>
      <rPr>
        <b/>
        <sz val="10"/>
        <rFont val="맑은 고딕"/>
        <family val="3"/>
        <charset val="129"/>
        <scheme val="major"/>
      </rPr>
      <t>)</t>
    </r>
    <phoneticPr fontId="4" type="noConversion"/>
  </si>
  <si>
    <t>일치한다고 추정하여 직사각형 확률분포를 적용하여 계산하면</t>
    <phoneticPr fontId="4" type="noConversion"/>
  </si>
  <si>
    <t>D1. 추정값 :</t>
    <phoneticPr fontId="4" type="noConversion"/>
  </si>
  <si>
    <t>D2. 표준불확도 :</t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</si>
  <si>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sz val="10"/>
        <rFont val="Times New Roman"/>
        <family val="1"/>
      </rPr>
      <t xml:space="preserve">) </t>
    </r>
    <phoneticPr fontId="4" type="noConversion"/>
  </si>
  <si>
    <t>℃</t>
    <phoneticPr fontId="4" type="noConversion"/>
  </si>
  <si>
    <t>D3. 확률분포 :</t>
    <phoneticPr fontId="4" type="noConversion"/>
  </si>
  <si>
    <t>D4. 감도계수 :</t>
    <phoneticPr fontId="4" type="noConversion"/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</si>
  <si>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>×10</t>
    </r>
    <r>
      <rPr>
        <vertAlign val="superscript"/>
        <sz val="10"/>
        <rFont val="맑은 고딕"/>
        <family val="3"/>
        <charset val="129"/>
        <scheme val="major"/>
      </rPr>
      <t>3</t>
    </r>
    <r>
      <rPr>
        <sz val="10"/>
        <rFont val="맑은 고딕"/>
        <family val="3"/>
        <charset val="129"/>
        <scheme val="major"/>
      </rPr>
      <t xml:space="preserve"> μm</t>
    </r>
    <phoneticPr fontId="4" type="noConversion"/>
  </si>
  <si>
    <t>D5. 불확도 기여량 :</t>
    <phoneticPr fontId="4" type="noConversion"/>
  </si>
  <si>
    <t>｜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</si>
  <si>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μm/℃×</t>
    </r>
    <phoneticPr fontId="4" type="noConversion"/>
  </si>
  <si>
    <t>D6. 자유도 :</t>
    <phoneticPr fontId="4" type="noConversion"/>
  </si>
  <si>
    <r>
      <t xml:space="preserve">※ 상대불확도 </t>
    </r>
    <r>
      <rPr>
        <i/>
        <sz val="10"/>
        <rFont val="Times New Roman"/>
        <family val="1"/>
      </rPr>
      <t>R</t>
    </r>
    <r>
      <rPr>
        <sz val="10"/>
        <rFont val="맑은 고딕"/>
        <family val="3"/>
        <charset val="129"/>
        <scheme val="major"/>
      </rPr>
      <t xml:space="preserve"> : 20%로 추정</t>
    </r>
    <phoneticPr fontId="4" type="noConversion"/>
  </si>
  <si>
    <t>5.</t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</si>
  <si>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sz val="10"/>
        <rFont val="맑은 고딕"/>
        <family val="3"/>
        <charset val="129"/>
      </rPr>
      <t>Δ</t>
    </r>
    <r>
      <rPr>
        <b/>
        <i/>
        <sz val="10"/>
        <rFont val="맑은 고딕"/>
        <family val="3"/>
        <charset val="129"/>
      </rPr>
      <t>α</t>
    </r>
    <r>
      <rPr>
        <b/>
        <sz val="10"/>
        <rFont val="Times New Roman"/>
        <family val="1"/>
      </rPr>
      <t>)</t>
    </r>
    <phoneticPr fontId="4" type="noConversion"/>
  </si>
  <si>
    <r>
      <rPr>
        <sz val="10"/>
        <rFont val="Times New Roman"/>
        <family val="1"/>
      </rPr>
      <t>Δ</t>
    </r>
    <r>
      <rPr>
        <i/>
        <sz val="10"/>
        <rFont val="Times New Roman"/>
        <family val="1"/>
      </rPr>
      <t>α</t>
    </r>
    <r>
      <rPr>
        <sz val="10"/>
        <rFont val="맑은 고딕"/>
        <family val="3"/>
        <charset val="129"/>
        <scheme val="major"/>
      </rPr>
      <t xml:space="preserve"> = 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x</t>
    </r>
    <r>
      <rPr>
        <sz val="10"/>
        <rFont val="맑은 고딕"/>
        <family val="3"/>
        <charset val="129"/>
        <scheme val="major"/>
      </rPr>
      <t xml:space="preserve"> - 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s</t>
    </r>
    <r>
      <rPr>
        <sz val="10"/>
        <rFont val="맑은 고딕"/>
        <family val="3"/>
        <charset val="129"/>
        <scheme val="major"/>
      </rPr>
      <t>)</t>
    </r>
    <phoneticPr fontId="4" type="noConversion"/>
  </si>
  <si>
    <t>E1. 추정값 :</t>
    <phoneticPr fontId="4" type="noConversion"/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</si>
  <si>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</si>
  <si>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E2. 표준불확도 :</t>
    <phoneticPr fontId="4" type="noConversion"/>
  </si>
  <si>
    <r>
      <t xml:space="preserve">※ 불확도 전파법칙에 의한 수식 : </t>
    </r>
    <r>
      <rPr>
        <i/>
        <sz val="10"/>
        <rFont val="Times New Roman"/>
        <family val="1"/>
      </rPr>
      <t>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Δα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 xml:space="preserve"> = 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 xml:space="preserve"> + 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s</t>
    </r>
    <r>
      <rPr>
        <sz val="10"/>
        <rFont val="Times New Roman"/>
        <family val="1"/>
      </rPr>
      <t>)</t>
    </r>
    <phoneticPr fontId="4" type="noConversion"/>
  </si>
  <si>
    <r>
      <t xml:space="preserve">※ 열팽창계수의 불확도 값 : 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 xml:space="preserve">) = 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s</t>
    </r>
    <r>
      <rPr>
        <sz val="10"/>
        <rFont val="Times New Roman"/>
        <family val="1"/>
      </rPr>
      <t>)</t>
    </r>
    <r>
      <rPr>
        <sz val="10"/>
        <rFont val="맑은 고딕"/>
        <family val="3"/>
        <charset val="129"/>
        <scheme val="major"/>
      </rPr>
      <t xml:space="preserve"> = 0.58×10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</si>
  <si>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불확도 전파법칙에 의한 수식에 열팽창계수의 불확도 값을 대입하여 계산하면</t>
    <phoneticPr fontId="4" type="noConversion"/>
  </si>
  <si>
    <t>E3. 확률분포 :</t>
    <phoneticPr fontId="4" type="noConversion"/>
  </si>
  <si>
    <t>E4. 감도계수 :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</si>
  <si>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μm℃</t>
    </r>
    <phoneticPr fontId="4" type="noConversion"/>
  </si>
  <si>
    <t>E5. 불확도 기여량 :</t>
    <phoneticPr fontId="4" type="noConversion"/>
  </si>
  <si>
    <t>｜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</si>
  <si>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μm℃ × 0.82 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</si>
  <si>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E6. 자유도 :</t>
    <phoneticPr fontId="4" type="noConversion"/>
  </si>
  <si>
    <r>
      <t xml:space="preserve">※ 상대불확도 </t>
    </r>
    <r>
      <rPr>
        <i/>
        <sz val="10"/>
        <rFont val="Times New Roman"/>
        <family val="1"/>
      </rPr>
      <t>R</t>
    </r>
    <r>
      <rPr>
        <sz val="10"/>
        <rFont val="맑은 고딕"/>
        <family val="3"/>
        <charset val="129"/>
        <scheme val="major"/>
      </rPr>
      <t xml:space="preserve"> : 10%로 추정</t>
    </r>
    <phoneticPr fontId="4" type="noConversion"/>
  </si>
  <si>
    <t>6.</t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</si>
  <si>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맑은 고딕"/>
        <family val="3"/>
        <charset val="129"/>
      </rPr>
      <t>δ</t>
    </r>
    <r>
      <rPr>
        <b/>
        <i/>
        <sz val="10"/>
        <rFont val="Times New Roman"/>
        <family val="1"/>
      </rPr>
      <t>t</t>
    </r>
    <r>
      <rPr>
        <b/>
        <sz val="10"/>
        <rFont val="Times New Roman"/>
        <family val="1"/>
      </rPr>
      <t>)</t>
    </r>
    <phoneticPr fontId="4" type="noConversion"/>
  </si>
  <si>
    <t>여기에 직사각형 확률분포를 적용하여 계산하면</t>
    <phoneticPr fontId="4" type="noConversion"/>
  </si>
  <si>
    <t>F1. 추정값 :</t>
    <phoneticPr fontId="4" type="noConversion"/>
  </si>
  <si>
    <t>F2. 표준불확도 :</t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</si>
  <si>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sz val="10"/>
        <rFont val="Times New Roman"/>
        <family val="1"/>
      </rPr>
      <t>)</t>
    </r>
    <phoneticPr fontId="4" type="noConversion"/>
  </si>
  <si>
    <t>℃</t>
    <phoneticPr fontId="4" type="noConversion"/>
  </si>
  <si>
    <t>F3. 확률분포 :</t>
    <phoneticPr fontId="4" type="noConversion"/>
  </si>
  <si>
    <t>F4. 감도계수 :</t>
    <phoneticPr fontId="4" type="noConversion"/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</si>
  <si>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>×10</t>
    </r>
    <r>
      <rPr>
        <vertAlign val="superscript"/>
        <sz val="10"/>
        <rFont val="맑은 고딕"/>
        <family val="3"/>
        <charset val="129"/>
        <scheme val="major"/>
      </rPr>
      <t>3</t>
    </r>
    <r>
      <rPr>
        <sz val="10"/>
        <rFont val="맑은 고딕"/>
        <family val="3"/>
        <charset val="129"/>
        <scheme val="major"/>
      </rPr>
      <t xml:space="preserve"> μm</t>
    </r>
    <phoneticPr fontId="4" type="noConversion"/>
  </si>
  <si>
    <t>F5. 불확도 기여량 :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</si>
  <si>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μm/℃×</t>
    </r>
    <phoneticPr fontId="4" type="noConversion"/>
  </si>
  <si>
    <t>|</t>
    <phoneticPr fontId="4" type="noConversion"/>
  </si>
  <si>
    <t>F6. 자유도 :</t>
    <phoneticPr fontId="4" type="noConversion"/>
  </si>
  <si>
    <r>
      <t xml:space="preserve">※ 상대불확도 </t>
    </r>
    <r>
      <rPr>
        <i/>
        <sz val="10"/>
        <rFont val="Times New Roman"/>
        <family val="1"/>
      </rPr>
      <t>R</t>
    </r>
    <r>
      <rPr>
        <sz val="10"/>
        <rFont val="맑은 고딕"/>
        <family val="3"/>
        <charset val="129"/>
        <scheme val="major"/>
      </rPr>
      <t xml:space="preserve"> : 20%로 추정</t>
    </r>
    <phoneticPr fontId="4" type="noConversion"/>
  </si>
  <si>
    <t>7.</t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</si>
  <si>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맑은 고딕"/>
        <family val="3"/>
        <charset val="129"/>
      </rPr>
      <t>δ</t>
    </r>
    <r>
      <rPr>
        <b/>
        <i/>
        <sz val="10"/>
        <rFont val="Times New Roman"/>
        <family val="1"/>
      </rPr>
      <t>l</t>
    </r>
    <r>
      <rPr>
        <b/>
        <i/>
        <vertAlign val="subscript"/>
        <sz val="10"/>
        <rFont val="Times New Roman"/>
        <family val="1"/>
      </rPr>
      <t>x</t>
    </r>
    <r>
      <rPr>
        <b/>
        <sz val="10"/>
        <rFont val="Times New Roman"/>
        <family val="1"/>
      </rPr>
      <t>)</t>
    </r>
    <phoneticPr fontId="4" type="noConversion"/>
  </si>
  <si>
    <t>G1. 추정값 :</t>
    <phoneticPr fontId="4" type="noConversion"/>
  </si>
  <si>
    <t>G2. 표준불확도 :</t>
    <phoneticPr fontId="4" type="noConversion"/>
  </si>
  <si>
    <r>
      <rPr>
        <sz val="10"/>
        <rFont val="맑은 고딕"/>
        <family val="3"/>
        <charset val="129"/>
      </rPr>
      <t>※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분해능</t>
    </r>
    <r>
      <rPr>
        <sz val="10"/>
        <rFont val="Times New Roman"/>
        <family val="1"/>
      </rPr>
      <t xml:space="preserve"> (</t>
    </r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>) =</t>
    </r>
    <phoneticPr fontId="4" type="noConversion"/>
  </si>
  <si>
    <t>mm</t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</si>
  <si>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δl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>)</t>
    </r>
    <phoneticPr fontId="4" type="noConversion"/>
  </si>
  <si>
    <t>d</t>
    <phoneticPr fontId="4" type="noConversion"/>
  </si>
  <si>
    <t>μm</t>
    <phoneticPr fontId="4" type="noConversion"/>
  </si>
  <si>
    <t>G3. 확률분포 :</t>
    <phoneticPr fontId="4" type="noConversion"/>
  </si>
  <si>
    <t>G4. 감도계수 :</t>
    <phoneticPr fontId="4" type="noConversion"/>
  </si>
  <si>
    <t>G5. 불확도 기여량 :</t>
    <phoneticPr fontId="4" type="noConversion"/>
  </si>
  <si>
    <t>G6. 자유도 :</t>
    <phoneticPr fontId="4" type="noConversion"/>
  </si>
  <si>
    <r>
      <t xml:space="preserve">※ 상대불확도 </t>
    </r>
    <r>
      <rPr>
        <i/>
        <sz val="10"/>
        <rFont val="Times New Roman"/>
        <family val="1"/>
      </rPr>
      <t>R</t>
    </r>
    <r>
      <rPr>
        <sz val="10"/>
        <rFont val="맑은 고딕"/>
        <family val="3"/>
        <charset val="129"/>
        <scheme val="major"/>
      </rPr>
      <t xml:space="preserve"> : 0%로 추정</t>
    </r>
    <phoneticPr fontId="4" type="noConversion"/>
  </si>
  <si>
    <t>■ 합성표준불확도 계산</t>
    <phoneticPr fontId="4" type="noConversion"/>
  </si>
  <si>
    <t>+</t>
    <phoneticPr fontId="4" type="noConversion"/>
  </si>
  <si>
    <t>+</t>
    <phoneticPr fontId="4" type="noConversion"/>
  </si>
  <si>
    <t>μm</t>
    <phoneticPr fontId="4" type="noConversion"/>
  </si>
  <si>
    <t>+</t>
    <phoneticPr fontId="4" type="noConversion"/>
  </si>
  <si>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맑은 고딕"/>
        <family val="3"/>
        <charset val="129"/>
        <scheme val="major"/>
      </rPr>
      <t>(</t>
    </r>
    <r>
      <rPr>
        <i/>
        <sz val="10"/>
        <rFont val="Times New Roman"/>
        <family val="1"/>
      </rPr>
      <t>B</t>
    </r>
    <r>
      <rPr>
        <i/>
        <vertAlign val="subscript"/>
        <sz val="10"/>
        <rFont val="Times New Roman"/>
        <family val="1"/>
      </rPr>
      <t>x</t>
    </r>
    <r>
      <rPr>
        <sz val="10"/>
        <rFont val="맑은 고딕"/>
        <family val="3"/>
        <charset val="129"/>
        <scheme val="major"/>
      </rPr>
      <t>)</t>
    </r>
    <phoneticPr fontId="4" type="noConversion"/>
  </si>
  <si>
    <t>■ 유효자유도</t>
    <phoneticPr fontId="4" type="noConversion"/>
  </si>
  <si>
    <t>+</t>
    <phoneticPr fontId="4" type="noConversion"/>
  </si>
  <si>
    <t>■ 측정불확도</t>
    <phoneticPr fontId="4" type="noConversion"/>
  </si>
  <si>
    <t>※ 합성표준불확도를 구성하는 입력변수 중에서 직사각형 확률분포를 가지는 한 개 또는 두 개의 표준불확도 성분이</t>
    <phoneticPr fontId="4" type="noConversion"/>
  </si>
  <si>
    <t>전체의 대부분을 차지하는 경우가 아닌 경우, 유효자유도 계산 결과 값을 이용하여 t 분포표에서 신뢰수준 약 95%에</t>
    <phoneticPr fontId="4" type="noConversion"/>
  </si>
  <si>
    <r>
      <t xml:space="preserve">해당하는 </t>
    </r>
    <r>
      <rPr>
        <i/>
        <sz val="10"/>
        <rFont val="맑은 고딕"/>
        <family val="3"/>
        <charset val="129"/>
        <scheme val="major"/>
      </rPr>
      <t>k</t>
    </r>
    <r>
      <rPr>
        <sz val="10"/>
        <rFont val="맑은 고딕"/>
        <family val="3"/>
        <charset val="129"/>
        <scheme val="major"/>
      </rPr>
      <t>값을 찾아서 계산한다.</t>
    </r>
    <phoneticPr fontId="4" type="noConversion"/>
  </si>
  <si>
    <r>
      <t xml:space="preserve">이 때 유효자유도가 10 이상으로 충분히 큰 경우 포함인자 </t>
    </r>
    <r>
      <rPr>
        <i/>
        <sz val="10"/>
        <rFont val="맑은 고딕"/>
        <family val="3"/>
        <charset val="129"/>
        <scheme val="major"/>
      </rPr>
      <t>k</t>
    </r>
    <r>
      <rPr>
        <sz val="10"/>
        <rFont val="맑은 고딕"/>
        <family val="3"/>
        <charset val="129"/>
        <scheme val="major"/>
      </rPr>
      <t>=2를 적용한다.</t>
    </r>
    <phoneticPr fontId="4" type="noConversion"/>
  </si>
  <si>
    <t>전체의 대부분을 차지하는 경우, 주된 성분에 대한 잔여 성분의 크기가 0.3보다 작은지 점검한다.</t>
    <phoneticPr fontId="4" type="noConversion"/>
  </si>
  <si>
    <t>비율이 0.3보다 작으면 직사각형 확률분포를 적용하여 반너비의 비율을 구하고 사다리꼴 분포에 해당하는</t>
    <phoneticPr fontId="4" type="noConversion"/>
  </si>
  <si>
    <r>
      <t xml:space="preserve">포함인자 </t>
    </r>
    <r>
      <rPr>
        <i/>
        <sz val="10"/>
        <rFont val="맑은 고딕"/>
        <family val="3"/>
        <charset val="129"/>
        <scheme val="major"/>
      </rPr>
      <t>k</t>
    </r>
    <r>
      <rPr>
        <sz val="10"/>
        <rFont val="맑은 고딕"/>
        <family val="3"/>
        <charset val="129"/>
        <scheme val="major"/>
      </rPr>
      <t>를 구하여 계산한다.</t>
    </r>
    <phoneticPr fontId="4" type="noConversion"/>
  </si>
  <si>
    <r>
      <t>U</t>
    </r>
    <r>
      <rPr>
        <sz val="10"/>
        <rFont val="Times New Roman"/>
        <family val="1"/>
      </rPr>
      <t xml:space="preserve"> = </t>
    </r>
    <r>
      <rPr>
        <i/>
        <sz val="10"/>
        <rFont val="Times New Roman"/>
        <family val="1"/>
      </rPr>
      <t>k</t>
    </r>
    <r>
      <rPr>
        <sz val="10"/>
        <rFont val="Times New Roman"/>
        <family val="1"/>
      </rPr>
      <t xml:space="preserve"> × </t>
    </r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 = </t>
    </r>
    <phoneticPr fontId="4" type="noConversion"/>
  </si>
  <si>
    <t>≒</t>
    <phoneticPr fontId="4" type="noConversion"/>
  </si>
  <si>
    <t>◆ Y축 방향 측정불확도 추정보고서 ◆</t>
    <phoneticPr fontId="4" type="noConversion"/>
  </si>
  <si>
    <t>■ 측정기본정보</t>
    <phoneticPr fontId="4" type="noConversion"/>
  </si>
  <si>
    <t>기준기명</t>
    <phoneticPr fontId="4" type="noConversion"/>
  </si>
  <si>
    <t>접촉식 좌표 측정기</t>
  </si>
  <si>
    <t>명목값</t>
    <phoneticPr fontId="4" type="noConversion"/>
  </si>
  <si>
    <t>평균값</t>
    <phoneticPr fontId="4" type="noConversion"/>
  </si>
  <si>
    <t>표준편차</t>
    <phoneticPr fontId="4" type="noConversion"/>
  </si>
  <si>
    <t>1회</t>
    <phoneticPr fontId="4" type="noConversion"/>
  </si>
  <si>
    <t>2회</t>
    <phoneticPr fontId="4" type="noConversion"/>
  </si>
  <si>
    <t>2회</t>
    <phoneticPr fontId="4" type="noConversion"/>
  </si>
  <si>
    <t>3회</t>
    <phoneticPr fontId="4" type="noConversion"/>
  </si>
  <si>
    <t>4회</t>
    <phoneticPr fontId="4" type="noConversion"/>
  </si>
  <si>
    <t>5회</t>
    <phoneticPr fontId="4" type="noConversion"/>
  </si>
  <si>
    <t>■ 불확도 총괄표</t>
    <phoneticPr fontId="4" type="noConversion"/>
  </si>
  <si>
    <t>추정값</t>
    <phoneticPr fontId="4" type="noConversion"/>
  </si>
  <si>
    <t>표준불확도</t>
    <phoneticPr fontId="4" type="noConversion"/>
  </si>
  <si>
    <t>표준불확도</t>
    <phoneticPr fontId="4" type="noConversion"/>
  </si>
  <si>
    <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</si>
  <si>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(</t>
    </r>
    <r>
      <rPr>
        <i/>
        <sz val="10"/>
        <rFont val="Times New Roman"/>
        <family val="1"/>
      </rPr>
      <t>c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</si>
  <si>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|u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y</t>
    </r>
    <r>
      <rPr>
        <sz val="10"/>
        <rFont val="Times New Roman"/>
        <family val="1"/>
      </rPr>
      <t>)|</t>
    </r>
    <phoneticPr fontId="4" type="noConversion"/>
  </si>
  <si>
    <t>A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</si>
  <si>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s</t>
    </r>
    <phoneticPr fontId="4" type="noConversion"/>
  </si>
  <si>
    <t>B</t>
    <phoneticPr fontId="4" type="noConversion"/>
  </si>
  <si>
    <t>E</t>
    <phoneticPr fontId="4" type="noConversion"/>
  </si>
  <si>
    <t>Δα</t>
    <phoneticPr fontId="4" type="noConversion"/>
  </si>
  <si>
    <t>F</t>
    <phoneticPr fontId="4" type="noConversion"/>
  </si>
  <si>
    <t>δt</t>
    <phoneticPr fontId="4" type="noConversion"/>
  </si>
  <si>
    <t>H</t>
    <phoneticPr fontId="4" type="noConversion"/>
  </si>
  <si>
    <r>
      <t xml:space="preserve">※ 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inor"/>
      </rPr>
      <t>0</t>
    </r>
    <r>
      <rPr>
        <sz val="10"/>
        <rFont val="맑은 고딕"/>
        <family val="3"/>
        <charset val="129"/>
        <scheme val="minor"/>
      </rPr>
      <t>는</t>
    </r>
    <phoneticPr fontId="4" type="noConversion"/>
  </si>
  <si>
    <t>■ 합성표준불확도 계산</t>
    <phoneticPr fontId="4" type="noConversion"/>
  </si>
  <si>
    <t>+</t>
    <phoneticPr fontId="4" type="noConversion"/>
  </si>
  <si>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맑은 고딕"/>
        <family val="3"/>
        <charset val="129"/>
        <scheme val="major"/>
      </rPr>
      <t>(</t>
    </r>
    <r>
      <rPr>
        <i/>
        <sz val="10"/>
        <rFont val="Times New Roman"/>
        <family val="1"/>
      </rPr>
      <t>B</t>
    </r>
    <r>
      <rPr>
        <i/>
        <vertAlign val="subscript"/>
        <sz val="10"/>
        <rFont val="Times New Roman"/>
        <family val="1"/>
      </rPr>
      <t>x</t>
    </r>
    <r>
      <rPr>
        <sz val="10"/>
        <rFont val="맑은 고딕"/>
        <family val="3"/>
        <charset val="129"/>
        <scheme val="major"/>
      </rPr>
      <t>)</t>
    </r>
    <phoneticPr fontId="4" type="noConversion"/>
  </si>
  <si>
    <t>■ 유효자유도</t>
    <phoneticPr fontId="4" type="noConversion"/>
  </si>
  <si>
    <t>■ 측정불확도</t>
    <phoneticPr fontId="4" type="noConversion"/>
  </si>
  <si>
    <r>
      <t>U</t>
    </r>
    <r>
      <rPr>
        <sz val="10"/>
        <rFont val="Times New Roman"/>
        <family val="1"/>
      </rPr>
      <t xml:space="preserve"> = </t>
    </r>
    <r>
      <rPr>
        <i/>
        <sz val="10"/>
        <rFont val="Times New Roman"/>
        <family val="1"/>
      </rPr>
      <t>k</t>
    </r>
    <r>
      <rPr>
        <sz val="10"/>
        <rFont val="Times New Roman"/>
        <family val="1"/>
      </rPr>
      <t xml:space="preserve"> × </t>
    </r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 = </t>
    </r>
    <phoneticPr fontId="4" type="noConversion"/>
  </si>
  <si>
    <t>×</t>
    <phoneticPr fontId="4" type="noConversion"/>
  </si>
  <si>
    <t>◆ Z축 방향 측정불확도 추정보고서 ◆</t>
    <phoneticPr fontId="4" type="noConversion"/>
  </si>
  <si>
    <t>기기명</t>
    <phoneticPr fontId="4" type="noConversion"/>
  </si>
  <si>
    <t>■ 반복 측정 결과</t>
    <phoneticPr fontId="4" type="noConversion"/>
  </si>
  <si>
    <t>평균값</t>
    <phoneticPr fontId="4" type="noConversion"/>
  </si>
  <si>
    <t>표준편차</t>
    <phoneticPr fontId="4" type="noConversion"/>
  </si>
  <si>
    <t>1회</t>
    <phoneticPr fontId="4" type="noConversion"/>
  </si>
  <si>
    <t>5회</t>
    <phoneticPr fontId="4" type="noConversion"/>
  </si>
  <si>
    <t>mm</t>
    <phoneticPr fontId="4" type="noConversion"/>
  </si>
  <si>
    <t>입력량</t>
    <phoneticPr fontId="4" type="noConversion"/>
  </si>
  <si>
    <t>추정값</t>
    <phoneticPr fontId="4" type="noConversion"/>
  </si>
  <si>
    <t>감도계수</t>
    <phoneticPr fontId="4" type="noConversion"/>
  </si>
  <si>
    <t>불확도 기여량</t>
    <phoneticPr fontId="4" type="noConversion"/>
  </si>
  <si>
    <t>자유도</t>
    <phoneticPr fontId="4" type="noConversion"/>
  </si>
  <si>
    <r>
      <t>(</t>
    </r>
    <r>
      <rPr>
        <i/>
        <sz val="10"/>
        <rFont val="Times New Roman"/>
        <family val="1"/>
      </rPr>
      <t>c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</si>
  <si>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l</t>
    </r>
    <r>
      <rPr>
        <i/>
        <vertAlign val="subscript"/>
        <sz val="10"/>
        <rFont val="Times New Roman"/>
        <family val="1"/>
      </rPr>
      <t>s</t>
    </r>
    <phoneticPr fontId="4" type="noConversion"/>
  </si>
  <si>
    <t>B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</si>
  <si>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x</t>
    </r>
    <phoneticPr fontId="4" type="noConversion"/>
  </si>
  <si>
    <t>C</t>
    <phoneticPr fontId="4" type="noConversion"/>
  </si>
  <si>
    <t>D</t>
    <phoneticPr fontId="4" type="noConversion"/>
  </si>
  <si>
    <t>Δt</t>
    <phoneticPr fontId="4" type="noConversion"/>
  </si>
  <si>
    <t>Δα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</si>
  <si>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</si>
  <si>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</si>
  <si>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</si>
  <si>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r>
      <t xml:space="preserve">※ 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inor"/>
      </rPr>
      <t>0</t>
    </r>
    <r>
      <rPr>
        <sz val="10"/>
        <rFont val="맑은 고딕"/>
        <family val="3"/>
        <charset val="129"/>
        <scheme val="minor"/>
      </rPr>
      <t>는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</si>
  <si>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</t>
    </r>
    <phoneticPr fontId="4" type="noConversion"/>
  </si>
  <si>
    <r>
      <t>U</t>
    </r>
    <r>
      <rPr>
        <sz val="10"/>
        <rFont val="Times New Roman"/>
        <family val="1"/>
      </rPr>
      <t xml:space="preserve"> = </t>
    </r>
    <r>
      <rPr>
        <i/>
        <sz val="10"/>
        <rFont val="Times New Roman"/>
        <family val="1"/>
      </rPr>
      <t>k</t>
    </r>
    <r>
      <rPr>
        <sz val="10"/>
        <rFont val="Times New Roman"/>
        <family val="1"/>
      </rPr>
      <t xml:space="preserve"> × </t>
    </r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 = </t>
    </r>
    <phoneticPr fontId="4" type="noConversion"/>
  </si>
  <si>
    <t>×</t>
    <phoneticPr fontId="4" type="noConversion"/>
  </si>
  <si>
    <t>=</t>
    <phoneticPr fontId="4" type="noConversion"/>
  </si>
  <si>
    <t>≒</t>
    <phoneticPr fontId="4" type="noConversion"/>
  </si>
  <si>
    <t>◆ 대각선 방향(전면 좌측하단→후면 우측상단) 측정불확도 추정보고서 ◆</t>
    <phoneticPr fontId="4" type="noConversion"/>
  </si>
  <si>
    <t>■ 측정기본정보</t>
    <phoneticPr fontId="4" type="noConversion"/>
  </si>
  <si>
    <t>단위</t>
    <phoneticPr fontId="4" type="noConversion"/>
  </si>
  <si>
    <t>기준기명</t>
    <phoneticPr fontId="4" type="noConversion"/>
  </si>
  <si>
    <t>■ 반복 측정 결과</t>
    <phoneticPr fontId="4" type="noConversion"/>
  </si>
  <si>
    <t>평균값</t>
    <phoneticPr fontId="4" type="noConversion"/>
  </si>
  <si>
    <t>3회</t>
    <phoneticPr fontId="4" type="noConversion"/>
  </si>
  <si>
    <t>4회</t>
    <phoneticPr fontId="4" type="noConversion"/>
  </si>
  <si>
    <t>5회</t>
    <phoneticPr fontId="4" type="noConversion"/>
  </si>
  <si>
    <t>mm</t>
    <phoneticPr fontId="4" type="noConversion"/>
  </si>
  <si>
    <t>■ 불확도 총괄표</t>
    <phoneticPr fontId="4" type="noConversion"/>
  </si>
  <si>
    <t>입력량</t>
    <phoneticPr fontId="4" type="noConversion"/>
  </si>
  <si>
    <t>표준불확도</t>
    <phoneticPr fontId="4" type="noConversion"/>
  </si>
  <si>
    <t>불확도 기여량</t>
    <phoneticPr fontId="4" type="noConversion"/>
  </si>
  <si>
    <t>자유도</t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</si>
  <si>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</si>
  <si>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(</t>
    </r>
    <r>
      <rPr>
        <i/>
        <sz val="10"/>
        <rFont val="Times New Roman"/>
        <family val="1"/>
      </rPr>
      <t>c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</si>
  <si>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t>A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</si>
  <si>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</si>
  <si>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</si>
  <si>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</si>
  <si>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δt</t>
    <phoneticPr fontId="4" type="noConversion"/>
  </si>
  <si>
    <r>
      <t xml:space="preserve">※ 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inor"/>
      </rPr>
      <t>0</t>
    </r>
    <r>
      <rPr>
        <sz val="10"/>
        <rFont val="맑은 고딕"/>
        <family val="3"/>
        <charset val="129"/>
        <scheme val="minor"/>
      </rPr>
      <t>는</t>
    </r>
    <phoneticPr fontId="4" type="noConversion"/>
  </si>
  <si>
    <t>■ 합성표준불확도 계산</t>
    <phoneticPr fontId="4" type="noConversion"/>
  </si>
  <si>
    <r>
      <t>U</t>
    </r>
    <r>
      <rPr>
        <sz val="10"/>
        <rFont val="Times New Roman"/>
        <family val="1"/>
      </rPr>
      <t xml:space="preserve"> = </t>
    </r>
    <r>
      <rPr>
        <i/>
        <sz val="10"/>
        <rFont val="Times New Roman"/>
        <family val="1"/>
      </rPr>
      <t>k</t>
    </r>
    <r>
      <rPr>
        <sz val="10"/>
        <rFont val="Times New Roman"/>
        <family val="1"/>
      </rPr>
      <t xml:space="preserve"> × </t>
    </r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 = </t>
    </r>
    <phoneticPr fontId="4" type="noConversion"/>
  </si>
  <si>
    <t>≒</t>
    <phoneticPr fontId="4" type="noConversion"/>
  </si>
  <si>
    <t>◆ 대각선 방향(전면 우측하단→후면 좌측상단) 측정불확도 추정보고서 ◆</t>
    <phoneticPr fontId="4" type="noConversion"/>
  </si>
  <si>
    <t>단위</t>
    <phoneticPr fontId="4" type="noConversion"/>
  </si>
  <si>
    <t>1회</t>
    <phoneticPr fontId="4" type="noConversion"/>
  </si>
  <si>
    <t>4회</t>
    <phoneticPr fontId="4" type="noConversion"/>
  </si>
  <si>
    <t>입력량</t>
    <phoneticPr fontId="4" type="noConversion"/>
  </si>
  <si>
    <t>추정값</t>
    <phoneticPr fontId="4" type="noConversion"/>
  </si>
  <si>
    <t>표준불확도</t>
    <phoneticPr fontId="4" type="noConversion"/>
  </si>
  <si>
    <t>감도계수</t>
    <phoneticPr fontId="4" type="noConversion"/>
  </si>
  <si>
    <t>불확도 기여량</t>
    <phoneticPr fontId="4" type="noConversion"/>
  </si>
  <si>
    <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</si>
  <si>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</si>
  <si>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(</t>
    </r>
    <r>
      <rPr>
        <i/>
        <sz val="10"/>
        <rFont val="Times New Roman"/>
        <family val="1"/>
      </rPr>
      <t>c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</si>
  <si>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|u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y</t>
    </r>
    <r>
      <rPr>
        <sz val="10"/>
        <rFont val="Times New Roman"/>
        <family val="1"/>
      </rPr>
      <t>)|</t>
    </r>
    <phoneticPr fontId="4" type="noConversion"/>
  </si>
  <si>
    <t>A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</si>
  <si>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s</t>
    </r>
    <phoneticPr fontId="4" type="noConversion"/>
  </si>
  <si>
    <t>B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</si>
  <si>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x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</si>
  <si>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</t>
    </r>
    <phoneticPr fontId="4" type="noConversion"/>
  </si>
  <si>
    <t>D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</si>
  <si>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μm/℃</t>
    </r>
    <phoneticPr fontId="4" type="noConversion"/>
  </si>
  <si>
    <r>
      <t>B</t>
    </r>
    <r>
      <rPr>
        <i/>
        <vertAlign val="subscript"/>
        <sz val="10"/>
        <rFont val="Times New Roman"/>
        <family val="1"/>
      </rPr>
      <t>x</t>
    </r>
    <phoneticPr fontId="4" type="noConversion"/>
  </si>
  <si>
    <r>
      <t xml:space="preserve">※ 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inor"/>
      </rPr>
      <t>0</t>
    </r>
    <r>
      <rPr>
        <sz val="10"/>
        <rFont val="맑은 고딕"/>
        <family val="3"/>
        <charset val="129"/>
        <scheme val="minor"/>
      </rPr>
      <t>는</t>
    </r>
    <phoneticPr fontId="4" type="noConversion"/>
  </si>
  <si>
    <t>■ 합성표준불확도 계산</t>
    <phoneticPr fontId="4" type="noConversion"/>
  </si>
  <si>
    <t>=</t>
    <phoneticPr fontId="4" type="noConversion"/>
  </si>
  <si>
    <t>μm</t>
    <phoneticPr fontId="4" type="noConversion"/>
  </si>
  <si>
    <t>+</t>
    <phoneticPr fontId="4" type="noConversion"/>
  </si>
  <si>
    <t>+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</si>
  <si>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</t>
    </r>
    <phoneticPr fontId="4" type="noConversion"/>
  </si>
  <si>
    <t>+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</si>
  <si>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μm</t>
    </r>
    <phoneticPr fontId="4" type="noConversion"/>
  </si>
  <si>
    <t>μm</t>
    <phoneticPr fontId="4" type="noConversion"/>
  </si>
  <si>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맑은 고딕"/>
        <family val="3"/>
        <charset val="129"/>
        <scheme val="major"/>
      </rPr>
      <t>(</t>
    </r>
    <r>
      <rPr>
        <i/>
        <sz val="10"/>
        <rFont val="Times New Roman"/>
        <family val="1"/>
      </rPr>
      <t>B</t>
    </r>
    <r>
      <rPr>
        <i/>
        <vertAlign val="subscript"/>
        <sz val="10"/>
        <rFont val="Times New Roman"/>
        <family val="1"/>
      </rPr>
      <t>x</t>
    </r>
    <r>
      <rPr>
        <sz val="10"/>
        <rFont val="맑은 고딕"/>
        <family val="3"/>
        <charset val="129"/>
        <scheme val="major"/>
      </rPr>
      <t>)</t>
    </r>
    <phoneticPr fontId="4" type="noConversion"/>
  </si>
  <si>
    <t>=</t>
    <phoneticPr fontId="4" type="noConversion"/>
  </si>
  <si>
    <t>■ 유효자유도</t>
    <phoneticPr fontId="4" type="noConversion"/>
  </si>
  <si>
    <t>■ 측정불확도</t>
    <phoneticPr fontId="4" type="noConversion"/>
  </si>
  <si>
    <t>×</t>
    <phoneticPr fontId="4" type="noConversion"/>
  </si>
  <si>
    <t>◆ 진직도 측정불확도 추정보고서 ◆</t>
    <phoneticPr fontId="4" type="noConversion"/>
  </si>
  <si>
    <t>단위</t>
    <phoneticPr fontId="4" type="noConversion"/>
  </si>
  <si>
    <t>기기명</t>
    <phoneticPr fontId="4" type="noConversion"/>
  </si>
  <si>
    <t>접촉식 좌표 측정기</t>
    <phoneticPr fontId="4" type="noConversion"/>
  </si>
  <si>
    <t>스트레이트 엣지</t>
    <phoneticPr fontId="4" type="noConversion"/>
  </si>
  <si>
    <t>측정방향</t>
    <phoneticPr fontId="4" type="noConversion"/>
  </si>
  <si>
    <t>측정방향</t>
    <phoneticPr fontId="4" type="noConversion"/>
  </si>
  <si>
    <t>기준구간</t>
    <phoneticPr fontId="4" type="noConversion"/>
  </si>
  <si>
    <t>1회</t>
    <phoneticPr fontId="4" type="noConversion"/>
  </si>
  <si>
    <t>2회</t>
    <phoneticPr fontId="4" type="noConversion"/>
  </si>
  <si>
    <t>4회</t>
    <phoneticPr fontId="4" type="noConversion"/>
  </si>
  <si>
    <t>5회</t>
    <phoneticPr fontId="4" type="noConversion"/>
  </si>
  <si>
    <t>mm</t>
    <phoneticPr fontId="4" type="noConversion"/>
  </si>
  <si>
    <t>측정방향</t>
    <phoneticPr fontId="4" type="noConversion"/>
  </si>
  <si>
    <t>표준편차</t>
    <phoneticPr fontId="4" type="noConversion"/>
  </si>
  <si>
    <t>1회</t>
    <phoneticPr fontId="4" type="noConversion"/>
  </si>
  <si>
    <t>3회</t>
    <phoneticPr fontId="4" type="noConversion"/>
  </si>
  <si>
    <t>5회</t>
    <phoneticPr fontId="4" type="noConversion"/>
  </si>
  <si>
    <t>측정방향</t>
    <phoneticPr fontId="4" type="noConversion"/>
  </si>
  <si>
    <t>기준구간</t>
    <phoneticPr fontId="4" type="noConversion"/>
  </si>
  <si>
    <t>4회</t>
    <phoneticPr fontId="4" type="noConversion"/>
  </si>
  <si>
    <t>5회</t>
    <phoneticPr fontId="4" type="noConversion"/>
  </si>
  <si>
    <t>mm</t>
    <phoneticPr fontId="4" type="noConversion"/>
  </si>
  <si>
    <t>■ 수학적 모델</t>
    <phoneticPr fontId="4" type="noConversion"/>
  </si>
  <si>
    <t>:</t>
    <phoneticPr fontId="4" type="noConversion"/>
  </si>
  <si>
    <t>X</t>
    <phoneticPr fontId="4" type="noConversion"/>
  </si>
  <si>
    <t>:</t>
    <phoneticPr fontId="4" type="noConversion"/>
  </si>
  <si>
    <t>Y</t>
    <phoneticPr fontId="4" type="noConversion"/>
  </si>
  <si>
    <r>
      <t>δX</t>
    </r>
    <r>
      <rPr>
        <i/>
        <vertAlign val="subscript"/>
        <sz val="10"/>
        <rFont val="Times New Roman"/>
        <family val="1"/>
      </rPr>
      <t>r</t>
    </r>
    <phoneticPr fontId="4" type="noConversion"/>
  </si>
  <si>
    <t>■ 합성표준불확도 관계식</t>
    <phoneticPr fontId="4" type="noConversion"/>
  </si>
  <si>
    <t>※ 감도계수</t>
    <phoneticPr fontId="4" type="noConversion"/>
  </si>
  <si>
    <t>입력량</t>
    <phoneticPr fontId="4" type="noConversion"/>
  </si>
  <si>
    <t>추정값</t>
    <phoneticPr fontId="4" type="noConversion"/>
  </si>
  <si>
    <t>표준불확도</t>
    <phoneticPr fontId="4" type="noConversion"/>
  </si>
  <si>
    <t>확률분포</t>
    <phoneticPr fontId="4" type="noConversion"/>
  </si>
  <si>
    <t>자유도</t>
    <phoneticPr fontId="4" type="noConversion"/>
  </si>
  <si>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</si>
  <si>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</si>
  <si>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</si>
  <si>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t>X</t>
    <phoneticPr fontId="4" type="noConversion"/>
  </si>
  <si>
    <t>B</t>
    <phoneticPr fontId="4" type="noConversion"/>
  </si>
  <si>
    <t>Y</t>
    <phoneticPr fontId="4" type="noConversion"/>
  </si>
  <si>
    <t>C</t>
    <phoneticPr fontId="4" type="noConversion"/>
  </si>
  <si>
    <t>E</t>
    <phoneticPr fontId="4" type="noConversion"/>
  </si>
  <si>
    <t>■ 표준불확도 성분의 계산</t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</si>
  <si>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X</t>
    </r>
    <r>
      <rPr>
        <b/>
        <sz val="10"/>
        <rFont val="Times New Roman"/>
        <family val="1"/>
      </rPr>
      <t>)</t>
    </r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</si>
  <si>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X</t>
    </r>
    <r>
      <rPr>
        <b/>
        <sz val="10"/>
        <rFont val="Times New Roman"/>
        <family val="1"/>
      </rPr>
      <t>)</t>
    </r>
    <phoneticPr fontId="4" type="noConversion"/>
  </si>
  <si>
    <t>A1. 추정값 :</t>
    <phoneticPr fontId="4" type="noConversion"/>
  </si>
  <si>
    <t>A2. 표준불확도 :</t>
    <phoneticPr fontId="4" type="noConversion"/>
  </si>
  <si>
    <r>
      <t xml:space="preserve">μm (신뢰수준 약 95 %, </t>
    </r>
    <r>
      <rPr>
        <i/>
        <sz val="10"/>
        <rFont val="Times New Roman"/>
        <family val="1"/>
      </rPr>
      <t>k</t>
    </r>
    <r>
      <rPr>
        <sz val="10"/>
        <rFont val="맑은 고딕"/>
        <family val="3"/>
        <charset val="129"/>
        <scheme val="minor"/>
      </rPr>
      <t>=2) 이므로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</si>
  <si>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sz val="10"/>
        <rFont val="Times New Roman"/>
        <family val="1"/>
      </rPr>
      <t>)</t>
    </r>
    <phoneticPr fontId="4" type="noConversion"/>
  </si>
  <si>
    <t>=</t>
    <phoneticPr fontId="4" type="noConversion"/>
  </si>
  <si>
    <t>U</t>
    <phoneticPr fontId="4" type="noConversion"/>
  </si>
  <si>
    <t>U</t>
    <phoneticPr fontId="4" type="noConversion"/>
  </si>
  <si>
    <t>k</t>
    <phoneticPr fontId="4" type="noConversion"/>
  </si>
  <si>
    <t>A3. 확률분포 :</t>
    <phoneticPr fontId="4" type="noConversion"/>
  </si>
  <si>
    <t>A4. 감도계수 :</t>
    <phoneticPr fontId="4" type="noConversion"/>
  </si>
  <si>
    <t>|</t>
    <phoneticPr fontId="4" type="noConversion"/>
  </si>
  <si>
    <t>A6. 자유도 :</t>
    <phoneticPr fontId="4" type="noConversion"/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</si>
  <si>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sz val="10"/>
        <rFont val="Times New Roman"/>
        <family val="1"/>
      </rPr>
      <t xml:space="preserve">) = </t>
    </r>
    <r>
      <rPr>
        <sz val="10"/>
        <rFont val="바탕"/>
        <family val="1"/>
        <charset val="129"/>
      </rPr>
      <t>∞</t>
    </r>
    <phoneticPr fontId="4" type="noConversion"/>
  </si>
  <si>
    <t>2.</t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</si>
  <si>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Y</t>
    </r>
    <r>
      <rPr>
        <b/>
        <sz val="10"/>
        <rFont val="Times New Roman"/>
        <family val="1"/>
      </rPr>
      <t>)</t>
    </r>
    <phoneticPr fontId="4" type="noConversion"/>
  </si>
  <si>
    <r>
      <t>반복측정한</t>
    </r>
    <r>
      <rPr>
        <sz val="10"/>
        <rFont val="맑은 고딕"/>
        <family val="1"/>
        <scheme val="major"/>
      </rPr>
      <t xml:space="preserve"> 결과의 </t>
    </r>
    <r>
      <rPr>
        <sz val="10"/>
        <rFont val="맑은 고딕"/>
        <family val="3"/>
        <charset val="129"/>
        <scheme val="major"/>
      </rPr>
      <t>표준편차(</t>
    </r>
    <r>
      <rPr>
        <i/>
        <sz val="10"/>
        <rFont val="Times New Roman"/>
        <family val="1"/>
      </rPr>
      <t>s</t>
    </r>
    <r>
      <rPr>
        <sz val="10"/>
        <rFont val="맑은 고딕"/>
        <family val="3"/>
        <charset val="129"/>
        <scheme val="major"/>
      </rPr>
      <t>)를 구하고 이 값을 측정횟수의 제곱근으로 나누어 구한다.</t>
    </r>
    <phoneticPr fontId="4" type="noConversion"/>
  </si>
  <si>
    <t>B2. 표준불확도 :</t>
    <phoneticPr fontId="4" type="noConversion"/>
  </si>
  <si>
    <r>
      <rPr>
        <sz val="10"/>
        <rFont val="맑은 고딕"/>
        <family val="3"/>
        <charset val="129"/>
      </rPr>
      <t>※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표준편차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s</t>
    </r>
    <r>
      <rPr>
        <sz val="10"/>
        <rFont val="Times New Roman"/>
        <family val="1"/>
      </rPr>
      <t>) :</t>
    </r>
    <phoneticPr fontId="4" type="noConversion"/>
  </si>
  <si>
    <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Y</t>
    </r>
    <r>
      <rPr>
        <sz val="10"/>
        <rFont val="Times New Roman"/>
        <family val="1"/>
      </rPr>
      <t>)</t>
    </r>
    <phoneticPr fontId="4" type="noConversion"/>
  </si>
  <si>
    <t>s</t>
    <phoneticPr fontId="4" type="noConversion"/>
  </si>
  <si>
    <t>B3. 확률분포 :</t>
    <phoneticPr fontId="4" type="noConversion"/>
  </si>
  <si>
    <t>B4. 감도계수 :</t>
    <phoneticPr fontId="4" type="noConversion"/>
  </si>
  <si>
    <t>B5. 불확도 기여도 :</t>
    <phoneticPr fontId="4" type="noConversion"/>
  </si>
  <si>
    <t>×</t>
    <phoneticPr fontId="4" type="noConversion"/>
  </si>
  <si>
    <t>|</t>
    <phoneticPr fontId="4" type="noConversion"/>
  </si>
  <si>
    <t>B6. 자유도 :</t>
    <phoneticPr fontId="4" type="noConversion"/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</si>
  <si>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Y</t>
    </r>
    <r>
      <rPr>
        <sz val="10"/>
        <rFont val="Times New Roman"/>
        <family val="1"/>
      </rPr>
      <t xml:space="preserve">) = </t>
    </r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  <scheme val="minor"/>
      </rPr>
      <t>- 1 = 5 - 1 = 4</t>
    </r>
    <phoneticPr fontId="4" type="noConversion"/>
  </si>
  <si>
    <t>3.</t>
    <phoneticPr fontId="4" type="noConversion"/>
  </si>
  <si>
    <r>
      <rPr>
        <sz val="10"/>
        <rFont val="맑은 고딕"/>
        <family val="3"/>
        <charset val="129"/>
      </rPr>
      <t>※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분해능</t>
    </r>
    <r>
      <rPr>
        <sz val="10"/>
        <rFont val="Times New Roman"/>
        <family val="1"/>
      </rPr>
      <t xml:space="preserve"> (</t>
    </r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>) =</t>
    </r>
    <phoneticPr fontId="4" type="noConversion"/>
  </si>
  <si>
    <t>d</t>
    <phoneticPr fontId="4" type="noConversion"/>
  </si>
  <si>
    <t>C3. 확률분포 :</t>
    <phoneticPr fontId="4" type="noConversion"/>
  </si>
  <si>
    <t>C4. 감도계수 :</t>
    <phoneticPr fontId="4" type="noConversion"/>
  </si>
  <si>
    <t>C5. 불확도 기여량 :</t>
    <phoneticPr fontId="4" type="noConversion"/>
  </si>
  <si>
    <t>C5. 불확도 기여량 :</t>
    <phoneticPr fontId="4" type="noConversion"/>
  </si>
  <si>
    <t>×</t>
    <phoneticPr fontId="4" type="noConversion"/>
  </si>
  <si>
    <t>|</t>
    <phoneticPr fontId="4" type="noConversion"/>
  </si>
  <si>
    <t>=</t>
    <phoneticPr fontId="4" type="noConversion"/>
  </si>
  <si>
    <t>C6. 자유도 :</t>
    <phoneticPr fontId="4" type="noConversion"/>
  </si>
  <si>
    <r>
      <t xml:space="preserve">※ 상대불확도 </t>
    </r>
    <r>
      <rPr>
        <i/>
        <sz val="10"/>
        <rFont val="Times New Roman"/>
        <family val="1"/>
      </rPr>
      <t>R</t>
    </r>
    <r>
      <rPr>
        <sz val="10"/>
        <rFont val="맑은 고딕"/>
        <family val="3"/>
        <charset val="129"/>
        <scheme val="major"/>
      </rPr>
      <t xml:space="preserve"> : 0%로 추정</t>
    </r>
    <phoneticPr fontId="4" type="noConversion"/>
  </si>
  <si>
    <t>+</t>
    <phoneticPr fontId="4" type="noConversion"/>
  </si>
  <si>
    <t>μm</t>
    <phoneticPr fontId="4" type="noConversion"/>
  </si>
  <si>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맑은 고딕"/>
        <family val="3"/>
        <charset val="129"/>
        <scheme val="major"/>
      </rPr>
      <t>(</t>
    </r>
    <r>
      <rPr>
        <i/>
        <sz val="10"/>
        <rFont val="Times New Roman"/>
        <family val="1"/>
      </rPr>
      <t>E</t>
    </r>
    <r>
      <rPr>
        <sz val="10"/>
        <rFont val="맑은 고딕"/>
        <family val="3"/>
        <charset val="129"/>
        <scheme val="major"/>
      </rPr>
      <t>)</t>
    </r>
    <phoneticPr fontId="4" type="noConversion"/>
  </si>
  <si>
    <t>=</t>
    <phoneticPr fontId="4" type="noConversion"/>
  </si>
  <si>
    <t>μm</t>
    <phoneticPr fontId="4" type="noConversion"/>
  </si>
  <si>
    <t>■ 유효자유도</t>
    <phoneticPr fontId="4" type="noConversion"/>
  </si>
  <si>
    <t>+</t>
    <phoneticPr fontId="4" type="noConversion"/>
  </si>
  <si>
    <t>■ 측정불확도</t>
    <phoneticPr fontId="4" type="noConversion"/>
  </si>
  <si>
    <t>※ 합성표준불확도를 구성하는 입력변수 중에서 직사각형 확률분포를 가지는 한 개 또는 두 개의 표준불확도 성분이</t>
    <phoneticPr fontId="4" type="noConversion"/>
  </si>
  <si>
    <r>
      <t xml:space="preserve">해당하는 </t>
    </r>
    <r>
      <rPr>
        <i/>
        <sz val="10"/>
        <rFont val="맑은 고딕"/>
        <family val="3"/>
        <charset val="129"/>
        <scheme val="major"/>
      </rPr>
      <t>k</t>
    </r>
    <r>
      <rPr>
        <sz val="10"/>
        <rFont val="맑은 고딕"/>
        <family val="3"/>
        <charset val="129"/>
        <scheme val="major"/>
      </rPr>
      <t>값을 찾아서 계산한다.</t>
    </r>
    <phoneticPr fontId="4" type="noConversion"/>
  </si>
  <si>
    <r>
      <t xml:space="preserve">이 때 유효자유도가 10 이상으로 충분히 큰 경우 포함인자 </t>
    </r>
    <r>
      <rPr>
        <i/>
        <sz val="10"/>
        <rFont val="맑은 고딕"/>
        <family val="3"/>
        <charset val="129"/>
        <scheme val="major"/>
      </rPr>
      <t>k</t>
    </r>
    <r>
      <rPr>
        <sz val="10"/>
        <rFont val="맑은 고딕"/>
        <family val="3"/>
        <charset val="129"/>
        <scheme val="major"/>
      </rPr>
      <t>=2를 적용한다.</t>
    </r>
    <phoneticPr fontId="4" type="noConversion"/>
  </si>
  <si>
    <t>비율이 0.3보다 작으면 직사각형 확률분포를 적용하여 반너비의 비율을 구하고 사다리꼴 분포에 해당하는</t>
    <phoneticPr fontId="4" type="noConversion"/>
  </si>
  <si>
    <r>
      <t xml:space="preserve">포함인자 </t>
    </r>
    <r>
      <rPr>
        <i/>
        <sz val="10"/>
        <rFont val="맑은 고딕"/>
        <family val="3"/>
        <charset val="129"/>
        <scheme val="major"/>
      </rPr>
      <t>k</t>
    </r>
    <r>
      <rPr>
        <sz val="10"/>
        <rFont val="맑은 고딕"/>
        <family val="3"/>
        <charset val="129"/>
        <scheme val="major"/>
      </rPr>
      <t>를 구하여 계산한다.</t>
    </r>
    <phoneticPr fontId="4" type="noConversion"/>
  </si>
  <si>
    <t>≒</t>
    <phoneticPr fontId="4" type="noConversion"/>
  </si>
  <si>
    <t>◆ 직각도 측정불확도 추정보고서 ◆</t>
    <phoneticPr fontId="4" type="noConversion"/>
  </si>
  <si>
    <t>■ 측정기본정보</t>
    <phoneticPr fontId="4" type="noConversion"/>
  </si>
  <si>
    <t>기기명</t>
    <phoneticPr fontId="4" type="noConversion"/>
  </si>
  <si>
    <t>접촉식 좌표 측정기</t>
    <phoneticPr fontId="4" type="noConversion"/>
  </si>
  <si>
    <t>직각자</t>
    <phoneticPr fontId="4" type="noConversion"/>
  </si>
  <si>
    <t>측정방향</t>
    <phoneticPr fontId="4" type="noConversion"/>
  </si>
  <si>
    <t>기준구간</t>
    <phoneticPr fontId="4" type="noConversion"/>
  </si>
  <si>
    <t>표준편차</t>
    <phoneticPr fontId="4" type="noConversion"/>
  </si>
  <si>
    <t>3회</t>
    <phoneticPr fontId="4" type="noConversion"/>
  </si>
  <si>
    <t>■ 수학적 모델</t>
    <phoneticPr fontId="4" type="noConversion"/>
  </si>
  <si>
    <t>■ 표준불확도 성분의 계산</t>
    <phoneticPr fontId="4" type="noConversion"/>
  </si>
  <si>
    <t>A1. 추정값 :</t>
    <phoneticPr fontId="4" type="noConversion"/>
  </si>
  <si>
    <t>A2. 표준불확도 :</t>
    <phoneticPr fontId="4" type="noConversion"/>
  </si>
  <si>
    <t>mm 에서</t>
    <phoneticPr fontId="4" type="noConversion"/>
  </si>
  <si>
    <r>
      <t xml:space="preserve">μm (신뢰수준 약 95 %, </t>
    </r>
    <r>
      <rPr>
        <i/>
        <sz val="10"/>
        <rFont val="Times New Roman"/>
        <family val="1"/>
      </rPr>
      <t>k</t>
    </r>
    <r>
      <rPr>
        <sz val="10"/>
        <rFont val="맑은 고딕"/>
        <family val="3"/>
        <charset val="129"/>
        <scheme val="minor"/>
      </rPr>
      <t>=2) 이므로, 각도로 환산하면</t>
    </r>
    <phoneticPr fontId="4" type="noConversion"/>
  </si>
  <si>
    <t>˚</t>
    <phoneticPr fontId="4" type="noConversion"/>
  </si>
  <si>
    <t>˝</t>
    <phoneticPr fontId="4" type="noConversion"/>
  </si>
  <si>
    <t>A3. 확률분포 :</t>
    <phoneticPr fontId="4" type="noConversion"/>
  </si>
  <si>
    <t>A4. 감도계수 :</t>
    <phoneticPr fontId="4" type="noConversion"/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</si>
  <si>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sz val="10"/>
        <rFont val="Times New Roman"/>
        <family val="1"/>
      </rPr>
      <t xml:space="preserve">) = </t>
    </r>
    <r>
      <rPr>
        <sz val="10"/>
        <rFont val="바탕"/>
        <family val="1"/>
        <charset val="129"/>
      </rPr>
      <t>∞</t>
    </r>
    <phoneticPr fontId="4" type="noConversion"/>
  </si>
  <si>
    <t>2.</t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</si>
  <si>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Y</t>
    </r>
    <r>
      <rPr>
        <b/>
        <sz val="10"/>
        <rFont val="Times New Roman"/>
        <family val="1"/>
      </rPr>
      <t>)</t>
    </r>
    <phoneticPr fontId="4" type="noConversion"/>
  </si>
  <si>
    <t>※ 표준불확도 성분은 우연효과로 인한 불확도로써 A형 평가를 통하여 구한다.</t>
    <phoneticPr fontId="4" type="noConversion"/>
  </si>
  <si>
    <t>˚</t>
    <phoneticPr fontId="4" type="noConversion"/>
  </si>
  <si>
    <t>B4. 감도계수 :</t>
    <phoneticPr fontId="4" type="noConversion"/>
  </si>
  <si>
    <t>C2. 표준불확도 :</t>
    <phoneticPr fontId="4" type="noConversion"/>
  </si>
  <si>
    <t>˚</t>
    <phoneticPr fontId="4" type="noConversion"/>
  </si>
  <si>
    <t>d</t>
    <phoneticPr fontId="4" type="noConversion"/>
  </si>
  <si>
    <t>˝</t>
    <phoneticPr fontId="4" type="noConversion"/>
  </si>
  <si>
    <t>C4. 감도계수 :</t>
    <phoneticPr fontId="4" type="noConversion"/>
  </si>
  <si>
    <t>｜</t>
    <phoneticPr fontId="4" type="noConversion"/>
  </si>
  <si>
    <t>C6. 자유도 :</t>
    <phoneticPr fontId="4" type="noConversion"/>
  </si>
  <si>
    <r>
      <t xml:space="preserve">※ 상대불확도 </t>
    </r>
    <r>
      <rPr>
        <i/>
        <sz val="10"/>
        <rFont val="Times New Roman"/>
        <family val="1"/>
      </rPr>
      <t>R</t>
    </r>
    <r>
      <rPr>
        <sz val="10"/>
        <rFont val="맑은 고딕"/>
        <family val="3"/>
        <charset val="129"/>
        <scheme val="major"/>
      </rPr>
      <t xml:space="preserve"> : 0%로 추정</t>
    </r>
    <phoneticPr fontId="4" type="noConversion"/>
  </si>
  <si>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맑은 고딕"/>
        <family val="3"/>
        <charset val="129"/>
        <scheme val="major"/>
      </rPr>
      <t>(</t>
    </r>
    <r>
      <rPr>
        <i/>
        <sz val="10"/>
        <rFont val="Times New Roman"/>
        <family val="1"/>
      </rPr>
      <t>E</t>
    </r>
    <r>
      <rPr>
        <sz val="10"/>
        <rFont val="맑은 고딕"/>
        <family val="3"/>
        <charset val="129"/>
        <scheme val="major"/>
      </rPr>
      <t>)</t>
    </r>
    <phoneticPr fontId="4" type="noConversion"/>
  </si>
  <si>
    <t>■ 유효자유도</t>
    <phoneticPr fontId="4" type="noConversion"/>
  </si>
  <si>
    <t>전체의 대부분을 차지하는 경우가 아닌 경우, 유효자유도 계산 결과 값을 이용하여 t 분포표에서 신뢰수준 약 95%에</t>
    <phoneticPr fontId="4" type="noConversion"/>
  </si>
  <si>
    <r>
      <t xml:space="preserve">이 때 유효자유도가 10 이상으로 충분히 큰 경우 포함인자 </t>
    </r>
    <r>
      <rPr>
        <i/>
        <sz val="10"/>
        <rFont val="맑은 고딕"/>
        <family val="3"/>
        <charset val="129"/>
        <scheme val="major"/>
      </rPr>
      <t>k</t>
    </r>
    <r>
      <rPr>
        <sz val="10"/>
        <rFont val="맑은 고딕"/>
        <family val="3"/>
        <charset val="129"/>
        <scheme val="major"/>
      </rPr>
      <t>=2를 적용한다.</t>
    </r>
    <phoneticPr fontId="4" type="noConversion"/>
  </si>
  <si>
    <t>˝</t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</si>
  <si>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r</t>
    </r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</si>
  <si>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r</t>
    </r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</si>
  <si>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r</t>
    </r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</si>
  <si>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r</t>
    </r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</si>
  <si>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r</t>
    </r>
    <phoneticPr fontId="4" type="noConversion"/>
  </si>
  <si>
    <t>불확도표기</t>
    <phoneticPr fontId="4" type="noConversion"/>
  </si>
  <si>
    <t>mm</t>
    <phoneticPr fontId="4" type="noConversion"/>
  </si>
  <si>
    <t>단위포함</t>
    <phoneticPr fontId="4" type="noConversion"/>
  </si>
  <si>
    <t>5% rule</t>
    <phoneticPr fontId="4" type="noConversion"/>
  </si>
  <si>
    <t>Number Format</t>
    <phoneticPr fontId="4" type="noConversion"/>
  </si>
  <si>
    <t>불확도수식</t>
    <phoneticPr fontId="4" type="noConversion"/>
  </si>
  <si>
    <t>분해능</t>
    <phoneticPr fontId="4" type="noConversion"/>
  </si>
  <si>
    <t>선택</t>
    <phoneticPr fontId="4" type="noConversion"/>
  </si>
  <si>
    <t>불확도</t>
    <phoneticPr fontId="4" type="noConversion"/>
  </si>
  <si>
    <t>성적서</t>
    <phoneticPr fontId="4" type="noConversion"/>
  </si>
  <si>
    <t>소수점 자리수</t>
    <phoneticPr fontId="4" type="noConversion"/>
  </si>
  <si>
    <t>Number Format</t>
    <phoneticPr fontId="4" type="noConversion"/>
  </si>
  <si>
    <t>CMC초과?</t>
    <phoneticPr fontId="4" type="noConversion"/>
  </si>
  <si>
    <t>불확도표기</t>
    <phoneticPr fontId="4" type="noConversion"/>
  </si>
  <si>
    <t>Rawdata</t>
    <phoneticPr fontId="4" type="noConversion"/>
  </si>
  <si>
    <t>값</t>
    <phoneticPr fontId="4" type="noConversion"/>
  </si>
  <si>
    <t>수식</t>
    <phoneticPr fontId="4" type="noConversion"/>
  </si>
  <si>
    <t>불확도수식</t>
    <phoneticPr fontId="4" type="noConversion"/>
  </si>
  <si>
    <t>선택</t>
    <phoneticPr fontId="4" type="noConversion"/>
  </si>
  <si>
    <t>수식</t>
    <phoneticPr fontId="4" type="noConversion"/>
  </si>
  <si>
    <t>HY?</t>
    <phoneticPr fontId="4" type="noConversion"/>
  </si>
  <si>
    <r>
      <t>δY</t>
    </r>
    <r>
      <rPr>
        <i/>
        <vertAlign val="subscript"/>
        <sz val="10"/>
        <rFont val="Times New Roman"/>
        <family val="1"/>
      </rPr>
      <t>r</t>
    </r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</si>
  <si>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맑은 고딕"/>
        <family val="3"/>
        <charset val="129"/>
      </rPr>
      <t>δ</t>
    </r>
    <r>
      <rPr>
        <b/>
        <i/>
        <sz val="10"/>
        <rFont val="Times New Roman"/>
        <family val="1"/>
      </rPr>
      <t>Y</t>
    </r>
    <r>
      <rPr>
        <b/>
        <i/>
        <vertAlign val="subscript"/>
        <sz val="10"/>
        <rFont val="Times New Roman"/>
        <family val="1"/>
      </rPr>
      <t>r</t>
    </r>
    <r>
      <rPr>
        <b/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</si>
  <si>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δY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>)</t>
    </r>
    <phoneticPr fontId="4" type="noConversion"/>
  </si>
  <si>
    <r>
      <t>δY</t>
    </r>
    <r>
      <rPr>
        <i/>
        <vertAlign val="subscript"/>
        <sz val="10"/>
        <rFont val="Times New Roman"/>
        <family val="1"/>
      </rPr>
      <t>r</t>
    </r>
    <phoneticPr fontId="4" type="noConversion"/>
  </si>
  <si>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맑은 고딕"/>
        <family val="3"/>
        <charset val="129"/>
      </rPr>
      <t>δ</t>
    </r>
    <r>
      <rPr>
        <b/>
        <i/>
        <sz val="10"/>
        <rFont val="Times New Roman"/>
        <family val="1"/>
      </rPr>
      <t>Y</t>
    </r>
    <r>
      <rPr>
        <b/>
        <i/>
        <vertAlign val="subscript"/>
        <sz val="10"/>
        <rFont val="Times New Roman"/>
        <family val="1"/>
      </rPr>
      <t>r</t>
    </r>
    <r>
      <rPr>
        <b/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</si>
  <si>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δY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>)</t>
    </r>
    <phoneticPr fontId="4" type="noConversion"/>
  </si>
  <si>
    <t>사용기준기</t>
    <phoneticPr fontId="4" type="noConversion"/>
  </si>
  <si>
    <r>
      <t xml:space="preserve">(신뢰수준 약 95 %, </t>
    </r>
    <r>
      <rPr>
        <i/>
        <sz val="10"/>
        <rFont val="Times New Roman"/>
        <family val="1"/>
      </rPr>
      <t>k</t>
    </r>
    <r>
      <rPr>
        <sz val="10"/>
        <rFont val="맑은 고딕"/>
        <family val="3"/>
        <charset val="129"/>
        <scheme val="minor"/>
      </rPr>
      <t>=2) 이므로</t>
    </r>
    <phoneticPr fontId="4" type="noConversion"/>
  </si>
  <si>
    <t>※     는 접촉식 좌표 측정기의 눈금값이며, 단위는 mm 임.</t>
    <phoneticPr fontId="4" type="noConversion"/>
  </si>
  <si>
    <t>※     is the nominal value of the contact coordinate measuring machine, and the unit is mm.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</si>
</sst>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7">
    <numFmt numFmtId="41" formatCode="_-* #,##0_-;\-* #,##0_-;_-* &quot;-&quot;_-;_-@_-"/>
    <numFmt numFmtId="43" formatCode="_-* #,##0.00_-;\-* #,##0.00_-;_-* &quot;-&quot;??_-;_-@_-"/>
    <numFmt numFmtId="176" formatCode="_ &quot;₩&quot;* #,##0.00_ ;_ &quot;₩&quot;* &quot;₩&quot;&quot;₩&quot;&quot;₩&quot;&quot;₩&quot;&quot;₩&quot;&quot;₩&quot;&quot;₩&quot;\-#,##0.00_ ;_ &quot;₩&quot;* &quot;-&quot;??_ ;_ @_ "/>
    <numFmt numFmtId="177" formatCode="&quot;₩&quot;#,##0;&quot;₩&quot;&quot;₩&quot;&quot;₩&quot;&quot;₩&quot;&quot;₩&quot;&quot;₩&quot;&quot;₩&quot;&quot;₩&quot;&quot;₩&quot;\-#,##0"/>
    <numFmt numFmtId="178" formatCode="_ * #,##0.00_ ;_ * &quot;₩&quot;&quot;₩&quot;&quot;₩&quot;&quot;₩&quot;&quot;₩&quot;&quot;₩&quot;&quot;₩&quot;\-#,##0.00_ ;_ * &quot;-&quot;??_ ;_ @_ "/>
    <numFmt numFmtId="179" formatCode="&quot;₩&quot;#,##0;[Red]&quot;₩&quot;&quot;₩&quot;&quot;₩&quot;&quot;₩&quot;&quot;₩&quot;&quot;₩&quot;&quot;₩&quot;&quot;₩&quot;&quot;₩&quot;\-#,##0"/>
    <numFmt numFmtId="180" formatCode="_ * #,##0_ ;_ * \-#,##0_ ;_ * &quot;-&quot;_ ;_ @_ "/>
    <numFmt numFmtId="181" formatCode="_ * #,##0.00_ ;_ * \-#,##0.00_ ;_ * &quot;-&quot;??_ ;_ @_ "/>
    <numFmt numFmtId="182" formatCode="&quot;₩&quot;#,##0;&quot;₩&quot;&quot;₩&quot;&quot;₩&quot;&quot;₩&quot;&quot;₩&quot;&quot;₩&quot;&quot;₩&quot;&quot;₩&quot;\-#,##0"/>
    <numFmt numFmtId="183" formatCode="&quot;₩&quot;#,##0.00;&quot;₩&quot;&quot;₩&quot;&quot;₩&quot;&quot;₩&quot;&quot;₩&quot;&quot;₩&quot;&quot;₩&quot;&quot;₩&quot;\-#,##0.00"/>
    <numFmt numFmtId="184" formatCode="################################"/>
    <numFmt numFmtId="185" formatCode="0.0\ &quot;℃&quot;"/>
    <numFmt numFmtId="186" formatCode="0\ &quot;％ R.H.&quot;"/>
    <numFmt numFmtId="187" formatCode="0.0\ &quot;hPa&quot;"/>
    <numFmt numFmtId="188" formatCode="0.000_ "/>
    <numFmt numFmtId="189" formatCode="0.000000_ "/>
    <numFmt numFmtId="190" formatCode="0.00\ &quot;mg&quot;"/>
    <numFmt numFmtId="191" formatCode="0.000\ &quot;kg&quot;"/>
    <numFmt numFmtId="192" formatCode="0.0_ "/>
    <numFmt numFmtId="193" formatCode="0.0\ &quot;kg&quot;"/>
    <numFmt numFmtId="194" formatCode="0.000"/>
    <numFmt numFmtId="195" formatCode="0.00000"/>
    <numFmt numFmtId="196" formatCode="####\-##\-##"/>
    <numFmt numFmtId="197" formatCode="0.000_);[Red]\(0.000\)"/>
    <numFmt numFmtId="198" formatCode="0.0000_);[Red]\(0.0000\)"/>
    <numFmt numFmtId="199" formatCode="0.0000_ "/>
    <numFmt numFmtId="200" formatCode="\√\(0\)"/>
    <numFmt numFmtId="201" formatCode="0.0"/>
    <numFmt numFmtId="202" formatCode="#0.0\ E+00"/>
    <numFmt numFmtId="203" formatCode="&quot;0&quot;.0#\ E+00"/>
    <numFmt numFmtId="204" formatCode="\(0.00\ &quot;μm&quot;\)"/>
    <numFmt numFmtId="205" formatCode="0.00\ &quot;μm&quot;"/>
    <numFmt numFmtId="206" formatCode="0.00\ \℃"/>
    <numFmt numFmtId="207" formatCode="0.000\ &quot;mm&quot;"/>
    <numFmt numFmtId="208" formatCode="0.000\ 00"/>
    <numFmt numFmtId="209" formatCode="#\ ###\ ###"/>
    <numFmt numFmtId="210" formatCode="0.0\ &quot;μm&quot;"/>
    <numFmt numFmtId="211" formatCode="0.000\ &quot;μm&quot;"/>
    <numFmt numFmtId="212" formatCode="_-* #,##0_-;\-* #,##0_-;_-* &quot;-&quot;??_-;_-@_-"/>
    <numFmt numFmtId="213" formatCode="0.000\ \℃"/>
    <numFmt numFmtId="214" formatCode="0.000\ 000\ 00"/>
    <numFmt numFmtId="215" formatCode="0\ &quot;mm&quot;"/>
    <numFmt numFmtId="216" formatCode="0_ "/>
    <numFmt numFmtId="217" formatCode="0.000\ 0"/>
    <numFmt numFmtId="218" formatCode="0.0000"/>
    <numFmt numFmtId="219" formatCode="0.00_ "/>
    <numFmt numFmtId="220" formatCode="0.0E+00"/>
  </numFmts>
  <fonts count="107">
    <font>
      <sz val="11"/>
      <name val="돋움"/>
      <family val="3"/>
      <charset val="129"/>
    </font>
    <font>
      <sz val="9"/>
      <name val="Tahoma"/>
      <family val="2"/>
    </font>
    <font>
      <b/>
      <sz val="9"/>
      <name val="Tahoma"/>
      <family val="2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color indexed="9"/>
      <name val="Tahoma"/>
      <family val="2"/>
    </font>
    <font>
      <sz val="10"/>
      <name val="Arial"/>
      <family val="2"/>
    </font>
    <font>
      <b/>
      <sz val="9"/>
      <color indexed="9"/>
      <name val="돋움"/>
      <family val="3"/>
      <charset val="129"/>
    </font>
    <font>
      <sz val="8"/>
      <name val="Tahoma"/>
      <family val="2"/>
    </font>
    <font>
      <sz val="11"/>
      <name val="Tahoma"/>
      <family val="2"/>
    </font>
    <font>
      <sz val="10"/>
      <name val="Tahoma"/>
      <family val="2"/>
    </font>
    <font>
      <b/>
      <sz val="8"/>
      <name val="Tahoma"/>
      <family val="2"/>
    </font>
    <font>
      <sz val="8"/>
      <color indexed="8"/>
      <name val="Tahoma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u/>
      <sz val="10"/>
      <color indexed="36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¹ÙÅÁÃ¼"/>
      <family val="1"/>
      <charset val="129"/>
    </font>
    <font>
      <sz val="14"/>
      <name val="¾©"/>
      <family val="3"/>
      <charset val="129"/>
    </font>
    <font>
      <sz val="10"/>
      <name val="±¼¸²Ã¼"/>
      <family val="3"/>
      <charset val="129"/>
    </font>
    <font>
      <sz val="8"/>
      <name val="Arial"/>
      <family val="2"/>
    </font>
    <font>
      <sz val="10"/>
      <name val="Helv"/>
      <family val="2"/>
    </font>
    <font>
      <sz val="12"/>
      <name val="¾©"/>
      <family val="3"/>
      <charset val="129"/>
    </font>
    <font>
      <b/>
      <sz val="20"/>
      <name val="Tahoma"/>
      <family val="2"/>
    </font>
    <font>
      <b/>
      <sz val="20"/>
      <name val="돋움"/>
      <family val="3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8"/>
      <color indexed="10"/>
      <name val="Tahoma"/>
      <family val="2"/>
    </font>
    <font>
      <sz val="8"/>
      <name val="맑은 고딕"/>
      <family val="3"/>
      <charset val="129"/>
    </font>
    <font>
      <sz val="8"/>
      <color indexed="8"/>
      <name val="Tahoma"/>
      <family val="2"/>
    </font>
    <font>
      <b/>
      <sz val="23"/>
      <name val="Arial Unicode MS"/>
      <family val="3"/>
      <charset val="129"/>
    </font>
    <font>
      <sz val="9"/>
      <name val="Arial Unicode MS"/>
      <family val="3"/>
      <charset val="129"/>
    </font>
    <font>
      <b/>
      <sz val="12"/>
      <name val="Arial Unicode MS"/>
      <family val="3"/>
      <charset val="129"/>
    </font>
    <font>
      <sz val="9"/>
      <color indexed="8"/>
      <name val="Arial Unicode MS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2"/>
      <color indexed="8"/>
      <name val="굴림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name val="Arial Unicode MS"/>
      <family val="3"/>
      <charset val="129"/>
    </font>
    <font>
      <b/>
      <sz val="9"/>
      <name val="돋움"/>
      <family val="3"/>
      <charset val="129"/>
    </font>
    <font>
      <b/>
      <sz val="8"/>
      <name val="돋움"/>
      <family val="3"/>
      <charset val="129"/>
    </font>
    <font>
      <sz val="8"/>
      <name val="맑은 고딕"/>
      <family val="3"/>
      <charset val="129"/>
      <scheme val="major"/>
    </font>
    <font>
      <sz val="9"/>
      <color rgb="FFFF0000"/>
      <name val="Arial Unicode MS"/>
      <family val="3"/>
      <charset val="129"/>
    </font>
    <font>
      <i/>
      <sz val="10"/>
      <name val="Times New Roman"/>
      <family val="1"/>
    </font>
    <font>
      <i/>
      <vertAlign val="subscript"/>
      <sz val="10"/>
      <name val="Times New Roman"/>
      <family val="1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vertAlign val="subscript"/>
      <sz val="10"/>
      <name val="Times New Roman"/>
      <family val="1"/>
    </font>
    <font>
      <i/>
      <sz val="10"/>
      <name val="맑은 고딕"/>
      <family val="3"/>
      <charset val="129"/>
      <scheme val="major"/>
    </font>
    <font>
      <b/>
      <sz val="10"/>
      <name val="맑은 고딕"/>
      <family val="1"/>
      <scheme val="major"/>
    </font>
    <font>
      <b/>
      <sz val="20"/>
      <name val="맑은 고딕"/>
      <family val="3"/>
      <charset val="129"/>
      <scheme val="minor"/>
    </font>
    <font>
      <b/>
      <sz val="20"/>
      <name val="Felix Titling"/>
      <family val="5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color indexed="9"/>
      <name val="맑은 고딕"/>
      <family val="3"/>
      <charset val="129"/>
      <scheme val="major"/>
    </font>
    <font>
      <b/>
      <vertAlign val="subscript"/>
      <sz val="9"/>
      <color indexed="9"/>
      <name val="맑은 고딕"/>
      <family val="3"/>
      <charset val="129"/>
      <scheme val="major"/>
    </font>
    <font>
      <b/>
      <sz val="9"/>
      <color indexed="9"/>
      <name val="굴림"/>
      <family val="3"/>
      <charset val="129"/>
    </font>
    <font>
      <vertAlign val="subscript"/>
      <sz val="9"/>
      <name val="맑은 고딕"/>
      <family val="3"/>
      <charset val="129"/>
      <scheme val="major"/>
    </font>
    <font>
      <b/>
      <sz val="9"/>
      <color rgb="FFFF0000"/>
      <name val="Tahoma"/>
      <family val="2"/>
    </font>
    <font>
      <vertAlign val="subscript"/>
      <sz val="10"/>
      <name val="Times New Roman"/>
      <family val="1"/>
    </font>
    <font>
      <b/>
      <sz val="10"/>
      <name val="Times New Roman"/>
      <family val="1"/>
    </font>
    <font>
      <sz val="10"/>
      <name val="맑은 고딕"/>
      <family val="1"/>
      <scheme val="major"/>
    </font>
    <font>
      <vertAlign val="superscript"/>
      <sz val="10"/>
      <name val="맑은 고딕"/>
      <family val="3"/>
      <charset val="129"/>
      <scheme val="major"/>
    </font>
    <font>
      <b/>
      <i/>
      <sz val="10"/>
      <name val="맑은 고딕"/>
      <family val="3"/>
      <charset val="129"/>
    </font>
    <font>
      <i/>
      <vertAlign val="superscript"/>
      <sz val="10"/>
      <name val="Times New Roman"/>
      <family val="1"/>
    </font>
    <font>
      <sz val="10"/>
      <color rgb="FFFF0000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inor"/>
    </font>
    <font>
      <b/>
      <i/>
      <sz val="9"/>
      <color indexed="9"/>
      <name val="Times New Roman"/>
      <family val="1"/>
    </font>
    <font>
      <b/>
      <vertAlign val="subscript"/>
      <sz val="9"/>
      <color indexed="9"/>
      <name val="Times New Roman"/>
      <family val="1"/>
    </font>
    <font>
      <sz val="9"/>
      <color theme="0" tint="-0.249977111117893"/>
      <name val="맑은 고딕"/>
      <family val="3"/>
      <charset val="129"/>
      <scheme val="major"/>
    </font>
    <font>
      <sz val="9"/>
      <name val="돋움"/>
      <family val="3"/>
      <charset val="129"/>
    </font>
    <font>
      <sz val="10"/>
      <name val="바탕"/>
      <family val="1"/>
      <charset val="129"/>
    </font>
    <font>
      <b/>
      <sz val="10"/>
      <name val="맑은 고딕"/>
      <family val="3"/>
      <charset val="129"/>
    </font>
    <font>
      <b/>
      <vertAlign val="superscript"/>
      <sz val="9"/>
      <color indexed="9"/>
      <name val="맑은 고딕"/>
      <family val="3"/>
      <charset val="129"/>
      <scheme val="major"/>
    </font>
    <font>
      <vertAlign val="subscript"/>
      <sz val="10"/>
      <name val="맑은 고딕"/>
      <family val="3"/>
      <charset val="129"/>
      <scheme val="minor"/>
    </font>
    <font>
      <b/>
      <sz val="9"/>
      <color indexed="8"/>
      <name val="Arial Unicode MS"/>
      <family val="3"/>
      <charset val="129"/>
    </font>
    <font>
      <b/>
      <sz val="9"/>
      <color rgb="FFFF0000"/>
      <name val="맑은 고딕"/>
      <family val="3"/>
      <charset val="129"/>
      <scheme val="major"/>
    </font>
    <font>
      <sz val="9"/>
      <color rgb="FF0070C0"/>
      <name val="Arial Unicode MS"/>
      <family val="3"/>
      <charset val="129"/>
    </font>
    <font>
      <sz val="9"/>
      <color indexed="9"/>
      <name val="맑은 고딕"/>
      <family val="3"/>
      <charset val="129"/>
      <scheme val="major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theme="0" tint="-0.499984740745262"/>
      </bottom>
      <diagonal/>
    </border>
    <border>
      <left style="thin">
        <color indexed="22"/>
      </left>
      <right style="thin">
        <color indexed="22"/>
      </right>
      <top/>
      <bottom style="thin">
        <color theme="0" tint="-0.24994659260841701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22"/>
      </left>
      <right/>
      <top style="thin">
        <color theme="0" tint="-0.2499465926084170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14">
    <xf numFmtId="0" fontId="0" fillId="0" borderId="0">
      <alignment vertical="center"/>
    </xf>
    <xf numFmtId="0" fontId="13" fillId="0" borderId="0"/>
    <xf numFmtId="0" fontId="13" fillId="0" borderId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7" fillId="0" borderId="0"/>
    <xf numFmtId="0" fontId="37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176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9" fontId="32" fillId="0" borderId="0" applyFont="0" applyFill="0" applyBorder="0" applyAlignment="0" applyProtection="0"/>
    <xf numFmtId="0" fontId="34" fillId="0" borderId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38" fontId="35" fillId="16" borderId="0" applyNumberFormat="0" applyBorder="0" applyAlignment="0" applyProtection="0"/>
    <xf numFmtId="10" fontId="35" fillId="17" borderId="1" applyNumberFormat="0" applyBorder="0" applyAlignment="0" applyProtection="0"/>
    <xf numFmtId="0" fontId="36" fillId="0" borderId="0"/>
    <xf numFmtId="0" fontId="6" fillId="0" borderId="0"/>
    <xf numFmtId="10" fontId="6" fillId="0" borderId="0" applyFont="0" applyFill="0" applyBorder="0" applyAlignment="0" applyProtection="0"/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3" fillId="23" borderId="3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2" fillId="0" borderId="0"/>
    <xf numFmtId="0" fontId="21" fillId="0" borderId="0" applyNumberFormat="0" applyFill="0" applyBorder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6" fillId="0" borderId="0"/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7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2" borderId="10" applyNumberFormat="0" applyAlignment="0" applyProtection="0">
      <alignment vertical="center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3" fillId="0" borderId="0">
      <alignment vertical="center"/>
    </xf>
    <xf numFmtId="0" fontId="3" fillId="0" borderId="0">
      <alignment vertical="center"/>
    </xf>
    <xf numFmtId="0" fontId="3" fillId="0" borderId="0"/>
    <xf numFmtId="0" fontId="51" fillId="0" borderId="0">
      <alignment vertical="center"/>
    </xf>
    <xf numFmtId="0" fontId="14" fillId="0" borderId="0">
      <alignment vertical="center"/>
    </xf>
    <xf numFmtId="0" fontId="3" fillId="0" borderId="0"/>
    <xf numFmtId="0" fontId="4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56" applyNumberFormat="0" applyBorder="0" applyAlignment="0" applyProtection="0"/>
    <xf numFmtId="0" fontId="17" fillId="22" borderId="57" applyNumberFormat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0" fontId="24" fillId="0" borderId="58" applyNumberFormat="0" applyFill="0" applyAlignment="0" applyProtection="0">
      <alignment vertical="center"/>
    </xf>
    <xf numFmtId="0" fontId="25" fillId="7" borderId="57" applyNumberFormat="0" applyAlignment="0" applyProtection="0">
      <alignment vertical="center"/>
    </xf>
    <xf numFmtId="0" fontId="31" fillId="22" borderId="59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61" applyNumberFormat="0" applyBorder="0" applyAlignment="0" applyProtection="0"/>
    <xf numFmtId="0" fontId="17" fillId="22" borderId="62" applyNumberFormat="0" applyAlignment="0" applyProtection="0">
      <alignment vertical="center"/>
    </xf>
    <xf numFmtId="0" fontId="3" fillId="23" borderId="60" applyNumberFormat="0" applyFont="0" applyAlignment="0" applyProtection="0">
      <alignment vertical="center"/>
    </xf>
    <xf numFmtId="0" fontId="24" fillId="0" borderId="63" applyNumberFormat="0" applyFill="0" applyAlignment="0" applyProtection="0">
      <alignment vertical="center"/>
    </xf>
    <xf numFmtId="0" fontId="25" fillId="7" borderId="62" applyNumberFormat="0" applyAlignment="0" applyProtection="0">
      <alignment vertical="center"/>
    </xf>
    <xf numFmtId="0" fontId="31" fillId="22" borderId="64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61" applyNumberFormat="0" applyBorder="0" applyAlignment="0" applyProtection="0"/>
    <xf numFmtId="0" fontId="17" fillId="22" borderId="62" applyNumberFormat="0" applyAlignment="0" applyProtection="0">
      <alignment vertical="center"/>
    </xf>
    <xf numFmtId="0" fontId="3" fillId="23" borderId="60" applyNumberFormat="0" applyFont="0" applyAlignment="0" applyProtection="0">
      <alignment vertical="center"/>
    </xf>
    <xf numFmtId="0" fontId="24" fillId="0" borderId="63" applyNumberFormat="0" applyFill="0" applyAlignment="0" applyProtection="0">
      <alignment vertical="center"/>
    </xf>
    <xf numFmtId="0" fontId="25" fillId="7" borderId="62" applyNumberFormat="0" applyAlignment="0" applyProtection="0">
      <alignment vertical="center"/>
    </xf>
    <xf numFmtId="0" fontId="31" fillId="22" borderId="64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0"/>
  </cellStyleXfs>
  <cellXfs count="597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41" fillId="0" borderId="1" xfId="0" applyFont="1" applyFill="1" applyBorder="1" applyAlignment="1" applyProtection="1">
      <alignment horizontal="center" vertical="center" shrinkToFit="1"/>
    </xf>
    <xf numFmtId="0" fontId="8" fillId="0" borderId="1" xfId="0" applyFont="1" applyFill="1" applyBorder="1" applyAlignment="1" applyProtection="1">
      <alignment horizontal="center" vertical="center" shrinkToFit="1"/>
    </xf>
    <xf numFmtId="0" fontId="44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4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vertical="center"/>
    </xf>
    <xf numFmtId="0" fontId="8" fillId="0" borderId="1" xfId="0" applyFont="1" applyFill="1" applyBorder="1" applyAlignment="1" applyProtection="1">
      <alignment horizontal="center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14" fontId="1" fillId="0" borderId="0" xfId="0" applyNumberFormat="1" applyFont="1" applyFill="1" applyBorder="1">
      <alignment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2" fillId="0" borderId="0" xfId="0" applyFont="1" applyAlignment="1">
      <alignment horizontal="center" vertical="center"/>
    </xf>
    <xf numFmtId="0" fontId="53" fillId="26" borderId="0" xfId="0" applyFont="1" applyFill="1" applyAlignment="1">
      <alignment horizontal="center" vertical="center"/>
    </xf>
    <xf numFmtId="0" fontId="53" fillId="26" borderId="0" xfId="0" applyFont="1" applyFill="1" applyAlignment="1">
      <alignment horizontal="center" vertical="center" wrapText="1"/>
    </xf>
    <xf numFmtId="0" fontId="56" fillId="0" borderId="0" xfId="0" applyFont="1" applyAlignment="1">
      <alignment horizontal="left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4" fillId="0" borderId="0" xfId="0" applyFont="1" applyAlignment="1">
      <alignment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7" fillId="0" borderId="0" xfId="0" applyFont="1" applyBorder="1" applyAlignment="1">
      <alignment horizontal="center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48" fillId="0" borderId="0" xfId="79" applyNumberFormat="1" applyFont="1"/>
    <xf numFmtId="0" fontId="55" fillId="0" borderId="25" xfId="0" applyFont="1" applyBorder="1" applyAlignment="1">
      <alignment horizontal="center" vertical="center"/>
    </xf>
    <xf numFmtId="0" fontId="52" fillId="0" borderId="25" xfId="0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>
      <alignment horizontal="center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2" fillId="0" borderId="0" xfId="0" applyNumberFormat="1" applyFont="1" applyBorder="1" applyAlignment="1">
      <alignment horizontal="center" vertical="center"/>
    </xf>
    <xf numFmtId="0" fontId="8" fillId="29" borderId="11" xfId="0" applyFont="1" applyFill="1" applyBorder="1" applyAlignment="1" applyProtection="1">
      <alignment horizontal="center" vertical="center"/>
      <protection locked="0"/>
    </xf>
    <xf numFmtId="0" fontId="8" fillId="29" borderId="1" xfId="0" applyFont="1" applyFill="1" applyBorder="1" applyAlignment="1" applyProtection="1">
      <alignment horizontal="center" vertical="center" shrinkToFit="1"/>
      <protection locked="0"/>
    </xf>
    <xf numFmtId="0" fontId="48" fillId="0" borderId="0" xfId="79" applyNumberFormat="1" applyFont="1" applyFill="1" applyBorder="1" applyAlignment="1">
      <alignment vertical="center"/>
    </xf>
    <xf numFmtId="0" fontId="48" fillId="0" borderId="0" xfId="79" applyNumberFormat="1" applyFont="1" applyFill="1" applyAlignment="1">
      <alignment horizontal="center" vertical="center"/>
    </xf>
    <xf numFmtId="0" fontId="48" fillId="0" borderId="0" xfId="79" applyNumberFormat="1" applyFont="1" applyFill="1" applyAlignment="1">
      <alignment vertical="center"/>
    </xf>
    <xf numFmtId="0" fontId="11" fillId="0" borderId="0" xfId="0" applyFont="1" applyFill="1" applyBorder="1">
      <alignment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3" fillId="26" borderId="33" xfId="0" applyFont="1" applyFill="1" applyBorder="1" applyAlignment="1">
      <alignment horizontal="center" vertical="center" wrapText="1"/>
    </xf>
    <xf numFmtId="0" fontId="55" fillId="0" borderId="33" xfId="0" applyFont="1" applyBorder="1" applyAlignment="1">
      <alignment horizontal="center" vertical="center"/>
    </xf>
    <xf numFmtId="0" fontId="64" fillId="0" borderId="0" xfId="79" applyNumberFormat="1" applyFont="1" applyFill="1" applyAlignment="1">
      <alignment horizontal="left" vertical="center"/>
    </xf>
    <xf numFmtId="0" fontId="64" fillId="0" borderId="0" xfId="79" applyNumberFormat="1" applyFont="1" applyFill="1" applyAlignment="1">
      <alignment vertical="center"/>
    </xf>
    <xf numFmtId="0" fontId="9" fillId="0" borderId="0" xfId="0" applyNumberFormat="1" applyFont="1" applyFill="1">
      <alignment vertical="center"/>
    </xf>
    <xf numFmtId="0" fontId="61" fillId="0" borderId="0" xfId="0" applyNumberFormat="1" applyFont="1" applyFill="1" applyBorder="1" applyAlignment="1">
      <alignment vertical="center"/>
    </xf>
    <xf numFmtId="0" fontId="1" fillId="0" borderId="0" xfId="79" applyNumberFormat="1" applyFont="1" applyFill="1" applyAlignment="1">
      <alignment horizontal="left" vertical="center"/>
    </xf>
    <xf numFmtId="0" fontId="48" fillId="0" borderId="0" xfId="0" applyNumberFormat="1" applyFont="1">
      <alignment vertical="center"/>
    </xf>
    <xf numFmtId="0" fontId="1" fillId="0" borderId="0" xfId="79" applyNumberFormat="1" applyFont="1" applyFill="1" applyBorder="1" applyAlignment="1">
      <alignment horizontal="left" vertical="center"/>
    </xf>
    <xf numFmtId="0" fontId="48" fillId="0" borderId="0" xfId="79" applyNumberFormat="1" applyFont="1" applyFill="1" applyAlignment="1">
      <alignment horizontal="left" vertical="center"/>
    </xf>
    <xf numFmtId="0" fontId="48" fillId="0" borderId="0" xfId="79" applyNumberFormat="1" applyFont="1" applyFill="1" applyBorder="1" applyAlignment="1">
      <alignment horizontal="center" vertical="center"/>
    </xf>
    <xf numFmtId="3" fontId="48" fillId="0" borderId="0" xfId="79" applyNumberFormat="1" applyFont="1" applyFill="1" applyBorder="1" applyAlignment="1">
      <alignment horizontal="center" vertical="center"/>
    </xf>
    <xf numFmtId="0" fontId="48" fillId="0" borderId="0" xfId="79" applyNumberFormat="1" applyFont="1" applyFill="1" applyAlignment="1">
      <alignment horizontal="right" vertical="center"/>
    </xf>
    <xf numFmtId="0" fontId="48" fillId="0" borderId="0" xfId="0" applyNumberFormat="1" applyFont="1" applyBorder="1" applyAlignment="1">
      <alignment vertical="center"/>
    </xf>
    <xf numFmtId="0" fontId="55" fillId="0" borderId="35" xfId="0" applyFont="1" applyBorder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 applyBorder="1" applyAlignment="1">
      <alignment vertical="center"/>
    </xf>
    <xf numFmtId="0" fontId="67" fillId="0" borderId="0" xfId="0" applyFont="1" applyAlignment="1">
      <alignment vertical="center"/>
    </xf>
    <xf numFmtId="0" fontId="65" fillId="0" borderId="0" xfId="0" applyFont="1" applyBorder="1" applyAlignment="1">
      <alignment vertical="center"/>
    </xf>
    <xf numFmtId="0" fontId="68" fillId="0" borderId="0" xfId="0" applyFont="1" applyBorder="1">
      <alignment vertical="center"/>
    </xf>
    <xf numFmtId="0" fontId="69" fillId="0" borderId="0" xfId="0" applyFont="1" applyBorder="1">
      <alignment vertical="center"/>
    </xf>
    <xf numFmtId="0" fontId="38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189" fontId="1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74" fillId="0" borderId="0" xfId="0" applyNumberFormat="1" applyFont="1" applyAlignment="1">
      <alignment vertical="center"/>
    </xf>
    <xf numFmtId="0" fontId="52" fillId="0" borderId="0" xfId="0" applyNumberFormat="1" applyFont="1" applyAlignment="1">
      <alignment vertical="center"/>
    </xf>
    <xf numFmtId="0" fontId="54" fillId="0" borderId="0" xfId="0" applyNumberFormat="1" applyFont="1" applyBorder="1" applyAlignment="1">
      <alignment vertical="center"/>
    </xf>
    <xf numFmtId="0" fontId="68" fillId="0" borderId="0" xfId="0" applyFont="1" applyBorder="1" applyAlignment="1">
      <alignment horizontal="left" vertical="center" indent="1"/>
    </xf>
    <xf numFmtId="0" fontId="52" fillId="0" borderId="0" xfId="0" applyNumberFormat="1" applyFont="1" applyFill="1" applyBorder="1" applyAlignment="1">
      <alignment vertical="center"/>
    </xf>
    <xf numFmtId="190" fontId="67" fillId="0" borderId="0" xfId="0" applyNumberFormat="1" applyFont="1" applyBorder="1" applyAlignment="1">
      <alignment horizontal="center" vertical="center"/>
    </xf>
    <xf numFmtId="0" fontId="48" fillId="31" borderId="0" xfId="79" applyNumberFormat="1" applyFont="1" applyFill="1" applyAlignment="1">
      <alignment horizontal="center" vertical="center"/>
    </xf>
    <xf numFmtId="0" fontId="60" fillId="31" borderId="0" xfId="0" applyNumberFormat="1" applyFont="1" applyFill="1" applyBorder="1" applyAlignment="1">
      <alignment horizontal="left" vertical="center"/>
    </xf>
    <xf numFmtId="49" fontId="1" fillId="0" borderId="0" xfId="79" applyNumberFormat="1" applyFont="1" applyFill="1" applyAlignment="1">
      <alignment horizontal="left" vertical="center"/>
    </xf>
    <xf numFmtId="0" fontId="48" fillId="0" borderId="0" xfId="0" applyFont="1">
      <alignment vertical="center"/>
    </xf>
    <xf numFmtId="49" fontId="1" fillId="0" borderId="0" xfId="79" applyNumberFormat="1" applyFont="1" applyFill="1" applyBorder="1" applyAlignment="1">
      <alignment horizontal="left" vertical="center"/>
    </xf>
    <xf numFmtId="49" fontId="48" fillId="0" borderId="0" xfId="79" applyNumberFormat="1" applyFont="1" applyFill="1" applyBorder="1" applyAlignment="1">
      <alignment vertical="center"/>
    </xf>
    <xf numFmtId="49" fontId="1" fillId="0" borderId="0" xfId="79" applyNumberFormat="1" applyFont="1" applyFill="1" applyBorder="1" applyAlignment="1">
      <alignment vertical="center"/>
    </xf>
    <xf numFmtId="49" fontId="1" fillId="0" borderId="0" xfId="79" applyNumberFormat="1" applyFont="1" applyFill="1" applyAlignment="1">
      <alignment horizontal="center" vertical="center"/>
    </xf>
    <xf numFmtId="0" fontId="46" fillId="17" borderId="1" xfId="0" applyNumberFormat="1" applyFont="1" applyFill="1" applyBorder="1" applyAlignment="1" applyProtection="1">
      <alignment horizontal="center" vertical="center" shrinkToFit="1"/>
      <protection locked="0"/>
    </xf>
    <xf numFmtId="185" fontId="8" fillId="17" borderId="1" xfId="0" applyNumberFormat="1" applyFont="1" applyFill="1" applyBorder="1" applyAlignment="1" applyProtection="1">
      <alignment horizontal="center" vertical="center" shrinkToFit="1"/>
    </xf>
    <xf numFmtId="186" fontId="8" fillId="17" borderId="1" xfId="0" applyNumberFormat="1" applyFont="1" applyFill="1" applyBorder="1" applyAlignment="1" applyProtection="1">
      <alignment horizontal="center" vertical="center" shrinkToFit="1"/>
    </xf>
    <xf numFmtId="187" fontId="8" fillId="0" borderId="1" xfId="0" applyNumberFormat="1" applyFont="1" applyFill="1" applyBorder="1" applyAlignment="1" applyProtection="1">
      <alignment horizontal="center" vertical="center" shrinkToFit="1"/>
    </xf>
    <xf numFmtId="0" fontId="48" fillId="0" borderId="37" xfId="79" applyNumberFormat="1" applyFont="1" applyFill="1" applyBorder="1" applyAlignment="1">
      <alignment vertical="center"/>
    </xf>
    <xf numFmtId="0" fontId="48" fillId="0" borderId="37" xfId="79" applyNumberFormat="1" applyFont="1" applyFill="1" applyBorder="1" applyAlignment="1">
      <alignment horizontal="left" vertical="center"/>
    </xf>
    <xf numFmtId="0" fontId="48" fillId="0" borderId="37" xfId="79" applyNumberFormat="1" applyFont="1" applyFill="1" applyBorder="1" applyAlignment="1">
      <alignment horizontal="right" vertical="center"/>
    </xf>
    <xf numFmtId="49" fontId="48" fillId="0" borderId="0" xfId="79" applyNumberFormat="1" applyFont="1" applyFill="1" applyAlignment="1">
      <alignment horizontal="center" vertical="center"/>
    </xf>
    <xf numFmtId="0" fontId="64" fillId="0" borderId="0" xfId="79" applyNumberFormat="1" applyFont="1" applyFill="1" applyAlignment="1">
      <alignment horizontal="center" vertical="center"/>
    </xf>
    <xf numFmtId="0" fontId="78" fillId="0" borderId="0" xfId="0" applyFont="1">
      <alignment vertical="center"/>
    </xf>
    <xf numFmtId="0" fontId="54" fillId="0" borderId="0" xfId="0" applyFont="1" applyAlignment="1">
      <alignment horizontal="center" vertical="center"/>
    </xf>
    <xf numFmtId="0" fontId="55" fillId="0" borderId="36" xfId="0" applyFont="1" applyBorder="1" applyAlignment="1">
      <alignment horizontal="center" vertical="center"/>
    </xf>
    <xf numFmtId="0" fontId="79" fillId="0" borderId="0" xfId="0" applyFont="1" applyBorder="1">
      <alignment vertical="center"/>
    </xf>
    <xf numFmtId="0" fontId="48" fillId="0" borderId="37" xfId="79" applyNumberFormat="1" applyFont="1" applyFill="1" applyBorder="1" applyAlignment="1">
      <alignment horizontal="center" vertical="center"/>
    </xf>
    <xf numFmtId="0" fontId="50" fillId="0" borderId="37" xfId="80" applyNumberFormat="1" applyFont="1" applyFill="1" applyBorder="1" applyAlignment="1">
      <alignment horizontal="right" vertical="center"/>
    </xf>
    <xf numFmtId="0" fontId="6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48" fillId="0" borderId="0" xfId="0" applyFont="1" applyBorder="1">
      <alignment vertical="center"/>
    </xf>
    <xf numFmtId="49" fontId="48" fillId="0" borderId="0" xfId="79" applyNumberFormat="1" applyFont="1" applyFill="1" applyBorder="1" applyAlignment="1">
      <alignment horizontal="center" vertical="center"/>
    </xf>
    <xf numFmtId="0" fontId="48" fillId="31" borderId="38" xfId="79" applyNumberFormat="1" applyFont="1" applyFill="1" applyBorder="1" applyAlignment="1">
      <alignment horizontal="center" vertical="center"/>
    </xf>
    <xf numFmtId="0" fontId="60" fillId="31" borderId="38" xfId="0" applyNumberFormat="1" applyFont="1" applyFill="1" applyBorder="1" applyAlignment="1">
      <alignment horizontal="left" vertical="center"/>
    </xf>
    <xf numFmtId="0" fontId="69" fillId="0" borderId="0" xfId="0" applyFont="1" applyBorder="1" applyAlignment="1">
      <alignment vertical="center"/>
    </xf>
    <xf numFmtId="0" fontId="67" fillId="0" borderId="0" xfId="0" quotePrefix="1" applyFont="1" applyBorder="1" applyAlignment="1">
      <alignment vertical="center"/>
    </xf>
    <xf numFmtId="0" fontId="1" fillId="35" borderId="0" xfId="0" applyFont="1" applyFill="1" applyBorder="1" applyProtection="1">
      <alignment vertical="center"/>
      <protection locked="0"/>
    </xf>
    <xf numFmtId="49" fontId="55" fillId="0" borderId="42" xfId="0" applyNumberFormat="1" applyFont="1" applyBorder="1" applyAlignment="1">
      <alignment horizontal="center" vertical="center"/>
    </xf>
    <xf numFmtId="0" fontId="53" fillId="26" borderId="42" xfId="0" applyFont="1" applyFill="1" applyBorder="1" applyAlignment="1">
      <alignment horizontal="center" vertical="center" wrapText="1"/>
    </xf>
    <xf numFmtId="0" fontId="55" fillId="0" borderId="42" xfId="0" applyFont="1" applyBorder="1" applyAlignment="1">
      <alignment horizontal="center" vertical="center"/>
    </xf>
    <xf numFmtId="0" fontId="52" fillId="0" borderId="42" xfId="0" applyFont="1" applyBorder="1" applyAlignment="1">
      <alignment horizontal="center" vertical="center"/>
    </xf>
    <xf numFmtId="0" fontId="52" fillId="0" borderId="42" xfId="0" applyNumberFormat="1" applyFont="1" applyBorder="1" applyAlignment="1">
      <alignment horizontal="center" vertical="center"/>
    </xf>
    <xf numFmtId="0" fontId="76" fillId="33" borderId="42" xfId="0" applyFont="1" applyFill="1" applyBorder="1">
      <alignment vertical="center"/>
    </xf>
    <xf numFmtId="0" fontId="80" fillId="0" borderId="0" xfId="0" applyNumberFormat="1" applyFont="1" applyFill="1" applyAlignment="1">
      <alignment horizontal="left" vertical="center" indent="1"/>
    </xf>
    <xf numFmtId="0" fontId="81" fillId="0" borderId="0" xfId="0" applyNumberFormat="1" applyFont="1" applyFill="1" applyBorder="1" applyAlignment="1">
      <alignment horizontal="center" vertical="center"/>
    </xf>
    <xf numFmtId="0" fontId="81" fillId="0" borderId="0" xfId="0" applyNumberFormat="1" applyFont="1" applyFill="1" applyBorder="1" applyAlignment="1">
      <alignment horizontal="left" vertical="center"/>
    </xf>
    <xf numFmtId="0" fontId="81" fillId="0" borderId="0" xfId="0" applyNumberFormat="1" applyFont="1">
      <alignment vertical="center"/>
    </xf>
    <xf numFmtId="0" fontId="81" fillId="0" borderId="0" xfId="0" applyNumberFormat="1" applyFont="1" applyFill="1" applyBorder="1" applyAlignment="1">
      <alignment vertical="center"/>
    </xf>
    <xf numFmtId="0" fontId="81" fillId="0" borderId="0" xfId="0" applyNumberFormat="1" applyFont="1" applyFill="1" applyAlignment="1">
      <alignment vertical="center"/>
    </xf>
    <xf numFmtId="0" fontId="80" fillId="0" borderId="0" xfId="0" applyNumberFormat="1" applyFont="1" applyFill="1" applyBorder="1" applyAlignment="1">
      <alignment vertical="center"/>
    </xf>
    <xf numFmtId="0" fontId="81" fillId="0" borderId="45" xfId="0" applyNumberFormat="1" applyFont="1" applyFill="1" applyBorder="1" applyAlignment="1">
      <alignment horizontal="center" vertical="center"/>
    </xf>
    <xf numFmtId="197" fontId="81" fillId="29" borderId="46" xfId="0" applyNumberFormat="1" applyFont="1" applyFill="1" applyBorder="1" applyAlignment="1">
      <alignment horizontal="center" vertical="center"/>
    </xf>
    <xf numFmtId="197" fontId="81" fillId="0" borderId="48" xfId="0" applyNumberFormat="1" applyFont="1" applyFill="1" applyBorder="1" applyAlignment="1">
      <alignment horizontal="center" vertical="center"/>
    </xf>
    <xf numFmtId="198" fontId="81" fillId="0" borderId="45" xfId="0" applyNumberFormat="1" applyFont="1" applyFill="1" applyBorder="1" applyAlignment="1">
      <alignment horizontal="center" vertical="center"/>
    </xf>
    <xf numFmtId="0" fontId="81" fillId="35" borderId="45" xfId="0" applyNumberFormat="1" applyFont="1" applyFill="1" applyBorder="1" applyAlignment="1">
      <alignment horizontal="center" vertical="center"/>
    </xf>
    <xf numFmtId="0" fontId="80" fillId="0" borderId="0" xfId="0" applyNumberFormat="1" applyFont="1" applyFill="1" applyAlignment="1">
      <alignment vertical="center"/>
    </xf>
    <xf numFmtId="0" fontId="80" fillId="0" borderId="0" xfId="0" applyNumberFormat="1" applyFont="1" applyFill="1" applyAlignment="1">
      <alignment horizontal="left" vertical="center"/>
    </xf>
    <xf numFmtId="199" fontId="81" fillId="0" borderId="47" xfId="0" applyNumberFormat="1" applyFont="1" applyFill="1" applyBorder="1" applyAlignment="1">
      <alignment horizontal="center" vertical="center"/>
    </xf>
    <xf numFmtId="199" fontId="81" fillId="0" borderId="45" xfId="0" applyNumberFormat="1" applyFont="1" applyFill="1" applyBorder="1" applyAlignment="1">
      <alignment horizontal="center" vertical="center"/>
    </xf>
    <xf numFmtId="0" fontId="81" fillId="35" borderId="47" xfId="0" applyNumberFormat="1" applyFont="1" applyFill="1" applyBorder="1" applyAlignment="1">
      <alignment horizontal="center" vertical="center"/>
    </xf>
    <xf numFmtId="0" fontId="48" fillId="0" borderId="31" xfId="79" applyNumberFormat="1" applyFont="1" applyFill="1" applyBorder="1" applyAlignment="1">
      <alignment horizontal="center" vertical="center"/>
    </xf>
    <xf numFmtId="0" fontId="48" fillId="0" borderId="43" xfId="79" applyNumberFormat="1" applyFont="1" applyFill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5" fillId="0" borderId="0" xfId="0" quotePrefix="1" applyFont="1" applyBorder="1" applyAlignment="1">
      <alignment vertical="center"/>
    </xf>
    <xf numFmtId="204" fontId="67" fillId="0" borderId="0" xfId="0" applyNumberFormat="1" applyFont="1" applyBorder="1" applyAlignment="1">
      <alignment vertical="center"/>
    </xf>
    <xf numFmtId="205" fontId="67" fillId="0" borderId="0" xfId="0" applyNumberFormat="1" applyFont="1" applyBorder="1" applyAlignment="1">
      <alignment vertical="center"/>
    </xf>
    <xf numFmtId="0" fontId="67" fillId="0" borderId="0" xfId="0" applyFont="1" applyBorder="1" applyAlignment="1">
      <alignment horizontal="right" vertical="center"/>
    </xf>
    <xf numFmtId="0" fontId="67" fillId="0" borderId="0" xfId="0" applyNumberFormat="1" applyFont="1" applyBorder="1" applyAlignment="1"/>
    <xf numFmtId="185" fontId="67" fillId="0" borderId="0" xfId="0" applyNumberFormat="1" applyFont="1" applyBorder="1" applyAlignment="1">
      <alignment vertical="center"/>
    </xf>
    <xf numFmtId="206" fontId="67" fillId="0" borderId="0" xfId="0" applyNumberFormat="1" applyFont="1" applyBorder="1" applyAlignment="1">
      <alignment vertical="center"/>
    </xf>
    <xf numFmtId="0" fontId="93" fillId="0" borderId="0" xfId="0" applyFont="1" applyBorder="1" applyAlignment="1">
      <alignment vertical="center"/>
    </xf>
    <xf numFmtId="201" fontId="93" fillId="0" borderId="0" xfId="0" applyNumberFormat="1" applyFont="1" applyBorder="1" applyAlignment="1">
      <alignment vertical="center"/>
    </xf>
    <xf numFmtId="201" fontId="93" fillId="0" borderId="0" xfId="0" applyNumberFormat="1" applyFont="1" applyBorder="1" applyAlignment="1">
      <alignment vertical="center" shrinkToFit="1"/>
    </xf>
    <xf numFmtId="208" fontId="67" fillId="0" borderId="0" xfId="0" applyNumberFormat="1" applyFont="1" applyBorder="1" applyAlignment="1">
      <alignment horizontal="center" vertical="center"/>
    </xf>
    <xf numFmtId="209" fontId="67" fillId="0" borderId="0" xfId="0" applyNumberFormat="1" applyFont="1" applyBorder="1" applyAlignment="1">
      <alignment vertical="center"/>
    </xf>
    <xf numFmtId="211" fontId="67" fillId="0" borderId="0" xfId="0" applyNumberFormat="1" applyFont="1" applyBorder="1" applyAlignment="1">
      <alignment vertical="center"/>
    </xf>
    <xf numFmtId="2" fontId="67" fillId="0" borderId="0" xfId="0" applyNumberFormat="1" applyFont="1" applyBorder="1" applyAlignment="1">
      <alignment vertical="center"/>
    </xf>
    <xf numFmtId="0" fontId="54" fillId="0" borderId="0" xfId="0" applyNumberFormat="1" applyFont="1">
      <alignment vertical="center"/>
    </xf>
    <xf numFmtId="0" fontId="52" fillId="0" borderId="0" xfId="0" applyNumberFormat="1" applyFont="1">
      <alignment vertical="center"/>
    </xf>
    <xf numFmtId="0" fontId="52" fillId="0" borderId="49" xfId="0" applyNumberFormat="1" applyFont="1" applyBorder="1" applyAlignment="1">
      <alignment vertical="center"/>
    </xf>
    <xf numFmtId="0" fontId="52" fillId="0" borderId="50" xfId="0" applyNumberFormat="1" applyFont="1" applyBorder="1" applyAlignment="1">
      <alignment vertical="center"/>
    </xf>
    <xf numFmtId="0" fontId="94" fillId="0" borderId="0" xfId="0" applyNumberFormat="1" applyFont="1" applyAlignment="1">
      <alignment vertical="center"/>
    </xf>
    <xf numFmtId="0" fontId="94" fillId="0" borderId="0" xfId="0" applyNumberFormat="1" applyFont="1" applyAlignment="1">
      <alignment horizontal="left" vertical="center" indent="1"/>
    </xf>
    <xf numFmtId="0" fontId="52" fillId="0" borderId="50" xfId="0" applyNumberFormat="1" applyFont="1" applyBorder="1" applyAlignment="1">
      <alignment horizontal="left" vertical="center"/>
    </xf>
    <xf numFmtId="0" fontId="81" fillId="32" borderId="55" xfId="0" applyNumberFormat="1" applyFont="1" applyFill="1" applyBorder="1" applyAlignment="1">
      <alignment horizontal="center" vertical="center" wrapText="1"/>
    </xf>
    <xf numFmtId="0" fontId="81" fillId="0" borderId="47" xfId="0" applyNumberFormat="1" applyFont="1" applyFill="1" applyBorder="1" applyAlignment="1">
      <alignment horizontal="center" vertical="center"/>
    </xf>
    <xf numFmtId="0" fontId="52" fillId="0" borderId="42" xfId="0" applyNumberFormat="1" applyFont="1" applyBorder="1" applyAlignment="1">
      <alignment horizontal="center" vertical="center" shrinkToFit="1"/>
    </xf>
    <xf numFmtId="41" fontId="52" fillId="0" borderId="42" xfId="87" applyFont="1" applyBorder="1" applyAlignment="1">
      <alignment horizontal="center" vertical="center"/>
    </xf>
    <xf numFmtId="41" fontId="52" fillId="0" borderId="42" xfId="0" applyNumberFormat="1" applyFont="1" applyBorder="1" applyAlignment="1">
      <alignment horizontal="center" vertical="center"/>
    </xf>
    <xf numFmtId="212" fontId="52" fillId="0" borderId="42" xfId="87" applyNumberFormat="1" applyFont="1" applyBorder="1" applyAlignment="1">
      <alignment horizontal="center" vertical="center"/>
    </xf>
    <xf numFmtId="41" fontId="52" fillId="0" borderId="42" xfId="87" applyNumberFormat="1" applyFont="1" applyBorder="1" applyAlignment="1">
      <alignment horizontal="center" vertical="center"/>
    </xf>
    <xf numFmtId="0" fontId="76" fillId="33" borderId="42" xfId="0" applyFont="1" applyFill="1" applyBorder="1">
      <alignment vertical="center"/>
    </xf>
    <xf numFmtId="0" fontId="48" fillId="0" borderId="51" xfId="79" applyNumberFormat="1" applyFont="1" applyFill="1" applyBorder="1" applyAlignment="1">
      <alignment horizontal="center" vertical="center"/>
    </xf>
    <xf numFmtId="0" fontId="48" fillId="0" borderId="38" xfId="79" applyNumberFormat="1" applyFont="1" applyFill="1" applyBorder="1" applyAlignment="1">
      <alignment horizontal="center" vertical="center"/>
    </xf>
    <xf numFmtId="0" fontId="95" fillId="28" borderId="60" xfId="0" applyNumberFormat="1" applyFont="1" applyFill="1" applyBorder="1" applyAlignment="1">
      <alignment horizontal="center" vertical="center"/>
    </xf>
    <xf numFmtId="0" fontId="81" fillId="0" borderId="60" xfId="0" applyNumberFormat="1" applyFont="1" applyFill="1" applyBorder="1" applyAlignment="1">
      <alignment horizontal="center" vertical="center"/>
    </xf>
    <xf numFmtId="0" fontId="97" fillId="0" borderId="60" xfId="0" applyNumberFormat="1" applyFont="1" applyFill="1" applyBorder="1" applyAlignment="1">
      <alignment horizontal="center" vertical="center"/>
    </xf>
    <xf numFmtId="192" fontId="81" fillId="0" borderId="60" xfId="0" applyNumberFormat="1" applyFont="1" applyFill="1" applyBorder="1" applyAlignment="1">
      <alignment horizontal="center" vertical="center"/>
    </xf>
    <xf numFmtId="0" fontId="81" fillId="0" borderId="45" xfId="79" applyNumberFormat="1" applyFont="1" applyFill="1" applyBorder="1" applyAlignment="1">
      <alignment horizontal="center" vertical="center"/>
    </xf>
    <xf numFmtId="0" fontId="52" fillId="0" borderId="0" xfId="0" applyFont="1" applyBorder="1" applyAlignment="1">
      <alignment vertical="center"/>
    </xf>
    <xf numFmtId="0" fontId="59" fillId="27" borderId="44" xfId="81" applyFont="1" applyFill="1" applyBorder="1" applyAlignment="1">
      <alignment horizontal="center" vertical="center"/>
    </xf>
    <xf numFmtId="0" fontId="81" fillId="0" borderId="60" xfId="78" applyNumberFormat="1" applyFont="1" applyFill="1" applyBorder="1" applyAlignment="1">
      <alignment horizontal="center" vertical="center"/>
    </xf>
    <xf numFmtId="0" fontId="5" fillId="28" borderId="55" xfId="0" applyNumberFormat="1" applyFont="1" applyFill="1" applyBorder="1" applyAlignment="1">
      <alignment horizontal="center" vertical="center"/>
    </xf>
    <xf numFmtId="0" fontId="82" fillId="28" borderId="60" xfId="0" applyNumberFormat="1" applyFont="1" applyFill="1" applyBorder="1" applyAlignment="1">
      <alignment horizontal="center" vertical="center" shrinkToFit="1"/>
    </xf>
    <xf numFmtId="49" fontId="82" fillId="28" borderId="60" xfId="0" applyNumberFormat="1" applyFont="1" applyFill="1" applyBorder="1" applyAlignment="1">
      <alignment horizontal="center" vertical="center"/>
    </xf>
    <xf numFmtId="199" fontId="81" fillId="0" borderId="60" xfId="0" applyNumberFormat="1" applyFont="1" applyFill="1" applyBorder="1" applyAlignment="1">
      <alignment horizontal="center" vertical="center"/>
    </xf>
    <xf numFmtId="0" fontId="81" fillId="32" borderId="60" xfId="0" applyNumberFormat="1" applyFont="1" applyFill="1" applyBorder="1" applyAlignment="1">
      <alignment horizontal="center" vertical="center"/>
    </xf>
    <xf numFmtId="0" fontId="81" fillId="29" borderId="60" xfId="0" applyNumberFormat="1" applyFont="1" applyFill="1" applyBorder="1" applyAlignment="1">
      <alignment horizontal="center" vertical="center"/>
    </xf>
    <xf numFmtId="202" fontId="81" fillId="0" borderId="60" xfId="0" applyNumberFormat="1" applyFont="1" applyFill="1" applyBorder="1" applyAlignment="1">
      <alignment horizontal="center" vertical="center"/>
    </xf>
    <xf numFmtId="0" fontId="81" fillId="34" borderId="60" xfId="0" applyNumberFormat="1" applyFont="1" applyFill="1" applyBorder="1" applyAlignment="1">
      <alignment horizontal="center" vertical="center"/>
    </xf>
    <xf numFmtId="0" fontId="81" fillId="32" borderId="60" xfId="0" applyNumberFormat="1" applyFont="1" applyFill="1" applyBorder="1" applyAlignment="1">
      <alignment horizontal="center" vertical="center" wrapText="1"/>
    </xf>
    <xf numFmtId="0" fontId="81" fillId="0" borderId="60" xfId="0" applyNumberFormat="1" applyFont="1" applyFill="1" applyBorder="1" applyAlignment="1">
      <alignment horizontal="center" vertical="center" wrapText="1"/>
    </xf>
    <xf numFmtId="0" fontId="81" fillId="0" borderId="60" xfId="0" applyNumberFormat="1" applyFont="1" applyBorder="1" applyAlignment="1">
      <alignment horizontal="center" vertical="center"/>
    </xf>
    <xf numFmtId="201" fontId="81" fillId="0" borderId="60" xfId="0" applyNumberFormat="1" applyFont="1" applyFill="1" applyBorder="1" applyAlignment="1">
      <alignment horizontal="center" vertical="center"/>
    </xf>
    <xf numFmtId="194" fontId="81" fillId="0" borderId="60" xfId="0" applyNumberFormat="1" applyFont="1" applyFill="1" applyBorder="1" applyAlignment="1">
      <alignment horizontal="center" vertical="center"/>
    </xf>
    <xf numFmtId="200" fontId="81" fillId="0" borderId="60" xfId="0" applyNumberFormat="1" applyFont="1" applyFill="1" applyBorder="1" applyAlignment="1">
      <alignment horizontal="center" vertical="center"/>
    </xf>
    <xf numFmtId="203" fontId="81" fillId="0" borderId="60" xfId="0" applyNumberFormat="1" applyFont="1" applyFill="1" applyBorder="1" applyAlignment="1">
      <alignment horizontal="center" vertical="center"/>
    </xf>
    <xf numFmtId="194" fontId="81" fillId="32" borderId="60" xfId="0" applyNumberFormat="1" applyFont="1" applyFill="1" applyBorder="1" applyAlignment="1">
      <alignment horizontal="center" vertical="center"/>
    </xf>
    <xf numFmtId="0" fontId="81" fillId="36" borderId="60" xfId="0" applyNumberFormat="1" applyFont="1" applyFill="1" applyBorder="1" applyAlignment="1">
      <alignment horizontal="center" vertical="center"/>
    </xf>
    <xf numFmtId="0" fontId="81" fillId="0" borderId="60" xfId="0" applyNumberFormat="1" applyFont="1" applyFill="1" applyBorder="1" applyAlignment="1">
      <alignment horizontal="left" vertical="center"/>
    </xf>
    <xf numFmtId="49" fontId="81" fillId="0" borderId="60" xfId="0" applyNumberFormat="1" applyFont="1" applyFill="1" applyBorder="1" applyAlignment="1">
      <alignment horizontal="left" vertical="center"/>
    </xf>
    <xf numFmtId="0" fontId="48" fillId="0" borderId="61" xfId="79" applyNumberFormat="1" applyFont="1" applyFill="1" applyBorder="1" applyAlignment="1">
      <alignment horizontal="center" vertical="center"/>
    </xf>
    <xf numFmtId="194" fontId="81" fillId="29" borderId="60" xfId="0" applyNumberFormat="1" applyFont="1" applyFill="1" applyBorder="1" applyAlignment="1">
      <alignment horizontal="center" vertical="center"/>
    </xf>
    <xf numFmtId="41" fontId="52" fillId="0" borderId="66" xfId="87" applyFont="1" applyBorder="1" applyAlignment="1">
      <alignment horizontal="center" vertical="center" wrapText="1"/>
    </xf>
    <xf numFmtId="9" fontId="52" fillId="0" borderId="66" xfId="87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right" vertical="center"/>
    </xf>
    <xf numFmtId="205" fontId="67" fillId="0" borderId="0" xfId="0" applyNumberFormat="1" applyFont="1" applyBorder="1" applyAlignment="1">
      <alignment horizontal="center" vertical="center"/>
    </xf>
    <xf numFmtId="0" fontId="48" fillId="0" borderId="0" xfId="79" applyNumberFormat="1" applyFont="1" applyFill="1" applyAlignment="1">
      <alignment horizontal="left" vertical="center" indent="2"/>
    </xf>
    <xf numFmtId="0" fontId="73" fillId="0" borderId="0" xfId="0" applyFont="1" applyBorder="1">
      <alignment vertical="center"/>
    </xf>
    <xf numFmtId="0" fontId="88" fillId="0" borderId="0" xfId="0" applyFont="1" applyBorder="1">
      <alignment vertical="center"/>
    </xf>
    <xf numFmtId="0" fontId="100" fillId="0" borderId="0" xfId="0" applyFont="1" applyBorder="1" applyAlignment="1">
      <alignment vertical="center"/>
    </xf>
    <xf numFmtId="201" fontId="69" fillId="0" borderId="0" xfId="0" applyNumberFormat="1" applyFont="1" applyBorder="1" applyAlignment="1">
      <alignment vertical="center"/>
    </xf>
    <xf numFmtId="189" fontId="82" fillId="28" borderId="60" xfId="0" applyNumberFormat="1" applyFont="1" applyFill="1" applyBorder="1" applyAlignment="1">
      <alignment horizontal="center" vertical="center" wrapText="1"/>
    </xf>
    <xf numFmtId="189" fontId="82" fillId="28" borderId="60" xfId="0" applyNumberFormat="1" applyFont="1" applyFill="1" applyBorder="1" applyAlignment="1">
      <alignment horizontal="center" vertical="center"/>
    </xf>
    <xf numFmtId="0" fontId="82" fillId="28" borderId="60" xfId="0" quotePrefix="1" applyNumberFormat="1" applyFont="1" applyFill="1" applyBorder="1" applyAlignment="1">
      <alignment horizontal="center" vertical="center" wrapText="1"/>
    </xf>
    <xf numFmtId="210" fontId="67" fillId="0" borderId="0" xfId="0" applyNumberFormat="1" applyFont="1" applyBorder="1" applyAlignment="1">
      <alignment horizontal="center" vertical="center"/>
    </xf>
    <xf numFmtId="0" fontId="67" fillId="0" borderId="0" xfId="0" applyFont="1" applyBorder="1">
      <alignment vertical="center"/>
    </xf>
    <xf numFmtId="0" fontId="67" fillId="0" borderId="0" xfId="0" applyFont="1" applyBorder="1" applyAlignment="1">
      <alignment vertical="center" shrinkToFit="1"/>
    </xf>
    <xf numFmtId="197" fontId="81" fillId="0" borderId="60" xfId="0" applyNumberFormat="1" applyFont="1" applyFill="1" applyBorder="1" applyAlignment="1">
      <alignment horizontal="center" vertical="center"/>
    </xf>
    <xf numFmtId="192" fontId="81" fillId="0" borderId="40" xfId="0" applyNumberFormat="1" applyFont="1" applyFill="1" applyBorder="1" applyAlignment="1">
      <alignment vertical="center"/>
    </xf>
    <xf numFmtId="192" fontId="81" fillId="0" borderId="39" xfId="0" applyNumberFormat="1" applyFont="1" applyFill="1" applyBorder="1" applyAlignment="1">
      <alignment vertical="center"/>
    </xf>
    <xf numFmtId="192" fontId="81" fillId="0" borderId="41" xfId="0" applyNumberFormat="1" applyFont="1" applyFill="1" applyBorder="1" applyAlignment="1">
      <alignment vertical="center"/>
    </xf>
    <xf numFmtId="194" fontId="81" fillId="31" borderId="60" xfId="0" applyNumberFormat="1" applyFont="1" applyFill="1" applyBorder="1" applyAlignment="1">
      <alignment horizontal="center" vertical="center"/>
    </xf>
    <xf numFmtId="0" fontId="81" fillId="0" borderId="60" xfId="0" applyNumberFormat="1" applyFont="1" applyFill="1" applyBorder="1" applyAlignment="1">
      <alignment vertical="center"/>
    </xf>
    <xf numFmtId="2" fontId="67" fillId="0" borderId="53" xfId="0" applyNumberFormat="1" applyFont="1" applyBorder="1" applyAlignment="1">
      <alignment vertical="center"/>
    </xf>
    <xf numFmtId="0" fontId="52" fillId="0" borderId="38" xfId="0" applyNumberFormat="1" applyFont="1" applyBorder="1" applyAlignment="1">
      <alignment vertical="center"/>
    </xf>
    <xf numFmtId="1" fontId="52" fillId="0" borderId="0" xfId="0" applyNumberFormat="1" applyFont="1" applyBorder="1" applyAlignment="1">
      <alignment vertical="center"/>
    </xf>
    <xf numFmtId="194" fontId="52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208" fontId="52" fillId="0" borderId="0" xfId="0" applyNumberFormat="1" applyFont="1" applyBorder="1" applyAlignment="1">
      <alignment vertical="center"/>
    </xf>
    <xf numFmtId="218" fontId="67" fillId="0" borderId="0" xfId="0" applyNumberFormat="1" applyFont="1" applyBorder="1" applyAlignment="1">
      <alignment vertical="center"/>
    </xf>
    <xf numFmtId="0" fontId="48" fillId="0" borderId="65" xfId="79" applyNumberFormat="1" applyFont="1" applyFill="1" applyBorder="1" applyAlignment="1">
      <alignment horizontal="left" vertical="center"/>
    </xf>
    <xf numFmtId="0" fontId="81" fillId="31" borderId="60" xfId="0" applyNumberFormat="1" applyFont="1" applyFill="1" applyBorder="1" applyAlignment="1">
      <alignment horizontal="center" vertical="center"/>
    </xf>
    <xf numFmtId="2" fontId="81" fillId="32" borderId="60" xfId="86" applyNumberFormat="1" applyFont="1" applyFill="1" applyBorder="1" applyAlignment="1">
      <alignment horizontal="center" vertical="center" wrapText="1"/>
    </xf>
    <xf numFmtId="49" fontId="60" fillId="0" borderId="0" xfId="79" applyNumberFormat="1" applyFont="1" applyFill="1" applyBorder="1" applyAlignment="1">
      <alignment horizontal="center" vertical="center"/>
    </xf>
    <xf numFmtId="49" fontId="60" fillId="0" borderId="0" xfId="79" applyNumberFormat="1" applyFont="1" applyFill="1" applyBorder="1" applyAlignment="1">
      <alignment vertical="center"/>
    </xf>
    <xf numFmtId="216" fontId="103" fillId="37" borderId="37" xfId="113" applyNumberFormat="1" applyFont="1" applyFill="1" applyBorder="1" applyAlignment="1">
      <alignment horizontal="center" vertical="center" wrapText="1"/>
    </xf>
    <xf numFmtId="0" fontId="52" fillId="0" borderId="0" xfId="0" applyNumberFormat="1" applyFont="1" applyBorder="1" applyAlignment="1">
      <alignment horizontal="center" vertical="center"/>
    </xf>
    <xf numFmtId="49" fontId="60" fillId="37" borderId="37" xfId="79" applyNumberFormat="1" applyFont="1" applyFill="1" applyBorder="1" applyAlignment="1">
      <alignment horizontal="center" vertical="center" wrapText="1"/>
    </xf>
    <xf numFmtId="0" fontId="80" fillId="0" borderId="0" xfId="0" applyNumberFormat="1" applyFont="1">
      <alignment vertical="center"/>
    </xf>
    <xf numFmtId="0" fontId="104" fillId="35" borderId="45" xfId="0" applyNumberFormat="1" applyFont="1" applyFill="1" applyBorder="1" applyAlignment="1">
      <alignment horizontal="center" vertical="center"/>
    </xf>
    <xf numFmtId="0" fontId="48" fillId="0" borderId="51" xfId="79" applyNumberFormat="1" applyFont="1" applyFill="1" applyBorder="1" applyAlignment="1">
      <alignment horizontal="center" vertical="center"/>
    </xf>
    <xf numFmtId="0" fontId="105" fillId="0" borderId="0" xfId="79" applyNumberFormat="1" applyFont="1" applyFill="1" applyAlignment="1">
      <alignment horizontal="left" vertical="center"/>
    </xf>
    <xf numFmtId="0" fontId="105" fillId="0" borderId="0" xfId="79" applyNumberFormat="1" applyFont="1" applyFill="1" applyBorder="1" applyAlignment="1">
      <alignment vertical="center"/>
    </xf>
    <xf numFmtId="0" fontId="48" fillId="0" borderId="0" xfId="0" applyNumberFormat="1" applyFont="1" applyBorder="1" applyAlignment="1">
      <alignment horizontal="right" vertical="center"/>
    </xf>
    <xf numFmtId="0" fontId="80" fillId="35" borderId="45" xfId="0" applyNumberFormat="1" applyFont="1" applyFill="1" applyBorder="1" applyAlignment="1">
      <alignment horizontal="center" vertical="center"/>
    </xf>
    <xf numFmtId="0" fontId="105" fillId="0" borderId="0" xfId="79" applyNumberFormat="1" applyFont="1" applyFill="1" applyAlignment="1">
      <alignment horizontal="center" vertical="center"/>
    </xf>
    <xf numFmtId="0" fontId="105" fillId="0" borderId="0" xfId="79" applyNumberFormat="1" applyFont="1" applyFill="1" applyAlignment="1">
      <alignment vertical="center"/>
    </xf>
    <xf numFmtId="0" fontId="81" fillId="38" borderId="60" xfId="0" applyNumberFormat="1" applyFont="1" applyFill="1" applyBorder="1" applyAlignment="1">
      <alignment horizontal="center" vertical="center"/>
    </xf>
    <xf numFmtId="0" fontId="106" fillId="28" borderId="60" xfId="0" applyNumberFormat="1" applyFont="1" applyFill="1" applyBorder="1" applyAlignment="1">
      <alignment horizontal="center" vertical="center"/>
    </xf>
    <xf numFmtId="220" fontId="81" fillId="31" borderId="60" xfId="0" applyNumberFormat="1" applyFont="1" applyFill="1" applyBorder="1" applyAlignment="1">
      <alignment horizontal="center" vertical="center"/>
    </xf>
    <xf numFmtId="0" fontId="52" fillId="0" borderId="0" xfId="0" applyNumberFormat="1" applyFont="1" applyBorder="1" applyAlignment="1">
      <alignment horizontal="center" vertical="center"/>
    </xf>
    <xf numFmtId="0" fontId="52" fillId="0" borderId="0" xfId="0" applyNumberFormat="1" applyFont="1" applyBorder="1" applyAlignment="1">
      <alignment horizontal="center" vertical="center"/>
    </xf>
    <xf numFmtId="0" fontId="81" fillId="35" borderId="60" xfId="0" applyNumberFormat="1" applyFont="1" applyFill="1" applyBorder="1" applyAlignment="1">
      <alignment horizontal="center" vertical="center"/>
    </xf>
    <xf numFmtId="0" fontId="1" fillId="32" borderId="60" xfId="0" applyNumberFormat="1" applyFont="1" applyFill="1" applyBorder="1" applyAlignment="1">
      <alignment horizontal="center" vertical="center"/>
    </xf>
    <xf numFmtId="2" fontId="81" fillId="0" borderId="60" xfId="0" applyNumberFormat="1" applyFont="1" applyFill="1" applyBorder="1" applyAlignment="1">
      <alignment horizontal="center" vertical="center"/>
    </xf>
    <xf numFmtId="194" fontId="81" fillId="0" borderId="40" xfId="0" applyNumberFormat="1" applyFont="1" applyFill="1" applyBorder="1" applyAlignment="1">
      <alignment vertical="center"/>
    </xf>
    <xf numFmtId="0" fontId="53" fillId="26" borderId="61" xfId="0" applyFont="1" applyFill="1" applyBorder="1" applyAlignment="1">
      <alignment horizontal="center" vertical="center" wrapText="1"/>
    </xf>
    <xf numFmtId="0" fontId="81" fillId="29" borderId="46" xfId="0" applyNumberFormat="1" applyFont="1" applyFill="1" applyBorder="1" applyAlignment="1">
      <alignment horizontal="center" vertical="center"/>
    </xf>
    <xf numFmtId="0" fontId="1" fillId="29" borderId="60" xfId="0" applyNumberFormat="1" applyFont="1" applyFill="1" applyBorder="1" applyAlignment="1">
      <alignment horizontal="center" vertical="center"/>
    </xf>
    <xf numFmtId="192" fontId="81" fillId="0" borderId="40" xfId="0" applyNumberFormat="1" applyFont="1" applyFill="1" applyBorder="1" applyAlignment="1">
      <alignment horizontal="center" vertical="center"/>
    </xf>
    <xf numFmtId="218" fontId="1" fillId="29" borderId="60" xfId="0" applyNumberFormat="1" applyFont="1" applyFill="1" applyBorder="1" applyAlignment="1">
      <alignment horizontal="center" vertical="center"/>
    </xf>
    <xf numFmtId="218" fontId="81" fillId="0" borderId="60" xfId="0" applyNumberFormat="1" applyFont="1" applyFill="1" applyBorder="1" applyAlignment="1">
      <alignment horizontal="center" vertical="center"/>
    </xf>
    <xf numFmtId="2" fontId="1" fillId="0" borderId="60" xfId="0" applyNumberFormat="1" applyFont="1" applyFill="1" applyBorder="1" applyAlignment="1">
      <alignment horizontal="center" vertical="center"/>
    </xf>
    <xf numFmtId="192" fontId="82" fillId="28" borderId="60" xfId="0" applyNumberFormat="1" applyFont="1" applyFill="1" applyBorder="1" applyAlignment="1">
      <alignment horizontal="center" vertical="center" wrapText="1"/>
    </xf>
    <xf numFmtId="0" fontId="7" fillId="28" borderId="55" xfId="0" applyNumberFormat="1" applyFont="1" applyFill="1" applyBorder="1" applyAlignment="1">
      <alignment horizontal="center" vertical="center"/>
    </xf>
    <xf numFmtId="0" fontId="1" fillId="0" borderId="60" xfId="78" applyNumberFormat="1" applyFont="1" applyFill="1" applyBorder="1" applyAlignment="1">
      <alignment horizontal="center" vertical="center"/>
    </xf>
    <xf numFmtId="196" fontId="1" fillId="0" borderId="60" xfId="78" applyNumberFormat="1" applyFont="1" applyFill="1" applyBorder="1" applyAlignment="1">
      <alignment horizontal="center" vertical="center"/>
    </xf>
    <xf numFmtId="49" fontId="1" fillId="0" borderId="60" xfId="78" applyNumberFormat="1" applyFont="1" applyFill="1" applyBorder="1" applyAlignment="1">
      <alignment horizontal="center" vertical="center"/>
    </xf>
    <xf numFmtId="0" fontId="50" fillId="0" borderId="77" xfId="80" applyNumberFormat="1" applyFont="1" applyFill="1" applyBorder="1" applyAlignment="1">
      <alignment horizontal="right" vertical="center"/>
    </xf>
    <xf numFmtId="0" fontId="48" fillId="0" borderId="77" xfId="79" applyNumberFormat="1" applyFont="1" applyFill="1" applyBorder="1" applyAlignment="1">
      <alignment vertical="center"/>
    </xf>
    <xf numFmtId="0" fontId="48" fillId="0" borderId="80" xfId="79" applyNumberFormat="1" applyFont="1" applyFill="1" applyBorder="1" applyAlignment="1">
      <alignment horizontal="center" vertical="center"/>
    </xf>
    <xf numFmtId="0" fontId="48" fillId="0" borderId="85" xfId="79" applyNumberFormat="1" applyFont="1" applyFill="1" applyBorder="1" applyAlignment="1">
      <alignment horizontal="center" vertical="center"/>
    </xf>
    <xf numFmtId="0" fontId="82" fillId="28" borderId="39" xfId="0" applyNumberFormat="1" applyFont="1" applyFill="1" applyBorder="1" applyAlignment="1">
      <alignment horizontal="center" vertical="center" wrapText="1"/>
    </xf>
    <xf numFmtId="0" fontId="82" fillId="28" borderId="55" xfId="0" applyNumberFormat="1" applyFont="1" applyFill="1" applyBorder="1" applyAlignment="1">
      <alignment horizontal="center" vertical="center" wrapText="1"/>
    </xf>
    <xf numFmtId="0" fontId="82" fillId="28" borderId="55" xfId="0" applyNumberFormat="1" applyFont="1" applyFill="1" applyBorder="1" applyAlignment="1">
      <alignment horizontal="center" vertical="center"/>
    </xf>
    <xf numFmtId="189" fontId="82" fillId="28" borderId="39" xfId="0" applyNumberFormat="1" applyFont="1" applyFill="1" applyBorder="1" applyAlignment="1">
      <alignment horizontal="center" vertical="center" wrapText="1"/>
    </xf>
    <xf numFmtId="0" fontId="82" fillId="28" borderId="60" xfId="0" applyNumberFormat="1" applyFont="1" applyFill="1" applyBorder="1" applyAlignment="1">
      <alignment horizontal="center" vertical="center"/>
    </xf>
    <xf numFmtId="0" fontId="82" fillId="28" borderId="60" xfId="0" applyNumberFormat="1" applyFont="1" applyFill="1" applyBorder="1" applyAlignment="1">
      <alignment horizontal="center" vertical="center" wrapText="1"/>
    </xf>
    <xf numFmtId="188" fontId="81" fillId="0" borderId="60" xfId="0" applyNumberFormat="1" applyFont="1" applyFill="1" applyBorder="1" applyAlignment="1">
      <alignment horizontal="center" vertical="center"/>
    </xf>
    <xf numFmtId="0" fontId="48" fillId="0" borderId="77" xfId="79" applyNumberFormat="1" applyFont="1" applyFill="1" applyBorder="1" applyAlignment="1">
      <alignment horizontal="left" vertical="center"/>
    </xf>
    <xf numFmtId="0" fontId="82" fillId="28" borderId="60" xfId="0" applyNumberFormat="1" applyFont="1" applyFill="1" applyBorder="1" applyAlignment="1">
      <alignment horizontal="center" vertical="center"/>
    </xf>
    <xf numFmtId="0" fontId="86" fillId="35" borderId="88" xfId="78" applyNumberFormat="1" applyFont="1" applyFill="1" applyBorder="1" applyAlignment="1">
      <alignment horizontal="center" vertical="center"/>
    </xf>
    <xf numFmtId="0" fontId="82" fillId="28" borderId="88" xfId="0" applyNumberFormat="1" applyFont="1" applyFill="1" applyBorder="1" applyAlignment="1">
      <alignment horizontal="center" vertical="center"/>
    </xf>
    <xf numFmtId="41" fontId="52" fillId="0" borderId="92" xfId="87" applyFont="1" applyBorder="1" applyAlignment="1">
      <alignment horizontal="center" vertical="center" wrapText="1"/>
    </xf>
    <xf numFmtId="0" fontId="48" fillId="0" borderId="85" xfId="79" applyNumberFormat="1" applyFont="1" applyFill="1" applyBorder="1" applyAlignment="1">
      <alignment horizontal="center" vertical="center"/>
    </xf>
    <xf numFmtId="0" fontId="48" fillId="0" borderId="42" xfId="79" applyNumberFormat="1" applyFont="1" applyFill="1" applyBorder="1" applyAlignment="1">
      <alignment horizontal="center" vertical="center"/>
    </xf>
    <xf numFmtId="0" fontId="48" fillId="0" borderId="51" xfId="79" applyNumberFormat="1" applyFont="1" applyFill="1" applyBorder="1" applyAlignment="1">
      <alignment horizontal="center" vertical="center"/>
    </xf>
    <xf numFmtId="0" fontId="48" fillId="0" borderId="38" xfId="79" applyNumberFormat="1" applyFont="1" applyFill="1" applyBorder="1" applyAlignment="1">
      <alignment vertical="center"/>
    </xf>
    <xf numFmtId="0" fontId="67" fillId="0" borderId="0" xfId="0" applyFont="1" applyBorder="1" applyAlignment="1">
      <alignment vertical="center"/>
    </xf>
    <xf numFmtId="0" fontId="67" fillId="0" borderId="0" xfId="0" applyFont="1" applyBorder="1" applyAlignment="1">
      <alignment horizontal="center" vertical="center"/>
    </xf>
    <xf numFmtId="0" fontId="67" fillId="0" borderId="0" xfId="0" applyNumberFormat="1" applyFont="1" applyBorder="1" applyAlignment="1">
      <alignment horizontal="center" vertical="center"/>
    </xf>
    <xf numFmtId="194" fontId="67" fillId="0" borderId="0" xfId="0" applyNumberFormat="1" applyFont="1" applyBorder="1" applyAlignment="1">
      <alignment horizontal="center" vertical="center"/>
    </xf>
    <xf numFmtId="0" fontId="67" fillId="0" borderId="0" xfId="0" applyFont="1" applyBorder="1" applyAlignment="1">
      <alignment horizontal="left" vertical="center"/>
    </xf>
    <xf numFmtId="0" fontId="67" fillId="0" borderId="0" xfId="0" applyNumberFormat="1" applyFont="1" applyBorder="1" applyAlignment="1">
      <alignment vertical="center"/>
    </xf>
    <xf numFmtId="0" fontId="67" fillId="0" borderId="0" xfId="0" applyNumberFormat="1" applyFont="1" applyBorder="1" applyAlignment="1">
      <alignment vertical="center" shrinkToFit="1"/>
    </xf>
    <xf numFmtId="194" fontId="67" fillId="0" borderId="0" xfId="0" applyNumberFormat="1" applyFont="1" applyBorder="1" applyAlignment="1">
      <alignment vertical="center"/>
    </xf>
    <xf numFmtId="0" fontId="52" fillId="0" borderId="0" xfId="0" applyNumberFormat="1" applyFont="1" applyBorder="1" applyAlignment="1">
      <alignment vertical="center"/>
    </xf>
    <xf numFmtId="191" fontId="67" fillId="0" borderId="0" xfId="0" applyNumberFormat="1" applyFont="1" applyBorder="1" applyAlignment="1">
      <alignment vertical="center"/>
    </xf>
    <xf numFmtId="195" fontId="67" fillId="0" borderId="0" xfId="0" applyNumberFormat="1" applyFont="1" applyBorder="1" applyAlignment="1">
      <alignment vertical="center"/>
    </xf>
    <xf numFmtId="0" fontId="67" fillId="0" borderId="53" xfId="0" applyFont="1" applyBorder="1">
      <alignment vertical="center"/>
    </xf>
    <xf numFmtId="0" fontId="52" fillId="0" borderId="0" xfId="0" applyNumberFormat="1" applyFont="1" applyBorder="1" applyAlignment="1">
      <alignment horizontal="right" vertical="center"/>
    </xf>
    <xf numFmtId="0" fontId="67" fillId="0" borderId="53" xfId="0" applyNumberFormat="1" applyFont="1" applyBorder="1" applyAlignment="1">
      <alignment vertical="center"/>
    </xf>
    <xf numFmtId="0" fontId="67" fillId="0" borderId="0" xfId="0" applyFont="1" applyBorder="1" applyAlignment="1">
      <alignment vertical="center"/>
    </xf>
    <xf numFmtId="49" fontId="73" fillId="0" borderId="0" xfId="0" applyNumberFormat="1" applyFont="1" applyBorder="1">
      <alignment vertical="center"/>
    </xf>
    <xf numFmtId="0" fontId="52" fillId="0" borderId="77" xfId="0" applyNumberFormat="1" applyFont="1" applyBorder="1" applyAlignment="1">
      <alignment vertical="center"/>
    </xf>
    <xf numFmtId="215" fontId="52" fillId="0" borderId="77" xfId="0" applyNumberFormat="1" applyFont="1" applyBorder="1" applyAlignment="1">
      <alignment vertical="center"/>
    </xf>
    <xf numFmtId="0" fontId="67" fillId="0" borderId="77" xfId="0" applyNumberFormat="1" applyFont="1" applyBorder="1" applyAlignment="1">
      <alignment vertical="center"/>
    </xf>
    <xf numFmtId="0" fontId="67" fillId="0" borderId="77" xfId="0" applyNumberFormat="1" applyFont="1" applyBorder="1" applyAlignment="1">
      <alignment horizontal="center" vertical="center"/>
    </xf>
    <xf numFmtId="201" fontId="67" fillId="0" borderId="0" xfId="0" applyNumberFormat="1" applyFont="1" applyBorder="1" applyAlignment="1">
      <alignment vertical="center"/>
    </xf>
    <xf numFmtId="201" fontId="67" fillId="0" borderId="0" xfId="0" applyNumberFormat="1" applyFont="1" applyBorder="1">
      <alignment vertical="center"/>
    </xf>
    <xf numFmtId="201" fontId="52" fillId="0" borderId="0" xfId="0" applyNumberFormat="1" applyFont="1" applyBorder="1" applyAlignment="1">
      <alignment vertical="center"/>
    </xf>
    <xf numFmtId="193" fontId="67" fillId="0" borderId="77" xfId="0" applyNumberFormat="1" applyFont="1" applyBorder="1" applyAlignment="1">
      <alignment vertical="center"/>
    </xf>
    <xf numFmtId="0" fontId="67" fillId="0" borderId="38" xfId="0" applyFont="1" applyBorder="1" applyAlignment="1">
      <alignment vertical="center"/>
    </xf>
    <xf numFmtId="0" fontId="67" fillId="0" borderId="38" xfId="0" applyNumberFormat="1" applyFont="1" applyBorder="1" applyAlignment="1">
      <alignment vertical="center"/>
    </xf>
    <xf numFmtId="0" fontId="82" fillId="28" borderId="60" xfId="0" applyNumberFormat="1" applyFont="1" applyFill="1" applyBorder="1" applyAlignment="1">
      <alignment horizontal="center" vertical="center"/>
    </xf>
    <xf numFmtId="0" fontId="82" fillId="28" borderId="60" xfId="0" applyNumberFormat="1" applyFont="1" applyFill="1" applyBorder="1" applyAlignment="1">
      <alignment horizontal="center" vertical="center" wrapText="1"/>
    </xf>
    <xf numFmtId="0" fontId="82" fillId="28" borderId="55" xfId="0" applyNumberFormat="1" applyFont="1" applyFill="1" applyBorder="1" applyAlignment="1">
      <alignment horizontal="center" vertical="center" wrapText="1"/>
    </xf>
    <xf numFmtId="0" fontId="82" fillId="28" borderId="60" xfId="0" applyNumberFormat="1" applyFont="1" applyFill="1" applyBorder="1" applyAlignment="1">
      <alignment horizontal="center" vertical="center" wrapText="1"/>
    </xf>
    <xf numFmtId="0" fontId="82" fillId="28" borderId="60" xfId="0" applyNumberFormat="1" applyFont="1" applyFill="1" applyBorder="1" applyAlignment="1">
      <alignment horizontal="center" vertical="center"/>
    </xf>
    <xf numFmtId="199" fontId="81" fillId="35" borderId="47" xfId="0" applyNumberFormat="1" applyFont="1" applyFill="1" applyBorder="1" applyAlignment="1">
      <alignment horizontal="center" vertical="center"/>
    </xf>
    <xf numFmtId="192" fontId="82" fillId="28" borderId="60" xfId="0" applyNumberFormat="1" applyFont="1" applyFill="1" applyBorder="1" applyAlignment="1">
      <alignment horizontal="center" vertical="center"/>
    </xf>
    <xf numFmtId="0" fontId="82" fillId="28" borderId="60" xfId="0" applyNumberFormat="1" applyFont="1" applyFill="1" applyBorder="1" applyAlignment="1">
      <alignment horizontal="center" vertical="center" wrapText="1"/>
    </xf>
    <xf numFmtId="0" fontId="82" fillId="28" borderId="60" xfId="0" applyNumberFormat="1" applyFont="1" applyFill="1" applyBorder="1" applyAlignment="1">
      <alignment horizontal="center" vertical="center" wrapText="1"/>
    </xf>
    <xf numFmtId="0" fontId="81" fillId="39" borderId="60" xfId="0" applyNumberFormat="1" applyFont="1" applyFill="1" applyBorder="1" applyAlignment="1">
      <alignment horizontal="center" vertical="center"/>
    </xf>
    <xf numFmtId="0" fontId="52" fillId="0" borderId="0" xfId="0" applyNumberFormat="1" applyFont="1" applyBorder="1" applyAlignment="1">
      <alignment vertical="center"/>
    </xf>
    <xf numFmtId="0" fontId="82" fillId="28" borderId="60" xfId="0" applyNumberFormat="1" applyFont="1" applyFill="1" applyBorder="1" applyAlignment="1">
      <alignment horizontal="center" vertical="center" wrapText="1"/>
    </xf>
    <xf numFmtId="0" fontId="63" fillId="0" borderId="35" xfId="0" applyFont="1" applyFill="1" applyBorder="1" applyAlignment="1">
      <alignment horizontal="center" vertical="center"/>
    </xf>
    <xf numFmtId="0" fontId="63" fillId="0" borderId="26" xfId="0" applyFont="1" applyFill="1" applyBorder="1" applyAlignment="1">
      <alignment horizontal="center" vertical="center"/>
    </xf>
    <xf numFmtId="0" fontId="63" fillId="0" borderId="27" xfId="0" applyFont="1" applyFill="1" applyBorder="1" applyAlignment="1">
      <alignment horizontal="center" vertical="center" wrapText="1"/>
    </xf>
    <xf numFmtId="0" fontId="63" fillId="0" borderId="17" xfId="0" applyFont="1" applyFill="1" applyBorder="1" applyAlignment="1">
      <alignment horizontal="center" vertical="center" wrapText="1"/>
    </xf>
    <xf numFmtId="0" fontId="63" fillId="0" borderId="13" xfId="0" applyFont="1" applyFill="1" applyBorder="1" applyAlignment="1">
      <alignment horizontal="center" vertical="center" wrapText="1"/>
    </xf>
    <xf numFmtId="0" fontId="63" fillId="0" borderId="28" xfId="0" applyFont="1" applyFill="1" applyBorder="1" applyAlignment="1" applyProtection="1">
      <alignment horizontal="left" vertical="center" wrapText="1"/>
      <protection locked="0"/>
    </xf>
    <xf numFmtId="0" fontId="63" fillId="0" borderId="29" xfId="0" applyFont="1" applyFill="1" applyBorder="1" applyAlignment="1" applyProtection="1">
      <alignment horizontal="left" vertical="center" wrapText="1"/>
      <protection locked="0"/>
    </xf>
    <xf numFmtId="0" fontId="63" fillId="0" borderId="30" xfId="0" applyFont="1" applyFill="1" applyBorder="1" applyAlignment="1" applyProtection="1">
      <alignment horizontal="left" vertical="center" wrapText="1"/>
      <protection locked="0"/>
    </xf>
    <xf numFmtId="0" fontId="63" fillId="0" borderId="31" xfId="0" applyFont="1" applyFill="1" applyBorder="1" applyAlignment="1" applyProtection="1">
      <alignment horizontal="left" vertical="center" wrapText="1"/>
      <protection locked="0"/>
    </xf>
    <xf numFmtId="0" fontId="63" fillId="0" borderId="0" xfId="0" applyFont="1" applyFill="1" applyBorder="1" applyAlignment="1" applyProtection="1">
      <alignment horizontal="left" vertical="center" wrapText="1"/>
      <protection locked="0"/>
    </xf>
    <xf numFmtId="0" fontId="63" fillId="0" borderId="32" xfId="0" applyFont="1" applyFill="1" applyBorder="1" applyAlignment="1" applyProtection="1">
      <alignment horizontal="left" vertical="center" wrapText="1"/>
      <protection locked="0"/>
    </xf>
    <xf numFmtId="0" fontId="63" fillId="0" borderId="18" xfId="0" applyFont="1" applyFill="1" applyBorder="1" applyAlignment="1" applyProtection="1">
      <alignment horizontal="left" vertical="center" wrapText="1"/>
      <protection locked="0"/>
    </xf>
    <xf numFmtId="0" fontId="63" fillId="0" borderId="19" xfId="0" applyFont="1" applyFill="1" applyBorder="1" applyAlignment="1" applyProtection="1">
      <alignment horizontal="left" vertical="center" wrapText="1"/>
      <protection locked="0"/>
    </xf>
    <xf numFmtId="0" fontId="63" fillId="0" borderId="20" xfId="0" applyFont="1" applyFill="1" applyBorder="1" applyAlignment="1" applyProtection="1">
      <alignment horizontal="left" vertical="center" wrapText="1"/>
      <protection locked="0"/>
    </xf>
    <xf numFmtId="0" fontId="63" fillId="30" borderId="34" xfId="0" applyFont="1" applyFill="1" applyBorder="1" applyAlignment="1" applyProtection="1">
      <alignment horizontal="center" vertical="center"/>
      <protection locked="0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8" fillId="17" borderId="1" xfId="0" applyFont="1" applyFill="1" applyBorder="1" applyAlignment="1" applyProtection="1">
      <alignment horizontal="center" vertical="center" shrinkToFit="1"/>
      <protection locked="0"/>
    </xf>
    <xf numFmtId="0" fontId="8" fillId="29" borderId="11" xfId="0" applyFont="1" applyFill="1" applyBorder="1" applyAlignment="1" applyProtection="1">
      <alignment horizontal="left" vertical="center" wrapText="1"/>
    </xf>
    <xf numFmtId="0" fontId="8" fillId="29" borderId="14" xfId="0" applyFont="1" applyFill="1" applyBorder="1" applyAlignment="1" applyProtection="1">
      <alignment horizontal="left" vertical="center" wrapText="1"/>
    </xf>
    <xf numFmtId="0" fontId="8" fillId="29" borderId="16" xfId="0" applyFont="1" applyFill="1" applyBorder="1" applyAlignment="1" applyProtection="1">
      <alignment horizontal="left" vertical="center" wrapText="1"/>
    </xf>
    <xf numFmtId="0" fontId="11" fillId="0" borderId="0" xfId="0" applyFont="1" applyFill="1" applyBorder="1" applyAlignment="1" applyProtection="1">
      <alignment horizontal="left" vertical="center" shrinkToFit="1"/>
    </xf>
    <xf numFmtId="0" fontId="41" fillId="0" borderId="1" xfId="0" applyFont="1" applyFill="1" applyBorder="1" applyAlignment="1" applyProtection="1">
      <alignment horizontal="center" vertical="center" shrinkToFit="1"/>
    </xf>
    <xf numFmtId="0" fontId="8" fillId="0" borderId="1" xfId="0" applyFont="1" applyFill="1" applyBorder="1" applyAlignment="1" applyProtection="1">
      <alignment horizontal="center" vertical="center" shrinkToFit="1"/>
    </xf>
    <xf numFmtId="0" fontId="8" fillId="29" borderId="1" xfId="0" applyFont="1" applyFill="1" applyBorder="1" applyAlignment="1" applyProtection="1">
      <alignment horizontal="center" vertical="center" shrinkToFit="1"/>
      <protection locked="0"/>
    </xf>
    <xf numFmtId="0" fontId="8" fillId="29" borderId="1" xfId="0" applyFont="1" applyFill="1" applyBorder="1" applyAlignment="1" applyProtection="1">
      <alignment vertical="center" shrinkToFit="1"/>
      <protection locked="0"/>
    </xf>
    <xf numFmtId="0" fontId="8" fillId="0" borderId="21" xfId="0" applyNumberFormat="1" applyFont="1" applyFill="1" applyBorder="1" applyAlignment="1" applyProtection="1">
      <alignment horizontal="center" vertical="center" shrinkToFit="1"/>
    </xf>
    <xf numFmtId="0" fontId="8" fillId="0" borderId="18" xfId="0" applyNumberFormat="1" applyFont="1" applyFill="1" applyBorder="1" applyAlignment="1" applyProtection="1">
      <alignment horizontal="center" vertical="center" shrinkToFit="1"/>
    </xf>
    <xf numFmtId="0" fontId="41" fillId="29" borderId="22" xfId="0" applyFont="1" applyFill="1" applyBorder="1" applyAlignment="1" applyProtection="1">
      <alignment horizontal="left" vertical="center" wrapText="1"/>
    </xf>
    <xf numFmtId="0" fontId="41" fillId="29" borderId="16" xfId="0" applyFont="1" applyFill="1" applyBorder="1" applyAlignment="1" applyProtection="1">
      <alignment horizontal="left" vertical="center"/>
    </xf>
    <xf numFmtId="0" fontId="41" fillId="0" borderId="12" xfId="0" applyFont="1" applyFill="1" applyBorder="1" applyAlignment="1" applyProtection="1">
      <alignment horizontal="center" vertical="center"/>
    </xf>
    <xf numFmtId="0" fontId="41" fillId="0" borderId="13" xfId="0" applyFont="1" applyFill="1" applyBorder="1" applyAlignment="1" applyProtection="1">
      <alignment horizontal="center" vertical="center"/>
    </xf>
    <xf numFmtId="0" fontId="41" fillId="0" borderId="23" xfId="0" applyFont="1" applyFill="1" applyBorder="1" applyAlignment="1" applyProtection="1">
      <alignment horizontal="left" vertical="center" wrapText="1"/>
    </xf>
    <xf numFmtId="0" fontId="41" fillId="0" borderId="15" xfId="0" applyFont="1" applyFill="1" applyBorder="1" applyAlignment="1" applyProtection="1">
      <alignment horizontal="left" vertical="center"/>
    </xf>
    <xf numFmtId="0" fontId="41" fillId="0" borderId="24" xfId="0" applyFont="1" applyFill="1" applyBorder="1" applyAlignment="1" applyProtection="1">
      <alignment horizontal="left" vertical="center"/>
    </xf>
    <xf numFmtId="0" fontId="41" fillId="0" borderId="20" xfId="0" applyFont="1" applyFill="1" applyBorder="1" applyAlignment="1" applyProtection="1">
      <alignment horizontal="left" vertical="center"/>
    </xf>
    <xf numFmtId="0" fontId="8" fillId="0" borderId="1" xfId="0" applyFont="1" applyFill="1" applyBorder="1" applyAlignment="1" applyProtection="1">
      <alignment vertical="center" shrinkToFit="1"/>
    </xf>
    <xf numFmtId="49" fontId="8" fillId="0" borderId="1" xfId="0" applyNumberFormat="1" applyFont="1" applyFill="1" applyBorder="1" applyAlignment="1" applyProtection="1">
      <alignment horizontal="center" vertical="center" shrinkToFit="1"/>
    </xf>
    <xf numFmtId="49" fontId="8" fillId="0" borderId="1" xfId="0" applyNumberFormat="1" applyFont="1" applyFill="1" applyBorder="1" applyAlignment="1" applyProtection="1">
      <alignment vertical="center" shrinkToFit="1"/>
    </xf>
    <xf numFmtId="184" fontId="8" fillId="0" borderId="1" xfId="0" applyNumberFormat="1" applyFont="1" applyFill="1" applyBorder="1" applyAlignment="1" applyProtection="1">
      <alignment horizontal="center" vertical="center" shrinkToFit="1"/>
    </xf>
    <xf numFmtId="0" fontId="45" fillId="0" borderId="1" xfId="0" applyFont="1" applyFill="1" applyBorder="1" applyAlignment="1" applyProtection="1">
      <alignment horizontal="center" vertical="center" shrinkToFit="1"/>
    </xf>
    <xf numFmtId="0" fontId="38" fillId="0" borderId="11" xfId="0" applyFont="1" applyFill="1" applyBorder="1" applyAlignment="1" applyProtection="1">
      <alignment horizontal="center" vertical="center"/>
    </xf>
    <xf numFmtId="0" fontId="38" fillId="0" borderId="14" xfId="0" applyFont="1" applyFill="1" applyBorder="1" applyAlignment="1" applyProtection="1">
      <alignment horizontal="center" vertical="center"/>
    </xf>
    <xf numFmtId="0" fontId="9" fillId="0" borderId="14" xfId="0" applyFont="1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  <xf numFmtId="0" fontId="0" fillId="0" borderId="16" xfId="0" applyFill="1" applyBorder="1" applyAlignment="1" applyProtection="1">
      <alignment vertical="center"/>
    </xf>
    <xf numFmtId="0" fontId="11" fillId="0" borderId="1" xfId="0" applyFont="1" applyFill="1" applyBorder="1" applyAlignment="1" applyProtection="1">
      <alignment horizontal="center" vertical="center" shrinkToFit="1"/>
    </xf>
    <xf numFmtId="0" fontId="4" fillId="0" borderId="1" xfId="0" applyFont="1" applyFill="1" applyBorder="1" applyAlignment="1" applyProtection="1">
      <alignment horizontal="center" vertical="center" shrinkToFit="1"/>
    </xf>
    <xf numFmtId="0" fontId="48" fillId="0" borderId="83" xfId="79" applyNumberFormat="1" applyFont="1" applyFill="1" applyBorder="1" applyAlignment="1">
      <alignment horizontal="center" vertical="center"/>
    </xf>
    <xf numFmtId="0" fontId="48" fillId="0" borderId="50" xfId="79" applyNumberFormat="1" applyFont="1" applyFill="1" applyBorder="1" applyAlignment="1">
      <alignment horizontal="center" vertical="center"/>
    </xf>
    <xf numFmtId="0" fontId="48" fillId="0" borderId="49" xfId="79" applyNumberFormat="1" applyFont="1" applyFill="1" applyBorder="1" applyAlignment="1">
      <alignment horizontal="center" vertical="center"/>
    </xf>
    <xf numFmtId="0" fontId="48" fillId="0" borderId="43" xfId="79" applyNumberFormat="1" applyFont="1" applyFill="1" applyBorder="1" applyAlignment="1">
      <alignment horizontal="center" vertical="center" wrapText="1"/>
    </xf>
    <xf numFmtId="0" fontId="48" fillId="0" borderId="44" xfId="79" applyNumberFormat="1" applyFont="1" applyFill="1" applyBorder="1" applyAlignment="1">
      <alignment horizontal="center" vertical="center" wrapText="1"/>
    </xf>
    <xf numFmtId="0" fontId="48" fillId="0" borderId="95" xfId="79" applyNumberFormat="1" applyFont="1" applyFill="1" applyBorder="1" applyAlignment="1">
      <alignment horizontal="center" vertical="center" wrapText="1"/>
    </xf>
    <xf numFmtId="0" fontId="48" fillId="0" borderId="94" xfId="79" applyNumberFormat="1" applyFont="1" applyFill="1" applyBorder="1" applyAlignment="1">
      <alignment horizontal="center" vertical="center" wrapText="1"/>
    </xf>
    <xf numFmtId="0" fontId="48" fillId="0" borderId="81" xfId="79" applyNumberFormat="1" applyFont="1" applyFill="1" applyBorder="1" applyAlignment="1">
      <alignment horizontal="center" vertical="center" wrapText="1"/>
    </xf>
    <xf numFmtId="0" fontId="48" fillId="0" borderId="93" xfId="79" applyNumberFormat="1" applyFont="1" applyFill="1" applyBorder="1" applyAlignment="1">
      <alignment horizontal="center" vertical="center" wrapText="1"/>
    </xf>
    <xf numFmtId="0" fontId="48" fillId="0" borderId="84" xfId="79" applyNumberFormat="1" applyFont="1" applyFill="1" applyBorder="1" applyAlignment="1">
      <alignment horizontal="center" vertical="center"/>
    </xf>
    <xf numFmtId="0" fontId="48" fillId="0" borderId="53" xfId="79" applyNumberFormat="1" applyFont="1" applyFill="1" applyBorder="1" applyAlignment="1">
      <alignment horizontal="center" vertical="center"/>
    </xf>
    <xf numFmtId="0" fontId="48" fillId="0" borderId="49" xfId="79" applyNumberFormat="1" applyFont="1" applyFill="1" applyBorder="1" applyAlignment="1">
      <alignment horizontal="center" vertical="center" wrapText="1"/>
    </xf>
    <xf numFmtId="0" fontId="48" fillId="0" borderId="53" xfId="79" applyNumberFormat="1" applyFont="1" applyFill="1" applyBorder="1" applyAlignment="1">
      <alignment horizontal="center" vertical="center" wrapText="1"/>
    </xf>
    <xf numFmtId="0" fontId="48" fillId="0" borderId="50" xfId="79" applyNumberFormat="1" applyFont="1" applyFill="1" applyBorder="1" applyAlignment="1">
      <alignment horizontal="center" vertical="center" wrapText="1"/>
    </xf>
    <xf numFmtId="0" fontId="48" fillId="0" borderId="42" xfId="79" applyNumberFormat="1" applyFont="1" applyFill="1" applyBorder="1" applyAlignment="1">
      <alignment horizontal="center" vertical="center" wrapText="1"/>
    </xf>
    <xf numFmtId="0" fontId="48" fillId="0" borderId="42" xfId="79" applyNumberFormat="1" applyFont="1" applyFill="1" applyBorder="1" applyAlignment="1">
      <alignment horizontal="center" vertical="center"/>
    </xf>
    <xf numFmtId="0" fontId="47" fillId="0" borderId="0" xfId="79" applyNumberFormat="1" applyFont="1" applyAlignment="1">
      <alignment horizontal="center" wrapText="1"/>
    </xf>
    <xf numFmtId="0" fontId="48" fillId="0" borderId="67" xfId="79" applyNumberFormat="1" applyFont="1" applyFill="1" applyBorder="1" applyAlignment="1">
      <alignment horizontal="center" vertical="center" wrapText="1"/>
    </xf>
    <xf numFmtId="0" fontId="48" fillId="0" borderId="82" xfId="79" applyNumberFormat="1" applyFont="1" applyFill="1" applyBorder="1" applyAlignment="1">
      <alignment horizontal="center" vertical="center" wrapText="1"/>
    </xf>
    <xf numFmtId="0" fontId="48" fillId="0" borderId="85" xfId="79" applyNumberFormat="1" applyFont="1" applyFill="1" applyBorder="1" applyAlignment="1">
      <alignment horizontal="center" vertical="center" wrapText="1"/>
    </xf>
    <xf numFmtId="0" fontId="48" fillId="0" borderId="85" xfId="79" applyNumberFormat="1" applyFont="1" applyFill="1" applyBorder="1" applyAlignment="1">
      <alignment horizontal="center" vertical="center"/>
    </xf>
    <xf numFmtId="0" fontId="48" fillId="0" borderId="38" xfId="79" applyNumberFormat="1" applyFont="1" applyFill="1" applyBorder="1" applyAlignment="1">
      <alignment horizontal="center" vertical="center" wrapText="1"/>
    </xf>
    <xf numFmtId="0" fontId="48" fillId="0" borderId="78" xfId="79" applyNumberFormat="1" applyFont="1" applyFill="1" applyBorder="1" applyAlignment="1">
      <alignment horizontal="center" vertical="center" wrapText="1"/>
    </xf>
    <xf numFmtId="0" fontId="48" fillId="0" borderId="77" xfId="79" applyNumberFormat="1" applyFont="1" applyFill="1" applyBorder="1" applyAlignment="1">
      <alignment horizontal="center" vertical="center" wrapText="1"/>
    </xf>
    <xf numFmtId="0" fontId="48" fillId="0" borderId="79" xfId="79" applyNumberFormat="1" applyFont="1" applyFill="1" applyBorder="1" applyAlignment="1">
      <alignment horizontal="center" vertical="center" wrapText="1"/>
    </xf>
    <xf numFmtId="0" fontId="48" fillId="0" borderId="86" xfId="79" applyNumberFormat="1" applyFont="1" applyFill="1" applyBorder="1" applyAlignment="1">
      <alignment horizontal="center" vertical="center" wrapText="1"/>
    </xf>
    <xf numFmtId="0" fontId="48" fillId="0" borderId="87" xfId="79" applyNumberFormat="1" applyFont="1" applyFill="1" applyBorder="1" applyAlignment="1">
      <alignment horizontal="center" vertical="center" wrapText="1"/>
    </xf>
    <xf numFmtId="49" fontId="75" fillId="0" borderId="0" xfId="82" applyNumberFormat="1" applyFont="1" applyFill="1" applyBorder="1" applyAlignment="1">
      <alignment horizontal="center" vertical="center" wrapText="1"/>
    </xf>
    <xf numFmtId="49" fontId="60" fillId="37" borderId="0" xfId="79" applyNumberFormat="1" applyFont="1" applyFill="1" applyBorder="1" applyAlignment="1">
      <alignment horizontal="center" vertical="center"/>
    </xf>
    <xf numFmtId="49" fontId="60" fillId="37" borderId="37" xfId="79" applyNumberFormat="1" applyFont="1" applyFill="1" applyBorder="1" applyAlignment="1">
      <alignment horizontal="center" vertical="center"/>
    </xf>
    <xf numFmtId="216" fontId="60" fillId="37" borderId="0" xfId="0" applyNumberFormat="1" applyFont="1" applyFill="1" applyBorder="1" applyAlignment="1">
      <alignment horizontal="center" vertical="center" wrapText="1"/>
    </xf>
    <xf numFmtId="216" fontId="60" fillId="37" borderId="37" xfId="0" applyNumberFormat="1" applyFont="1" applyFill="1" applyBorder="1" applyAlignment="1">
      <alignment horizontal="center" vertical="center" wrapText="1"/>
    </xf>
    <xf numFmtId="49" fontId="60" fillId="37" borderId="0" xfId="0" applyNumberFormat="1" applyFont="1" applyFill="1" applyBorder="1" applyAlignment="1">
      <alignment horizontal="center" vertical="center"/>
    </xf>
    <xf numFmtId="49" fontId="60" fillId="37" borderId="37" xfId="0" applyNumberFormat="1" applyFont="1" applyFill="1" applyBorder="1" applyAlignment="1">
      <alignment horizontal="center" vertical="center"/>
    </xf>
    <xf numFmtId="216" fontId="48" fillId="37" borderId="0" xfId="0" applyNumberFormat="1" applyFont="1" applyFill="1" applyAlignment="1">
      <alignment horizontal="center" vertical="center"/>
    </xf>
    <xf numFmtId="216" fontId="48" fillId="37" borderId="37" xfId="0" applyNumberFormat="1" applyFont="1" applyFill="1" applyBorder="1" applyAlignment="1">
      <alignment horizontal="center" vertical="center"/>
    </xf>
    <xf numFmtId="216" fontId="60" fillId="37" borderId="0" xfId="0" applyNumberFormat="1" applyFont="1" applyFill="1" applyAlignment="1">
      <alignment horizontal="center" vertical="center"/>
    </xf>
    <xf numFmtId="216" fontId="60" fillId="37" borderId="37" xfId="0" applyNumberFormat="1" applyFont="1" applyFill="1" applyBorder="1" applyAlignment="1">
      <alignment horizontal="center" vertical="center"/>
    </xf>
    <xf numFmtId="216" fontId="103" fillId="37" borderId="0" xfId="113" applyNumberFormat="1" applyFont="1" applyFill="1" applyBorder="1" applyAlignment="1">
      <alignment horizontal="center" vertical="center" wrapText="1"/>
    </xf>
    <xf numFmtId="216" fontId="103" fillId="37" borderId="37" xfId="113" applyNumberFormat="1" applyFont="1" applyFill="1" applyBorder="1" applyAlignment="1">
      <alignment horizontal="center" vertical="center" wrapText="1"/>
    </xf>
    <xf numFmtId="216" fontId="103" fillId="37" borderId="0" xfId="113" applyNumberFormat="1" applyFont="1" applyFill="1" applyBorder="1" applyAlignment="1">
      <alignment horizontal="center" vertical="center"/>
    </xf>
    <xf numFmtId="216" fontId="103" fillId="37" borderId="37" xfId="113" applyNumberFormat="1" applyFont="1" applyFill="1" applyBorder="1" applyAlignment="1">
      <alignment horizontal="center" vertical="center"/>
    </xf>
    <xf numFmtId="0" fontId="60" fillId="37" borderId="0" xfId="0" applyNumberFormat="1" applyFont="1" applyFill="1" applyBorder="1" applyAlignment="1">
      <alignment horizontal="center" vertical="center"/>
    </xf>
    <xf numFmtId="0" fontId="60" fillId="37" borderId="37" xfId="0" applyNumberFormat="1" applyFont="1" applyFill="1" applyBorder="1" applyAlignment="1">
      <alignment horizontal="center" vertical="center"/>
    </xf>
    <xf numFmtId="216" fontId="48" fillId="37" borderId="0" xfId="0" applyNumberFormat="1" applyFont="1" applyFill="1" applyBorder="1" applyAlignment="1">
      <alignment horizontal="center" vertical="center"/>
    </xf>
    <xf numFmtId="216" fontId="60" fillId="37" borderId="0" xfId="0" applyNumberFormat="1" applyFont="1" applyFill="1" applyBorder="1" applyAlignment="1">
      <alignment horizontal="center" vertical="center"/>
    </xf>
    <xf numFmtId="0" fontId="60" fillId="37" borderId="0" xfId="0" applyNumberFormat="1" applyFont="1" applyFill="1" applyAlignment="1">
      <alignment horizontal="center" vertical="center"/>
    </xf>
    <xf numFmtId="0" fontId="48" fillId="0" borderId="51" xfId="79" applyNumberFormat="1" applyFont="1" applyFill="1" applyBorder="1" applyAlignment="1">
      <alignment horizontal="center" vertical="center"/>
    </xf>
    <xf numFmtId="0" fontId="48" fillId="0" borderId="92" xfId="79" applyNumberFormat="1" applyFont="1" applyFill="1" applyBorder="1" applyAlignment="1">
      <alignment horizontal="center" vertical="center"/>
    </xf>
    <xf numFmtId="0" fontId="48" fillId="0" borderId="52" xfId="79" applyNumberFormat="1" applyFont="1" applyFill="1" applyBorder="1" applyAlignment="1">
      <alignment horizontal="center" vertical="center"/>
    </xf>
    <xf numFmtId="0" fontId="47" fillId="0" borderId="0" xfId="79" applyFont="1" applyAlignment="1">
      <alignment horizontal="center" wrapText="1"/>
    </xf>
    <xf numFmtId="0" fontId="7" fillId="28" borderId="39" xfId="0" applyNumberFormat="1" applyFont="1" applyFill="1" applyBorder="1" applyAlignment="1">
      <alignment horizontal="center" vertical="center"/>
    </xf>
    <xf numFmtId="0" fontId="7" fillId="28" borderId="40" xfId="0" applyNumberFormat="1" applyFont="1" applyFill="1" applyBorder="1" applyAlignment="1">
      <alignment horizontal="center" vertical="center"/>
    </xf>
    <xf numFmtId="0" fontId="7" fillId="28" borderId="41" xfId="0" applyNumberFormat="1" applyFont="1" applyFill="1" applyBorder="1" applyAlignment="1">
      <alignment horizontal="center" vertical="center"/>
    </xf>
    <xf numFmtId="0" fontId="7" fillId="28" borderId="55" xfId="0" applyNumberFormat="1" applyFont="1" applyFill="1" applyBorder="1" applyAlignment="1">
      <alignment horizontal="center" vertical="center" wrapText="1"/>
    </xf>
    <xf numFmtId="0" fontId="7" fillId="28" borderId="69" xfId="0" applyNumberFormat="1" applyFont="1" applyFill="1" applyBorder="1" applyAlignment="1">
      <alignment horizontal="center" vertical="center" wrapText="1"/>
    </xf>
    <xf numFmtId="196" fontId="1" fillId="0" borderId="39" xfId="78" applyNumberFormat="1" applyFont="1" applyFill="1" applyBorder="1" applyAlignment="1">
      <alignment horizontal="center" vertical="center"/>
    </xf>
    <xf numFmtId="196" fontId="1" fillId="0" borderId="41" xfId="78" applyNumberFormat="1" applyFont="1" applyFill="1" applyBorder="1" applyAlignment="1">
      <alignment horizontal="center" vertical="center"/>
    </xf>
    <xf numFmtId="49" fontId="1" fillId="0" borderId="39" xfId="78" applyNumberFormat="1" applyFont="1" applyFill="1" applyBorder="1" applyAlignment="1">
      <alignment horizontal="center" vertical="center"/>
    </xf>
    <xf numFmtId="49" fontId="1" fillId="0" borderId="41" xfId="78" applyNumberFormat="1" applyFont="1" applyFill="1" applyBorder="1" applyAlignment="1">
      <alignment horizontal="center" vertical="center"/>
    </xf>
    <xf numFmtId="0" fontId="7" fillId="28" borderId="55" xfId="0" applyNumberFormat="1" applyFont="1" applyFill="1" applyBorder="1" applyAlignment="1">
      <alignment horizontal="center" vertical="center"/>
    </xf>
    <xf numFmtId="0" fontId="7" fillId="28" borderId="68" xfId="0" applyNumberFormat="1" applyFont="1" applyFill="1" applyBorder="1" applyAlignment="1">
      <alignment horizontal="center" vertical="center"/>
    </xf>
    <xf numFmtId="0" fontId="7" fillId="28" borderId="69" xfId="0" applyNumberFormat="1" applyFont="1" applyFill="1" applyBorder="1" applyAlignment="1">
      <alignment horizontal="center" vertical="center"/>
    </xf>
    <xf numFmtId="0" fontId="52" fillId="32" borderId="42" xfId="0" applyNumberFormat="1" applyFont="1" applyFill="1" applyBorder="1" applyAlignment="1">
      <alignment horizontal="center" vertical="center" shrinkToFit="1"/>
    </xf>
    <xf numFmtId="0" fontId="52" fillId="32" borderId="42" xfId="0" applyNumberFormat="1" applyFont="1" applyFill="1" applyBorder="1" applyAlignment="1">
      <alignment horizontal="center" vertical="center"/>
    </xf>
    <xf numFmtId="0" fontId="67" fillId="0" borderId="42" xfId="0" applyNumberFormat="1" applyFont="1" applyBorder="1" applyAlignment="1">
      <alignment horizontal="center" vertical="center" shrinkToFit="1"/>
    </xf>
    <xf numFmtId="0" fontId="52" fillId="29" borderId="42" xfId="0" applyNumberFormat="1" applyFont="1" applyFill="1" applyBorder="1" applyAlignment="1">
      <alignment horizontal="center" vertical="center"/>
    </xf>
    <xf numFmtId="0" fontId="67" fillId="32" borderId="43" xfId="0" applyFont="1" applyFill="1" applyBorder="1" applyAlignment="1">
      <alignment horizontal="center" vertical="center" wrapText="1"/>
    </xf>
    <xf numFmtId="0" fontId="67" fillId="32" borderId="38" xfId="0" applyFont="1" applyFill="1" applyBorder="1" applyAlignment="1">
      <alignment horizontal="center" vertical="center" wrapText="1"/>
    </xf>
    <xf numFmtId="0" fontId="67" fillId="32" borderId="44" xfId="0" applyFont="1" applyFill="1" applyBorder="1" applyAlignment="1">
      <alignment horizontal="center" vertical="center" wrapText="1"/>
    </xf>
    <xf numFmtId="0" fontId="67" fillId="32" borderId="95" xfId="0" applyFont="1" applyFill="1" applyBorder="1" applyAlignment="1">
      <alignment horizontal="center" vertical="center" wrapText="1"/>
    </xf>
    <xf numFmtId="0" fontId="67" fillId="32" borderId="77" xfId="0" applyFont="1" applyFill="1" applyBorder="1" applyAlignment="1">
      <alignment horizontal="center" vertical="center" wrapText="1"/>
    </xf>
    <xf numFmtId="0" fontId="67" fillId="32" borderId="94" xfId="0" applyFont="1" applyFill="1" applyBorder="1" applyAlignment="1">
      <alignment horizontal="center" vertical="center" wrapText="1"/>
    </xf>
    <xf numFmtId="0" fontId="67" fillId="32" borderId="49" xfId="0" applyFont="1" applyFill="1" applyBorder="1" applyAlignment="1">
      <alignment horizontal="center" vertical="center" wrapText="1"/>
    </xf>
    <xf numFmtId="0" fontId="67" fillId="32" borderId="53" xfId="0" applyFont="1" applyFill="1" applyBorder="1" applyAlignment="1">
      <alignment horizontal="center" vertical="center" wrapText="1"/>
    </xf>
    <xf numFmtId="0" fontId="67" fillId="32" borderId="50" xfId="0" applyFont="1" applyFill="1" applyBorder="1" applyAlignment="1">
      <alignment horizontal="center" vertical="center" wrapText="1"/>
    </xf>
    <xf numFmtId="0" fontId="67" fillId="0" borderId="49" xfId="0" applyNumberFormat="1" applyFont="1" applyBorder="1" applyAlignment="1">
      <alignment horizontal="center" vertical="center"/>
    </xf>
    <xf numFmtId="0" fontId="67" fillId="0" borderId="53" xfId="0" applyNumberFormat="1" applyFont="1" applyBorder="1" applyAlignment="1">
      <alignment horizontal="center" vertical="center"/>
    </xf>
    <xf numFmtId="0" fontId="67" fillId="0" borderId="50" xfId="0" applyNumberFormat="1" applyFont="1" applyBorder="1" applyAlignment="1">
      <alignment horizontal="center" vertical="center"/>
    </xf>
    <xf numFmtId="0" fontId="69" fillId="0" borderId="95" xfId="0" applyFont="1" applyBorder="1" applyAlignment="1">
      <alignment horizontal="center" vertical="center"/>
    </xf>
    <xf numFmtId="0" fontId="69" fillId="0" borderId="77" xfId="0" applyFont="1" applyBorder="1" applyAlignment="1">
      <alignment horizontal="center" vertical="center"/>
    </xf>
    <xf numFmtId="0" fontId="69" fillId="0" borderId="94" xfId="0" applyFont="1" applyBorder="1" applyAlignment="1">
      <alignment horizontal="center" vertical="center"/>
    </xf>
    <xf numFmtId="0" fontId="69" fillId="0" borderId="92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53" xfId="0" applyFont="1" applyBorder="1" applyAlignment="1">
      <alignment horizontal="center" vertical="center"/>
    </xf>
    <xf numFmtId="0" fontId="67" fillId="0" borderId="50" xfId="0" applyFont="1" applyBorder="1" applyAlignment="1">
      <alignment horizontal="center" vertical="center"/>
    </xf>
    <xf numFmtId="0" fontId="67" fillId="0" borderId="42" xfId="0" applyFont="1" applyBorder="1" applyAlignment="1">
      <alignment horizontal="center" vertical="center"/>
    </xf>
    <xf numFmtId="0" fontId="67" fillId="0" borderId="43" xfId="0" applyFont="1" applyBorder="1" applyAlignment="1">
      <alignment horizontal="center" vertical="center"/>
    </xf>
    <xf numFmtId="0" fontId="67" fillId="0" borderId="38" xfId="0" applyFont="1" applyBorder="1" applyAlignment="1">
      <alignment horizontal="center" vertical="center"/>
    </xf>
    <xf numFmtId="0" fontId="67" fillId="0" borderId="44" xfId="0" applyFont="1" applyBorder="1" applyAlignment="1">
      <alignment horizontal="center" vertical="center"/>
    </xf>
    <xf numFmtId="0" fontId="67" fillId="0" borderId="51" xfId="0" applyFont="1" applyBorder="1" applyAlignment="1">
      <alignment horizontal="center" vertical="center"/>
    </xf>
    <xf numFmtId="0" fontId="67" fillId="0" borderId="53" xfId="0" applyFont="1" applyBorder="1" applyAlignment="1">
      <alignment vertical="center"/>
    </xf>
    <xf numFmtId="0" fontId="67" fillId="0" borderId="50" xfId="0" applyFont="1" applyBorder="1" applyAlignment="1">
      <alignment vertical="center"/>
    </xf>
    <xf numFmtId="0" fontId="65" fillId="0" borderId="49" xfId="0" applyFont="1" applyBorder="1" applyAlignment="1">
      <alignment horizontal="center" vertical="center"/>
    </xf>
    <xf numFmtId="0" fontId="65" fillId="0" borderId="53" xfId="0" applyFont="1" applyBorder="1" applyAlignment="1">
      <alignment horizontal="center" vertical="center"/>
    </xf>
    <xf numFmtId="0" fontId="65" fillId="0" borderId="50" xfId="0" applyFont="1" applyBorder="1" applyAlignment="1">
      <alignment horizontal="center" vertical="center"/>
    </xf>
    <xf numFmtId="0" fontId="67" fillId="0" borderId="49" xfId="0" applyNumberFormat="1" applyFont="1" applyBorder="1" applyAlignment="1">
      <alignment horizontal="right" vertical="center"/>
    </xf>
    <xf numFmtId="0" fontId="67" fillId="0" borderId="53" xfId="0" applyNumberFormat="1" applyFont="1" applyBorder="1" applyAlignment="1">
      <alignment horizontal="right" vertical="center"/>
    </xf>
    <xf numFmtId="0" fontId="67" fillId="0" borderId="53" xfId="0" applyNumberFormat="1" applyFont="1" applyBorder="1" applyAlignment="1">
      <alignment vertical="center"/>
    </xf>
    <xf numFmtId="0" fontId="67" fillId="0" borderId="50" xfId="0" applyNumberFormat="1" applyFont="1" applyBorder="1" applyAlignment="1">
      <alignment vertical="center"/>
    </xf>
    <xf numFmtId="2" fontId="67" fillId="0" borderId="49" xfId="0" applyNumberFormat="1" applyFont="1" applyBorder="1" applyAlignment="1">
      <alignment horizontal="right" vertical="center"/>
    </xf>
    <xf numFmtId="2" fontId="67" fillId="0" borderId="53" xfId="0" applyNumberFormat="1" applyFont="1" applyBorder="1" applyAlignment="1">
      <alignment horizontal="right" vertical="center"/>
    </xf>
    <xf numFmtId="0" fontId="67" fillId="0" borderId="97" xfId="0" applyFont="1" applyBorder="1" applyAlignment="1">
      <alignment horizontal="center" vertical="center"/>
    </xf>
    <xf numFmtId="0" fontId="67" fillId="0" borderId="32" xfId="0" applyFont="1" applyBorder="1" applyAlignment="1">
      <alignment horizontal="center" vertical="center"/>
    </xf>
    <xf numFmtId="0" fontId="67" fillId="0" borderId="95" xfId="0" applyFont="1" applyBorder="1" applyAlignment="1">
      <alignment horizontal="center" vertical="center"/>
    </xf>
    <xf numFmtId="0" fontId="67" fillId="0" borderId="94" xfId="0" applyFont="1" applyBorder="1" applyAlignment="1">
      <alignment horizontal="center" vertical="center"/>
    </xf>
    <xf numFmtId="0" fontId="65" fillId="0" borderId="95" xfId="0" applyFont="1" applyBorder="1" applyAlignment="1">
      <alignment horizontal="center" vertical="center"/>
    </xf>
    <xf numFmtId="0" fontId="65" fillId="0" borderId="77" xfId="0" applyFont="1" applyBorder="1" applyAlignment="1">
      <alignment horizontal="center" vertical="center"/>
    </xf>
    <xf numFmtId="0" fontId="65" fillId="0" borderId="94" xfId="0" applyFont="1" applyBorder="1" applyAlignment="1">
      <alignment horizontal="center" vertical="center"/>
    </xf>
    <xf numFmtId="194" fontId="67" fillId="0" borderId="49" xfId="0" applyNumberFormat="1" applyFont="1" applyBorder="1" applyAlignment="1">
      <alignment vertical="center"/>
    </xf>
    <xf numFmtId="194" fontId="67" fillId="0" borderId="53" xfId="0" applyNumberFormat="1" applyFont="1" applyBorder="1" applyAlignment="1">
      <alignment vertical="center"/>
    </xf>
    <xf numFmtId="0" fontId="67" fillId="0" borderId="53" xfId="0" applyFont="1" applyBorder="1">
      <alignment vertical="center"/>
    </xf>
    <xf numFmtId="0" fontId="67" fillId="0" borderId="50" xfId="0" applyFont="1" applyBorder="1">
      <alignment vertical="center"/>
    </xf>
    <xf numFmtId="214" fontId="67" fillId="0" borderId="49" xfId="0" applyNumberFormat="1" applyFont="1" applyBorder="1" applyAlignment="1">
      <alignment vertical="center"/>
    </xf>
    <xf numFmtId="214" fontId="67" fillId="0" borderId="53" xfId="0" applyNumberFormat="1" applyFont="1" applyBorder="1" applyAlignment="1">
      <alignment vertical="center"/>
    </xf>
    <xf numFmtId="0" fontId="67" fillId="0" borderId="49" xfId="0" applyFont="1" applyBorder="1" applyAlignment="1">
      <alignment vertical="center"/>
    </xf>
    <xf numFmtId="208" fontId="67" fillId="0" borderId="49" xfId="0" applyNumberFormat="1" applyFont="1" applyBorder="1" applyAlignment="1">
      <alignment vertical="center"/>
    </xf>
    <xf numFmtId="208" fontId="67" fillId="0" borderId="53" xfId="0" applyNumberFormat="1" applyFont="1" applyBorder="1" applyAlignment="1">
      <alignment vertical="center"/>
    </xf>
    <xf numFmtId="2" fontId="67" fillId="0" borderId="0" xfId="0" applyNumberFormat="1" applyFont="1" applyBorder="1" applyAlignment="1">
      <alignment horizontal="right" vertical="center"/>
    </xf>
    <xf numFmtId="0" fontId="67" fillId="0" borderId="0" xfId="0" applyFont="1" applyBorder="1" applyAlignment="1">
      <alignment horizontal="center" vertical="center"/>
    </xf>
    <xf numFmtId="218" fontId="67" fillId="0" borderId="0" xfId="0" applyNumberFormat="1" applyFont="1" applyBorder="1" applyAlignment="1">
      <alignment horizontal="right" vertical="center"/>
    </xf>
    <xf numFmtId="194" fontId="67" fillId="0" borderId="0" xfId="0" applyNumberFormat="1" applyFont="1" applyBorder="1" applyAlignment="1">
      <alignment horizontal="right" vertical="center"/>
    </xf>
    <xf numFmtId="195" fontId="67" fillId="0" borderId="0" xfId="0" applyNumberFormat="1" applyFont="1" applyBorder="1" applyAlignment="1">
      <alignment horizontal="right" vertical="center"/>
    </xf>
    <xf numFmtId="218" fontId="67" fillId="0" borderId="0" xfId="0" applyNumberFormat="1" applyFont="1" applyBorder="1" applyAlignment="1">
      <alignment horizontal="center" vertical="center"/>
    </xf>
    <xf numFmtId="0" fontId="67" fillId="0" borderId="0" xfId="0" applyNumberFormat="1" applyFont="1" applyBorder="1" applyAlignment="1">
      <alignment horizontal="center" vertical="center"/>
    </xf>
    <xf numFmtId="0" fontId="67" fillId="0" borderId="0" xfId="0" applyFont="1" applyBorder="1" applyAlignment="1">
      <alignment vertical="center"/>
    </xf>
    <xf numFmtId="188" fontId="67" fillId="0" borderId="77" xfId="0" applyNumberFormat="1" applyFont="1" applyBorder="1" applyAlignment="1">
      <alignment horizontal="center" vertical="center"/>
    </xf>
    <xf numFmtId="209" fontId="67" fillId="0" borderId="0" xfId="0" applyNumberFormat="1" applyFont="1" applyBorder="1" applyAlignment="1">
      <alignment horizontal="left" vertical="center" shrinkToFit="1"/>
    </xf>
    <xf numFmtId="188" fontId="67" fillId="0" borderId="77" xfId="0" applyNumberFormat="1" applyFont="1" applyBorder="1" applyAlignment="1">
      <alignment horizontal="center" vertical="center" shrinkToFit="1"/>
    </xf>
    <xf numFmtId="201" fontId="67" fillId="0" borderId="0" xfId="0" applyNumberFormat="1" applyFont="1" applyBorder="1" applyAlignment="1">
      <alignment horizontal="center" vertical="center"/>
    </xf>
    <xf numFmtId="194" fontId="67" fillId="0" borderId="0" xfId="0" applyNumberFormat="1" applyFont="1" applyBorder="1" applyAlignment="1">
      <alignment horizontal="center" vertical="center"/>
    </xf>
    <xf numFmtId="0" fontId="67" fillId="0" borderId="0" xfId="0" applyNumberFormat="1" applyFont="1" applyBorder="1" applyAlignment="1">
      <alignment vertical="center"/>
    </xf>
    <xf numFmtId="201" fontId="69" fillId="0" borderId="0" xfId="0" applyNumberFormat="1" applyFont="1" applyBorder="1" applyAlignment="1">
      <alignment horizontal="center" vertical="center"/>
    </xf>
    <xf numFmtId="205" fontId="65" fillId="0" borderId="77" xfId="0" applyNumberFormat="1" applyFont="1" applyBorder="1" applyAlignment="1">
      <alignment horizontal="center" vertical="center"/>
    </xf>
    <xf numFmtId="205" fontId="67" fillId="0" borderId="77" xfId="0" applyNumberFormat="1" applyFont="1" applyBorder="1" applyAlignment="1">
      <alignment horizontal="center" vertical="center"/>
    </xf>
    <xf numFmtId="191" fontId="67" fillId="0" borderId="0" xfId="0" applyNumberFormat="1" applyFont="1" applyBorder="1" applyAlignment="1">
      <alignment vertical="center"/>
    </xf>
    <xf numFmtId="194" fontId="67" fillId="0" borderId="0" xfId="0" applyNumberFormat="1" applyFont="1" applyBorder="1" applyAlignment="1">
      <alignment vertical="center"/>
    </xf>
    <xf numFmtId="0" fontId="67" fillId="0" borderId="0" xfId="0" applyNumberFormat="1" applyFont="1" applyBorder="1" applyAlignment="1">
      <alignment horizontal="right" vertical="center"/>
    </xf>
    <xf numFmtId="0" fontId="67" fillId="0" borderId="0" xfId="0" applyFont="1" applyBorder="1" applyAlignment="1">
      <alignment horizontal="left" vertical="center"/>
    </xf>
    <xf numFmtId="0" fontId="67" fillId="0" borderId="0" xfId="0" applyNumberFormat="1" applyFont="1" applyBorder="1" applyAlignment="1">
      <alignment vertical="center" shrinkToFit="1"/>
    </xf>
    <xf numFmtId="0" fontId="69" fillId="0" borderId="0" xfId="0" applyFont="1" applyBorder="1" applyAlignment="1">
      <alignment horizontal="center" vertical="center"/>
    </xf>
    <xf numFmtId="0" fontId="67" fillId="0" borderId="77" xfId="0" applyNumberFormat="1" applyFont="1" applyBorder="1" applyAlignment="1">
      <alignment vertical="center"/>
    </xf>
    <xf numFmtId="0" fontId="65" fillId="0" borderId="0" xfId="0" applyFont="1" applyBorder="1" applyAlignment="1">
      <alignment horizontal="center" vertical="center"/>
    </xf>
    <xf numFmtId="0" fontId="52" fillId="0" borderId="0" xfId="0" applyNumberFormat="1" applyFont="1" applyBorder="1" applyAlignment="1">
      <alignment horizontal="right" vertical="center"/>
    </xf>
    <xf numFmtId="0" fontId="52" fillId="0" borderId="0" xfId="0" applyNumberFormat="1" applyFont="1" applyBorder="1" applyAlignment="1">
      <alignment horizontal="center" vertical="center"/>
    </xf>
    <xf numFmtId="0" fontId="67" fillId="0" borderId="38" xfId="0" applyNumberFormat="1" applyFont="1" applyBorder="1" applyAlignment="1">
      <alignment horizontal="center" vertical="center"/>
    </xf>
    <xf numFmtId="185" fontId="67" fillId="0" borderId="0" xfId="0" applyNumberFormat="1" applyFont="1" applyBorder="1" applyAlignment="1">
      <alignment horizontal="left" vertical="center"/>
    </xf>
    <xf numFmtId="0" fontId="67" fillId="0" borderId="77" xfId="0" applyFont="1" applyBorder="1" applyAlignment="1">
      <alignment horizontal="center"/>
    </xf>
    <xf numFmtId="208" fontId="67" fillId="0" borderId="0" xfId="0" applyNumberFormat="1" applyFont="1" applyBorder="1" applyAlignment="1">
      <alignment vertical="center"/>
    </xf>
    <xf numFmtId="213" fontId="67" fillId="0" borderId="0" xfId="0" applyNumberFormat="1" applyFont="1" applyBorder="1" applyAlignment="1">
      <alignment horizontal="center" vertical="center"/>
    </xf>
    <xf numFmtId="208" fontId="0" fillId="0" borderId="0" xfId="0" applyNumberFormat="1" applyAlignment="1">
      <alignment vertical="center"/>
    </xf>
    <xf numFmtId="207" fontId="67" fillId="0" borderId="0" xfId="0" applyNumberFormat="1" applyFont="1" applyBorder="1" applyAlignment="1">
      <alignment horizontal="left" vertical="center"/>
    </xf>
    <xf numFmtId="2" fontId="52" fillId="0" borderId="0" xfId="0" applyNumberFormat="1" applyFont="1" applyBorder="1" applyAlignment="1">
      <alignment horizontal="right" vertical="center"/>
    </xf>
    <xf numFmtId="217" fontId="52" fillId="0" borderId="0" xfId="0" applyNumberFormat="1" applyFont="1" applyBorder="1" applyAlignment="1">
      <alignment horizontal="center" vertical="center"/>
    </xf>
    <xf numFmtId="0" fontId="52" fillId="0" borderId="0" xfId="0" applyNumberFormat="1" applyFont="1" applyBorder="1" applyAlignment="1">
      <alignment vertical="center"/>
    </xf>
    <xf numFmtId="0" fontId="52" fillId="0" borderId="38" xfId="0" applyNumberFormat="1" applyFont="1" applyBorder="1" applyAlignment="1">
      <alignment horizontal="center" vertical="center"/>
    </xf>
    <xf numFmtId="188" fontId="67" fillId="0" borderId="0" xfId="0" applyNumberFormat="1" applyFont="1" applyBorder="1" applyAlignment="1">
      <alignment vertical="center"/>
    </xf>
    <xf numFmtId="216" fontId="52" fillId="0" borderId="0" xfId="0" applyNumberFormat="1" applyFont="1" applyBorder="1" applyAlignment="1">
      <alignment horizontal="center" vertical="center"/>
    </xf>
    <xf numFmtId="195" fontId="67" fillId="0" borderId="0" xfId="0" applyNumberFormat="1" applyFont="1" applyBorder="1" applyAlignment="1">
      <alignment vertical="center"/>
    </xf>
    <xf numFmtId="0" fontId="52" fillId="0" borderId="77" xfId="0" applyNumberFormat="1" applyFont="1" applyBorder="1" applyAlignment="1">
      <alignment horizontal="right" vertical="center"/>
    </xf>
    <xf numFmtId="215" fontId="52" fillId="0" borderId="77" xfId="0" applyNumberFormat="1" applyFont="1" applyBorder="1" applyAlignment="1">
      <alignment horizontal="right" vertical="center"/>
    </xf>
    <xf numFmtId="194" fontId="67" fillId="0" borderId="77" xfId="0" applyNumberFormat="1" applyFont="1" applyBorder="1" applyAlignment="1">
      <alignment vertical="center"/>
    </xf>
    <xf numFmtId="193" fontId="67" fillId="0" borderId="77" xfId="0" applyNumberFormat="1" applyFont="1" applyBorder="1" applyAlignment="1">
      <alignment vertical="center"/>
    </xf>
    <xf numFmtId="0" fontId="65" fillId="0" borderId="38" xfId="0" applyFont="1" applyBorder="1" applyAlignment="1">
      <alignment horizontal="center" vertical="center"/>
    </xf>
    <xf numFmtId="208" fontId="0" fillId="0" borderId="0" xfId="0" applyNumberFormat="1" applyBorder="1" applyAlignment="1">
      <alignment vertical="center"/>
    </xf>
    <xf numFmtId="0" fontId="67" fillId="0" borderId="49" xfId="0" applyNumberFormat="1" applyFont="1" applyBorder="1" applyAlignment="1">
      <alignment horizontal="center" vertical="center" shrinkToFit="1"/>
    </xf>
    <xf numFmtId="0" fontId="67" fillId="0" borderId="53" xfId="0" applyNumberFormat="1" applyFont="1" applyBorder="1" applyAlignment="1">
      <alignment horizontal="center" vertical="center" shrinkToFit="1"/>
    </xf>
    <xf numFmtId="0" fontId="67" fillId="0" borderId="50" xfId="0" applyNumberFormat="1" applyFont="1" applyBorder="1" applyAlignment="1">
      <alignment horizontal="center" vertical="center" shrinkToFit="1"/>
    </xf>
    <xf numFmtId="201" fontId="67" fillId="0" borderId="49" xfId="0" applyNumberFormat="1" applyFont="1" applyBorder="1" applyAlignment="1">
      <alignment vertical="center"/>
    </xf>
    <xf numFmtId="201" fontId="67" fillId="0" borderId="53" xfId="0" applyNumberFormat="1" applyFont="1" applyBorder="1" applyAlignment="1">
      <alignment vertical="center"/>
    </xf>
    <xf numFmtId="2" fontId="67" fillId="0" borderId="49" xfId="0" applyNumberFormat="1" applyFont="1" applyBorder="1" applyAlignment="1">
      <alignment vertical="center"/>
    </xf>
    <xf numFmtId="2" fontId="67" fillId="0" borderId="53" xfId="0" applyNumberFormat="1" applyFont="1" applyBorder="1" applyAlignment="1">
      <alignment vertical="center"/>
    </xf>
    <xf numFmtId="201" fontId="52" fillId="0" borderId="0" xfId="0" applyNumberFormat="1" applyFont="1" applyBorder="1" applyAlignment="1">
      <alignment vertical="center"/>
    </xf>
    <xf numFmtId="201" fontId="65" fillId="0" borderId="77" xfId="0" applyNumberFormat="1" applyFont="1" applyBorder="1" applyAlignment="1">
      <alignment horizontal="center" vertical="center"/>
    </xf>
    <xf numFmtId="201" fontId="52" fillId="0" borderId="77" xfId="0" applyNumberFormat="1" applyFont="1" applyBorder="1" applyAlignment="1">
      <alignment horizontal="right" vertical="center"/>
    </xf>
    <xf numFmtId="215" fontId="52" fillId="0" borderId="77" xfId="0" applyNumberFormat="1" applyFont="1" applyBorder="1" applyAlignment="1">
      <alignment vertical="center"/>
    </xf>
    <xf numFmtId="201" fontId="52" fillId="0" borderId="0" xfId="0" applyNumberFormat="1" applyFont="1" applyBorder="1" applyAlignment="1">
      <alignment horizontal="right" vertical="center"/>
    </xf>
    <xf numFmtId="215" fontId="52" fillId="0" borderId="0" xfId="0" applyNumberFormat="1" applyFont="1" applyBorder="1" applyAlignment="1">
      <alignment vertical="center"/>
    </xf>
    <xf numFmtId="0" fontId="65" fillId="0" borderId="38" xfId="0" applyNumberFormat="1" applyFont="1" applyBorder="1" applyAlignment="1">
      <alignment horizontal="center" vertical="center"/>
    </xf>
    <xf numFmtId="201" fontId="67" fillId="0" borderId="0" xfId="0" applyNumberFormat="1" applyFont="1" applyBorder="1" applyAlignment="1">
      <alignment horizontal="right" vertical="center"/>
    </xf>
    <xf numFmtId="201" fontId="67" fillId="0" borderId="0" xfId="0" applyNumberFormat="1" applyFont="1" applyBorder="1" applyAlignment="1">
      <alignment vertical="center"/>
    </xf>
    <xf numFmtId="2" fontId="67" fillId="0" borderId="0" xfId="0" applyNumberFormat="1" applyFont="1" applyBorder="1" applyAlignment="1">
      <alignment vertical="center"/>
    </xf>
    <xf numFmtId="2" fontId="67" fillId="0" borderId="77" xfId="0" applyNumberFormat="1" applyFont="1" applyBorder="1" applyAlignment="1">
      <alignment vertical="center"/>
    </xf>
    <xf numFmtId="0" fontId="67" fillId="0" borderId="0" xfId="0" applyFont="1" applyBorder="1" applyAlignment="1">
      <alignment horizontal="right" vertical="center"/>
    </xf>
    <xf numFmtId="219" fontId="67" fillId="0" borderId="77" xfId="0" applyNumberFormat="1" applyFont="1" applyBorder="1" applyAlignment="1">
      <alignment horizontal="center" vertical="center"/>
    </xf>
    <xf numFmtId="219" fontId="67" fillId="0" borderId="77" xfId="0" applyNumberFormat="1" applyFont="1" applyBorder="1" applyAlignment="1">
      <alignment horizontal="center" vertical="center" shrinkToFit="1"/>
    </xf>
    <xf numFmtId="2" fontId="52" fillId="0" borderId="0" xfId="0" applyNumberFormat="1" applyFont="1" applyBorder="1" applyAlignment="1">
      <alignment vertical="center"/>
    </xf>
    <xf numFmtId="2" fontId="52" fillId="0" borderId="77" xfId="0" applyNumberFormat="1" applyFont="1" applyBorder="1" applyAlignment="1">
      <alignment horizontal="right" vertical="center"/>
    </xf>
    <xf numFmtId="218" fontId="67" fillId="0" borderId="0" xfId="0" applyNumberFormat="1" applyFont="1" applyBorder="1" applyAlignment="1">
      <alignment vertical="center"/>
    </xf>
    <xf numFmtId="0" fontId="82" fillId="28" borderId="39" xfId="0" applyNumberFormat="1" applyFont="1" applyFill="1" applyBorder="1" applyAlignment="1">
      <alignment horizontal="center" vertical="center" wrapText="1"/>
    </xf>
    <xf numFmtId="0" fontId="82" fillId="28" borderId="40" xfId="0" applyNumberFormat="1" applyFont="1" applyFill="1" applyBorder="1" applyAlignment="1">
      <alignment horizontal="center" vertical="center" wrapText="1"/>
    </xf>
    <xf numFmtId="0" fontId="82" fillId="28" borderId="41" xfId="0" applyNumberFormat="1" applyFont="1" applyFill="1" applyBorder="1" applyAlignment="1">
      <alignment horizontal="center" vertical="center" wrapText="1"/>
    </xf>
    <xf numFmtId="0" fontId="82" fillId="28" borderId="72" xfId="0" applyNumberFormat="1" applyFont="1" applyFill="1" applyBorder="1" applyAlignment="1">
      <alignment horizontal="center" vertical="center" wrapText="1"/>
    </xf>
    <xf numFmtId="0" fontId="82" fillId="28" borderId="73" xfId="0" applyNumberFormat="1" applyFont="1" applyFill="1" applyBorder="1" applyAlignment="1">
      <alignment horizontal="center" vertical="center" wrapText="1"/>
    </xf>
    <xf numFmtId="0" fontId="82" fillId="28" borderId="89" xfId="0" applyNumberFormat="1" applyFont="1" applyFill="1" applyBorder="1" applyAlignment="1">
      <alignment horizontal="center" vertical="center" wrapText="1"/>
    </xf>
    <xf numFmtId="0" fontId="82" fillId="28" borderId="90" xfId="0" applyNumberFormat="1" applyFont="1" applyFill="1" applyBorder="1" applyAlignment="1">
      <alignment horizontal="center" vertical="center" wrapText="1"/>
    </xf>
    <xf numFmtId="0" fontId="82" fillId="28" borderId="55" xfId="0" applyNumberFormat="1" applyFont="1" applyFill="1" applyBorder="1" applyAlignment="1">
      <alignment horizontal="center" vertical="center" wrapText="1"/>
    </xf>
    <xf numFmtId="0" fontId="82" fillId="28" borderId="88" xfId="0" applyNumberFormat="1" applyFont="1" applyFill="1" applyBorder="1" applyAlignment="1">
      <alignment horizontal="center" vertical="center" wrapText="1"/>
    </xf>
    <xf numFmtId="0" fontId="82" fillId="28" borderId="55" xfId="0" applyNumberFormat="1" applyFont="1" applyFill="1" applyBorder="1" applyAlignment="1">
      <alignment horizontal="center" vertical="center"/>
    </xf>
    <xf numFmtId="0" fontId="82" fillId="28" borderId="68" xfId="0" applyNumberFormat="1" applyFont="1" applyFill="1" applyBorder="1" applyAlignment="1">
      <alignment horizontal="center" vertical="center"/>
    </xf>
    <xf numFmtId="0" fontId="82" fillId="28" borderId="88" xfId="0" applyNumberFormat="1" applyFont="1" applyFill="1" applyBorder="1" applyAlignment="1">
      <alignment horizontal="center" vertical="center"/>
    </xf>
    <xf numFmtId="0" fontId="82" fillId="28" borderId="39" xfId="0" applyNumberFormat="1" applyFont="1" applyFill="1" applyBorder="1" applyAlignment="1">
      <alignment horizontal="center" vertical="center"/>
    </xf>
    <xf numFmtId="0" fontId="82" fillId="28" borderId="40" xfId="0" applyNumberFormat="1" applyFont="1" applyFill="1" applyBorder="1" applyAlignment="1">
      <alignment horizontal="center" vertical="center"/>
    </xf>
    <xf numFmtId="0" fontId="82" fillId="28" borderId="41" xfId="0" applyNumberFormat="1" applyFont="1" applyFill="1" applyBorder="1" applyAlignment="1">
      <alignment horizontal="center" vertical="center"/>
    </xf>
    <xf numFmtId="189" fontId="82" fillId="28" borderId="55" xfId="0" applyNumberFormat="1" applyFont="1" applyFill="1" applyBorder="1" applyAlignment="1">
      <alignment horizontal="center" vertical="center" wrapText="1"/>
    </xf>
    <xf numFmtId="189" fontId="82" fillId="28" borderId="88" xfId="0" applyNumberFormat="1" applyFont="1" applyFill="1" applyBorder="1" applyAlignment="1">
      <alignment horizontal="center" vertical="center" wrapText="1"/>
    </xf>
    <xf numFmtId="0" fontId="82" fillId="28" borderId="70" xfId="0" applyNumberFormat="1" applyFont="1" applyFill="1" applyBorder="1" applyAlignment="1">
      <alignment horizontal="center" vertical="center" wrapText="1"/>
    </xf>
    <xf numFmtId="189" fontId="82" fillId="28" borderId="39" xfId="0" applyNumberFormat="1" applyFont="1" applyFill="1" applyBorder="1" applyAlignment="1">
      <alignment horizontal="center" vertical="center" wrapText="1"/>
    </xf>
    <xf numFmtId="189" fontId="82" fillId="28" borderId="41" xfId="0" applyNumberFormat="1" applyFont="1" applyFill="1" applyBorder="1" applyAlignment="1">
      <alignment horizontal="center" vertical="center" wrapText="1"/>
    </xf>
    <xf numFmtId="0" fontId="82" fillId="28" borderId="91" xfId="0" applyNumberFormat="1" applyFont="1" applyFill="1" applyBorder="1" applyAlignment="1">
      <alignment horizontal="center" vertical="center" wrapText="1"/>
    </xf>
    <xf numFmtId="0" fontId="82" fillId="28" borderId="60" xfId="0" applyNumberFormat="1" applyFont="1" applyFill="1" applyBorder="1" applyAlignment="1">
      <alignment horizontal="center" vertical="center"/>
    </xf>
    <xf numFmtId="0" fontId="82" fillId="28" borderId="60" xfId="0" applyNumberFormat="1" applyFont="1" applyFill="1" applyBorder="1" applyAlignment="1">
      <alignment horizontal="center" vertical="center" wrapText="1"/>
    </xf>
    <xf numFmtId="188" fontId="81" fillId="0" borderId="60" xfId="0" applyNumberFormat="1" applyFont="1" applyFill="1" applyBorder="1" applyAlignment="1">
      <alignment horizontal="center" vertical="center"/>
    </xf>
    <xf numFmtId="219" fontId="81" fillId="32" borderId="55" xfId="86" applyNumberFormat="1" applyFont="1" applyFill="1" applyBorder="1" applyAlignment="1">
      <alignment horizontal="center" vertical="center" wrapText="1"/>
    </xf>
    <xf numFmtId="219" fontId="81" fillId="32" borderId="88" xfId="86" applyNumberFormat="1" applyFont="1" applyFill="1" applyBorder="1" applyAlignment="1">
      <alignment horizontal="center" vertical="center" wrapText="1"/>
    </xf>
    <xf numFmtId="0" fontId="82" fillId="28" borderId="96" xfId="0" applyNumberFormat="1" applyFont="1" applyFill="1" applyBorder="1" applyAlignment="1">
      <alignment horizontal="center" vertical="center"/>
    </xf>
    <xf numFmtId="0" fontId="82" fillId="28" borderId="75" xfId="0" applyNumberFormat="1" applyFont="1" applyFill="1" applyBorder="1" applyAlignment="1">
      <alignment horizontal="center" vertical="center"/>
    </xf>
    <xf numFmtId="0" fontId="82" fillId="28" borderId="89" xfId="0" applyNumberFormat="1" applyFont="1" applyFill="1" applyBorder="1" applyAlignment="1">
      <alignment horizontal="center" vertical="center"/>
    </xf>
    <xf numFmtId="0" fontId="82" fillId="28" borderId="98" xfId="0" applyNumberFormat="1" applyFont="1" applyFill="1" applyBorder="1" applyAlignment="1">
      <alignment horizontal="center" vertical="center" wrapText="1"/>
    </xf>
    <xf numFmtId="0" fontId="82" fillId="28" borderId="68" xfId="0" applyNumberFormat="1" applyFont="1" applyFill="1" applyBorder="1" applyAlignment="1">
      <alignment horizontal="center" vertical="center" wrapText="1"/>
    </xf>
    <xf numFmtId="0" fontId="82" fillId="28" borderId="71" xfId="0" applyNumberFormat="1" applyFont="1" applyFill="1" applyBorder="1" applyAlignment="1">
      <alignment horizontal="center" vertical="center"/>
    </xf>
    <xf numFmtId="202" fontId="81" fillId="0" borderId="72" xfId="0" applyNumberFormat="1" applyFont="1" applyFill="1" applyBorder="1" applyAlignment="1">
      <alignment vertical="center" wrapText="1"/>
    </xf>
    <xf numFmtId="202" fontId="81" fillId="0" borderId="74" xfId="0" applyNumberFormat="1" applyFont="1" applyFill="1" applyBorder="1" applyAlignment="1">
      <alignment vertical="center" wrapText="1"/>
    </xf>
    <xf numFmtId="202" fontId="81" fillId="0" borderId="73" xfId="0" applyNumberFormat="1" applyFont="1" applyFill="1" applyBorder="1" applyAlignment="1">
      <alignment vertical="center" wrapText="1"/>
    </xf>
    <xf numFmtId="202" fontId="81" fillId="0" borderId="75" xfId="0" applyNumberFormat="1" applyFont="1" applyFill="1" applyBorder="1" applyAlignment="1">
      <alignment vertical="center" wrapText="1"/>
    </xf>
    <xf numFmtId="202" fontId="81" fillId="0" borderId="0" xfId="0" applyNumberFormat="1" applyFont="1" applyFill="1" applyBorder="1" applyAlignment="1">
      <alignment vertical="center" wrapText="1"/>
    </xf>
    <xf numFmtId="202" fontId="81" fillId="0" borderId="76" xfId="0" applyNumberFormat="1" applyFont="1" applyFill="1" applyBorder="1" applyAlignment="1">
      <alignment vertical="center" wrapText="1"/>
    </xf>
    <xf numFmtId="202" fontId="81" fillId="0" borderId="89" xfId="0" applyNumberFormat="1" applyFont="1" applyFill="1" applyBorder="1" applyAlignment="1">
      <alignment vertical="center" wrapText="1"/>
    </xf>
    <xf numFmtId="202" fontId="81" fillId="0" borderId="90" xfId="0" applyNumberFormat="1" applyFont="1" applyFill="1" applyBorder="1" applyAlignment="1">
      <alignment vertical="center" wrapText="1"/>
    </xf>
    <xf numFmtId="202" fontId="81" fillId="0" borderId="91" xfId="0" applyNumberFormat="1" applyFont="1" applyFill="1" applyBorder="1" applyAlignment="1">
      <alignment vertical="center" wrapText="1"/>
    </xf>
    <xf numFmtId="0" fontId="52" fillId="0" borderId="49" xfId="0" applyNumberFormat="1" applyFont="1" applyBorder="1" applyAlignment="1">
      <alignment horizontal="center" vertical="center"/>
    </xf>
    <xf numFmtId="0" fontId="52" fillId="0" borderId="50" xfId="0" applyNumberFormat="1" applyFont="1" applyBorder="1" applyAlignment="1">
      <alignment horizontal="center" vertical="center"/>
    </xf>
    <xf numFmtId="212" fontId="52" fillId="0" borderId="51" xfId="87" applyNumberFormat="1" applyFont="1" applyBorder="1" applyAlignment="1">
      <alignment horizontal="center" vertical="center"/>
    </xf>
    <xf numFmtId="212" fontId="52" fillId="0" borderId="66" xfId="87" applyNumberFormat="1" applyFont="1" applyBorder="1" applyAlignment="1">
      <alignment horizontal="center" vertical="center"/>
    </xf>
    <xf numFmtId="212" fontId="52" fillId="0" borderId="92" xfId="87" applyNumberFormat="1" applyFont="1" applyBorder="1" applyAlignment="1">
      <alignment horizontal="center" vertical="center"/>
    </xf>
  </cellXfs>
  <cellStyles count="114">
    <cellStyle name="??&amp;O?&amp;H?_x0008__x000f__x0007_?_x0007__x0001__x0001_" xfId="1"/>
    <cellStyle name="??&amp;O?&amp;H?_x0008_??_x0007__x0001__x0001_" xfId="2"/>
    <cellStyle name="æØè [0.00]_PRODUCT DETAIL Q1" xfId="3"/>
    <cellStyle name="æØè_PRODUCT DETAIL Q1" xfId="4"/>
    <cellStyle name="ÊÝ [0.00]_PRODUCT DETAIL Q1" xfId="5"/>
    <cellStyle name="ÊÝ_PRODUCT DETAIL Q1" xfId="6"/>
    <cellStyle name="W?_BOOKSHIP" xfId="7"/>
    <cellStyle name="W_BOOKSHIP" xfId="8"/>
    <cellStyle name="20% - 강조색1" xfId="9" builtinId="30" customBuiltin="1"/>
    <cellStyle name="20% - 강조색2" xfId="10" builtinId="34" customBuiltin="1"/>
    <cellStyle name="20% - 강조색3" xfId="11" builtinId="38" customBuiltin="1"/>
    <cellStyle name="20% - 강조색4" xfId="12" builtinId="42" customBuiltin="1"/>
    <cellStyle name="20% - 강조색5" xfId="13" builtinId="46" customBuiltin="1"/>
    <cellStyle name="20% - 강조색6" xfId="14" builtinId="50" customBuiltin="1"/>
    <cellStyle name="40% - 강조색1" xfId="15" builtinId="31" customBuiltin="1"/>
    <cellStyle name="40% - 강조색2" xfId="16" builtinId="35" customBuiltin="1"/>
    <cellStyle name="40% - 강조색3" xfId="17" builtinId="39" customBuiltin="1"/>
    <cellStyle name="40% - 강조색4" xfId="18" builtinId="43" customBuiltin="1"/>
    <cellStyle name="40% - 강조색5" xfId="19" builtinId="47" customBuiltin="1"/>
    <cellStyle name="40% - 강조색6" xfId="20" builtinId="51" customBuiltin="1"/>
    <cellStyle name="60% - 강조색1" xfId="21" builtinId="32" customBuiltin="1"/>
    <cellStyle name="60% - 강조색2" xfId="22" builtinId="36" customBuiltin="1"/>
    <cellStyle name="60% - 강조색3" xfId="23" builtinId="40" customBuiltin="1"/>
    <cellStyle name="60% - 강조색4" xfId="24" builtinId="44" customBuiltin="1"/>
    <cellStyle name="60% - 강조색5" xfId="25" builtinId="48" customBuiltin="1"/>
    <cellStyle name="60% - 강조색6" xfId="26" builtinId="52" customBuiltin="1"/>
    <cellStyle name="ÅëÈ­ [0]_¸ÅÃâ" xfId="27"/>
    <cellStyle name="ÅëÈ­_¸ÅÃâ" xfId="28"/>
    <cellStyle name="ÄÞ¸¶ [0]_¸ÅÃâ" xfId="29"/>
    <cellStyle name="ÄÞ¸¶_¸ÅÃâ" xfId="30"/>
    <cellStyle name="Ç¥ÁØ_(Á¤º¸ºÎ¹®)¿ùº°ÀÎ¿ø°èÈ¹" xfId="31"/>
    <cellStyle name="Comma [0]_ SG&amp;A Bridge " xfId="32"/>
    <cellStyle name="Comma_ SG&amp;A Bridge " xfId="33"/>
    <cellStyle name="Currency [0]_ SG&amp;A Bridge " xfId="34"/>
    <cellStyle name="Currency_ SG&amp;A Bridge " xfId="35"/>
    <cellStyle name="Grey" xfId="36"/>
    <cellStyle name="Input [yellow]" xfId="37"/>
    <cellStyle name="Input [yellow] 2" xfId="88"/>
    <cellStyle name="Input [yellow] 2 2" xfId="104"/>
    <cellStyle name="Input [yellow] 3" xfId="97"/>
    <cellStyle name="Normal - Style1" xfId="38"/>
    <cellStyle name="Normal_ SG&amp;A Bridge " xfId="39"/>
    <cellStyle name="Percent [2]" xfId="40"/>
    <cellStyle name="강조색1" xfId="41" builtinId="29" customBuiltin="1"/>
    <cellStyle name="강조색2" xfId="42" builtinId="33" customBuiltin="1"/>
    <cellStyle name="강조색3" xfId="43" builtinId="37" customBuiltin="1"/>
    <cellStyle name="강조색4" xfId="44" builtinId="41" customBuiltin="1"/>
    <cellStyle name="강조색5" xfId="45" builtinId="45" customBuiltin="1"/>
    <cellStyle name="강조색6" xfId="46" builtinId="49" customBuiltin="1"/>
    <cellStyle name="경고문" xfId="47" builtinId="11" customBuiltin="1"/>
    <cellStyle name="계산" xfId="48" builtinId="22" customBuiltin="1"/>
    <cellStyle name="계산 2" xfId="89"/>
    <cellStyle name="계산 2 2" xfId="105"/>
    <cellStyle name="계산 3" xfId="98"/>
    <cellStyle name="나쁨" xfId="49" builtinId="27" customBuiltin="1"/>
    <cellStyle name="뒤에 오는 하이퍼링크_불확도(OPM)" xfId="50"/>
    <cellStyle name="메모" xfId="51" builtinId="10" customBuiltin="1"/>
    <cellStyle name="메모 2" xfId="90"/>
    <cellStyle name="메모 2 2" xfId="106"/>
    <cellStyle name="메모 3" xfId="99"/>
    <cellStyle name="백분율" xfId="86" builtinId="5"/>
    <cellStyle name="백분율 2" xfId="83"/>
    <cellStyle name="보통" xfId="52" builtinId="28" customBuiltin="1"/>
    <cellStyle name="뷭?_BOOKSHIP" xfId="53"/>
    <cellStyle name="설명 텍스트" xfId="54" builtinId="53" customBuiltin="1"/>
    <cellStyle name="셀 확인" xfId="55" builtinId="23" customBuiltin="1"/>
    <cellStyle name="쉼표 [0]" xfId="87" builtinId="6"/>
    <cellStyle name="쉼표 [0] 2" xfId="94"/>
    <cellStyle name="쉼표 [0] 2 2" xfId="96"/>
    <cellStyle name="쉼표 [0] 2 2 2" xfId="112"/>
    <cellStyle name="쉼표 [0] 2 3" xfId="110"/>
    <cellStyle name="쉼표 [0] 3" xfId="95"/>
    <cellStyle name="쉼표 [0] 3 2" xfId="111"/>
    <cellStyle name="쉼표 [0] 4" xfId="103"/>
    <cellStyle name="스타일 1" xfId="56"/>
    <cellStyle name="연결된 셀" xfId="57" builtinId="24" customBuiltin="1"/>
    <cellStyle name="요약" xfId="58" builtinId="25" customBuiltin="1"/>
    <cellStyle name="요약 2" xfId="91"/>
    <cellStyle name="요약 2 2" xfId="107"/>
    <cellStyle name="요약 3" xfId="100"/>
    <cellStyle name="입력" xfId="59" builtinId="20" customBuiltin="1"/>
    <cellStyle name="입력 2" xfId="92"/>
    <cellStyle name="입력 2 2" xfId="108"/>
    <cellStyle name="입력 3" xfId="101"/>
    <cellStyle name="제목" xfId="60" builtinId="15" customBuiltin="1"/>
    <cellStyle name="제목 1" xfId="61" builtinId="16" customBuiltin="1"/>
    <cellStyle name="제목 2" xfId="62" builtinId="17" customBuiltin="1"/>
    <cellStyle name="제목 3" xfId="63" builtinId="18" customBuiltin="1"/>
    <cellStyle name="제목 4" xfId="64" builtinId="19" customBuiltin="1"/>
    <cellStyle name="좋음" xfId="65" builtinId="26" customBuiltin="1"/>
    <cellStyle name="출력" xfId="66" builtinId="21" customBuiltin="1"/>
    <cellStyle name="출력 2" xfId="93"/>
    <cellStyle name="출력 2 2" xfId="109"/>
    <cellStyle name="출력 3" xfId="102"/>
    <cellStyle name="콤마 [0]_  갑 지  " xfId="67"/>
    <cellStyle name="콤마_  갑 지  " xfId="68"/>
    <cellStyle name="표준" xfId="0" builtinId="0" customBuiltin="1"/>
    <cellStyle name="표준 2" xfId="69"/>
    <cellStyle name="표준 2 2" xfId="70"/>
    <cellStyle name="표준 2 3" xfId="84"/>
    <cellStyle name="표준 2 3 2" xfId="85"/>
    <cellStyle name="표준 3" xfId="71"/>
    <cellStyle name="표준 3 2" xfId="72"/>
    <cellStyle name="표준 3 3" xfId="73"/>
    <cellStyle name="표준 4" xfId="74"/>
    <cellStyle name="표준 5" xfId="75"/>
    <cellStyle name="표준 6" xfId="76"/>
    <cellStyle name="표준 7" xfId="77"/>
    <cellStyle name="표준_AGLIENT 34401A(12.22)" xfId="78"/>
    <cellStyle name="표준_ESS-2000" xfId="79"/>
    <cellStyle name="표준_Sheet1" xfId="81"/>
    <cellStyle name="표준_교정결과" xfId="113"/>
    <cellStyle name="표준_영문Reg004-X" xfId="82"/>
    <cellStyle name="표준_최신샘플" xfId="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36</xdr:row>
      <xdr:rowOff>14287</xdr:rowOff>
    </xdr:from>
    <xdr:to>
      <xdr:col>5</xdr:col>
      <xdr:colOff>267929</xdr:colOff>
      <xdr:row>36</xdr:row>
      <xdr:rowOff>186514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2571750" y="7281862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2571750" y="7281862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4</xdr:col>
      <xdr:colOff>152399</xdr:colOff>
      <xdr:row>34</xdr:row>
      <xdr:rowOff>171449</xdr:rowOff>
    </xdr:from>
    <xdr:to>
      <xdr:col>7</xdr:col>
      <xdr:colOff>209550</xdr:colOff>
      <xdr:row>36</xdr:row>
      <xdr:rowOff>9524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4"/>
            <xdr:cNvSpPr txBox="1"/>
          </xdr:nvSpPr>
          <xdr:spPr>
            <a:xfrm>
              <a:off x="2219324" y="7058024"/>
              <a:ext cx="2400301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altLang="ko-KR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altLang="ko-KR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        </m:t>
                          </m:r>
                        </m:e>
                        <m:sup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+</m:t>
                      </m:r>
                      <m:sSup>
                        <m:sSupPr>
                          <m:ctrlPr>
                            <a:rPr lang="en-US" altLang="ko-KR" sz="11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en-US" altLang="ko-KR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altLang="ko-KR" sz="1100" b="0" i="1">
                                  <a:latin typeface="Cambria Math" panose="02040503050406030204" pitchFamily="18" charset="0"/>
                                </a:rPr>
                                <m:t>             </m:t>
                              </m:r>
                              <m:r>
                                <a:rPr lang="en-US" altLang="ko-K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×</m:t>
                              </m:r>
                              <m:sSub>
                                <m:sSubPr>
                                  <m:ctrlPr>
                                    <a:rPr lang="en-US" altLang="ko-K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altLang="ko-K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𝑙</m:t>
                                  </m:r>
                                </m:e>
                                <m:sub>
                                  <m:r>
                                    <a:rPr lang="en-US" altLang="ko-K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0</m:t>
                                  </m:r>
                                </m:sub>
                              </m:sSub>
                            </m:e>
                          </m:d>
                        </m:e>
                        <m:sup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rad>
                  <m:r>
                    <a:rPr lang="en-US" altLang="ko-KR" sz="1100" b="0" i="1">
                      <a:latin typeface="Cambria Math" panose="02040503050406030204" pitchFamily="18" charset="0"/>
                    </a:rPr>
                    <m:t>   </m:t>
                  </m:r>
                  <m:r>
                    <m:rPr>
                      <m:sty m:val="p"/>
                    </m:rPr>
                    <a:rPr lang="en-US" altLang="ko-KR" sz="1100" b="0" i="1">
                      <a:latin typeface="Cambria Math" panose="02040503050406030204" pitchFamily="18" charset="0"/>
                    </a:rPr>
                    <m:t>μ</m:t>
                  </m:r>
                </m:oMath>
              </a14:m>
              <a:r>
                <a:rPr lang="en-US" altLang="ko-KR" sz="1100"/>
                <a:t>m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6" name="TextBox 4"/>
            <xdr:cNvSpPr txBox="1"/>
          </xdr:nvSpPr>
          <xdr:spPr>
            <a:xfrm>
              <a:off x="2219324" y="7058024"/>
              <a:ext cx="2400301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〗^2+(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    μ</a:t>
              </a:r>
              <a:r>
                <a:rPr lang="en-US" altLang="ko-KR" sz="1100"/>
                <a:t>m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6</xdr:col>
      <xdr:colOff>9525</xdr:colOff>
      <xdr:row>67</xdr:row>
      <xdr:rowOff>14287</xdr:rowOff>
    </xdr:from>
    <xdr:to>
      <xdr:col>6</xdr:col>
      <xdr:colOff>267929</xdr:colOff>
      <xdr:row>67</xdr:row>
      <xdr:rowOff>186514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3495675" y="13187362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3495675" y="13187362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4</xdr:col>
      <xdr:colOff>152400</xdr:colOff>
      <xdr:row>65</xdr:row>
      <xdr:rowOff>171450</xdr:rowOff>
    </xdr:from>
    <xdr:to>
      <xdr:col>6</xdr:col>
      <xdr:colOff>771525</xdr:colOff>
      <xdr:row>67</xdr:row>
      <xdr:rowOff>9525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4"/>
            <xdr:cNvSpPr txBox="1"/>
          </xdr:nvSpPr>
          <xdr:spPr>
            <a:xfrm>
              <a:off x="2219325" y="12773025"/>
              <a:ext cx="2038350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altLang="ko-KR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altLang="ko-KR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        </m:t>
                          </m:r>
                        </m:e>
                        <m:sup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+</m:t>
                      </m:r>
                      <m:sSup>
                        <m:sSupPr>
                          <m:ctrlPr>
                            <a:rPr lang="en-US" altLang="ko-KR" sz="11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en-US" altLang="ko-KR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altLang="ko-KR" sz="1100" b="0" i="1">
                                  <a:latin typeface="Cambria Math" panose="02040503050406030204" pitchFamily="18" charset="0"/>
                                </a:rPr>
                                <m:t>             </m:t>
                              </m:r>
                              <m:r>
                                <a:rPr lang="en-US" altLang="ko-K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×</m:t>
                              </m:r>
                              <m:sSub>
                                <m:sSubPr>
                                  <m:ctrlPr>
                                    <a:rPr lang="en-US" altLang="ko-K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altLang="ko-K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𝑙</m:t>
                                  </m:r>
                                </m:e>
                                <m:sub>
                                  <m:r>
                                    <a:rPr lang="en-US" altLang="ko-K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0</m:t>
                                  </m:r>
                                </m:sub>
                              </m:sSub>
                            </m:e>
                          </m:d>
                        </m:e>
                        <m:sup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rad>
                  <m:r>
                    <a:rPr lang="en-US" altLang="ko-KR" sz="1100" b="0" i="1">
                      <a:latin typeface="Cambria Math" panose="02040503050406030204" pitchFamily="18" charset="0"/>
                    </a:rPr>
                    <m:t>   </m:t>
                  </m:r>
                  <m:r>
                    <m:rPr>
                      <m:sty m:val="p"/>
                    </m:rPr>
                    <a:rPr lang="en-US" altLang="ko-KR" sz="1100" b="0" i="1">
                      <a:latin typeface="Cambria Math" panose="02040503050406030204" pitchFamily="18" charset="0"/>
                    </a:rPr>
                    <m:t>μ</m:t>
                  </m:r>
                </m:oMath>
              </a14:m>
              <a:r>
                <a:rPr lang="en-US" altLang="ko-KR" sz="1100"/>
                <a:t>m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10" name="TextBox 4"/>
            <xdr:cNvSpPr txBox="1"/>
          </xdr:nvSpPr>
          <xdr:spPr>
            <a:xfrm>
              <a:off x="2219325" y="12773025"/>
              <a:ext cx="2038350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〗^2+(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    μ</a:t>
              </a:r>
              <a:r>
                <a:rPr lang="en-US" altLang="ko-KR" sz="1100"/>
                <a:t>m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6</xdr:col>
      <xdr:colOff>9525</xdr:colOff>
      <xdr:row>114</xdr:row>
      <xdr:rowOff>14287</xdr:rowOff>
    </xdr:from>
    <xdr:to>
      <xdr:col>6</xdr:col>
      <xdr:colOff>267929</xdr:colOff>
      <xdr:row>114</xdr:row>
      <xdr:rowOff>186514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3495675" y="22140862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3495675" y="22140862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6</xdr:col>
      <xdr:colOff>9525</xdr:colOff>
      <xdr:row>123</xdr:row>
      <xdr:rowOff>14287</xdr:rowOff>
    </xdr:from>
    <xdr:to>
      <xdr:col>6</xdr:col>
      <xdr:colOff>267929</xdr:colOff>
      <xdr:row>123</xdr:row>
      <xdr:rowOff>186514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3495675" y="23855362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3495675" y="23855362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2</xdr:col>
      <xdr:colOff>212693</xdr:colOff>
      <xdr:row>37</xdr:row>
      <xdr:rowOff>22701</xdr:rowOff>
    </xdr:from>
    <xdr:to>
      <xdr:col>2</xdr:col>
      <xdr:colOff>354527</xdr:colOff>
      <xdr:row>38</xdr:row>
      <xdr:rowOff>4428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860393" y="7480776"/>
              <a:ext cx="14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860393" y="7480776"/>
              <a:ext cx="14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𝑙_0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2</xdr:col>
      <xdr:colOff>212693</xdr:colOff>
      <xdr:row>68</xdr:row>
      <xdr:rowOff>22701</xdr:rowOff>
    </xdr:from>
    <xdr:to>
      <xdr:col>2</xdr:col>
      <xdr:colOff>354527</xdr:colOff>
      <xdr:row>69</xdr:row>
      <xdr:rowOff>4428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860393" y="13386276"/>
              <a:ext cx="14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860393" y="13386276"/>
              <a:ext cx="14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𝑙_0</a:t>
              </a:r>
              <a:endParaRPr lang="ko-KR" altLang="en-US"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36</xdr:row>
      <xdr:rowOff>14287</xdr:rowOff>
    </xdr:from>
    <xdr:to>
      <xdr:col>6</xdr:col>
      <xdr:colOff>267929</xdr:colOff>
      <xdr:row>36</xdr:row>
      <xdr:rowOff>186514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3495675" y="7281862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3495675" y="7281862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5</xdr:col>
      <xdr:colOff>571499</xdr:colOff>
      <xdr:row>34</xdr:row>
      <xdr:rowOff>171449</xdr:rowOff>
    </xdr:from>
    <xdr:to>
      <xdr:col>9</xdr:col>
      <xdr:colOff>133350</xdr:colOff>
      <xdr:row>36</xdr:row>
      <xdr:rowOff>9524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4"/>
            <xdr:cNvSpPr txBox="1"/>
          </xdr:nvSpPr>
          <xdr:spPr>
            <a:xfrm>
              <a:off x="3133724" y="7058024"/>
              <a:ext cx="2400301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altLang="ko-KR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altLang="ko-KR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        </m:t>
                          </m:r>
                        </m:e>
                        <m:sup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+</m:t>
                      </m:r>
                      <m:sSup>
                        <m:sSupPr>
                          <m:ctrlPr>
                            <a:rPr lang="en-US" altLang="ko-KR" sz="11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en-US" altLang="ko-KR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altLang="ko-KR" sz="1100" b="0" i="1">
                                  <a:latin typeface="Cambria Math" panose="02040503050406030204" pitchFamily="18" charset="0"/>
                                </a:rPr>
                                <m:t>             </m:t>
                              </m:r>
                              <m:r>
                                <a:rPr lang="en-US" altLang="ko-K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×</m:t>
                              </m:r>
                              <m:sSub>
                                <m:sSubPr>
                                  <m:ctrlPr>
                                    <a:rPr lang="en-US" altLang="ko-K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altLang="ko-K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𝑙</m:t>
                                  </m:r>
                                </m:e>
                                <m:sub>
                                  <m:r>
                                    <a:rPr lang="en-US" altLang="ko-K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0</m:t>
                                  </m:r>
                                </m:sub>
                              </m:sSub>
                            </m:e>
                          </m:d>
                        </m:e>
                        <m:sup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rad>
                  <m:r>
                    <a:rPr lang="en-US" altLang="ko-KR" sz="1100" b="0" i="1">
                      <a:latin typeface="Cambria Math" panose="02040503050406030204" pitchFamily="18" charset="0"/>
                    </a:rPr>
                    <m:t>   </m:t>
                  </m:r>
                  <m:r>
                    <m:rPr>
                      <m:sty m:val="p"/>
                    </m:rPr>
                    <a:rPr lang="en-US" altLang="ko-KR" sz="1100" b="0" i="1">
                      <a:latin typeface="Cambria Math" panose="02040503050406030204" pitchFamily="18" charset="0"/>
                    </a:rPr>
                    <m:t>μ</m:t>
                  </m:r>
                </m:oMath>
              </a14:m>
              <a:r>
                <a:rPr lang="en-US" altLang="ko-KR" sz="1100"/>
                <a:t>m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13" name="TextBox 4"/>
            <xdr:cNvSpPr txBox="1"/>
          </xdr:nvSpPr>
          <xdr:spPr>
            <a:xfrm>
              <a:off x="3133724" y="7058024"/>
              <a:ext cx="2400301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〗^2+(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    μ</a:t>
              </a:r>
              <a:r>
                <a:rPr lang="en-US" altLang="ko-KR" sz="1100"/>
                <a:t>m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6</xdr:col>
      <xdr:colOff>9525</xdr:colOff>
      <xdr:row>67</xdr:row>
      <xdr:rowOff>14287</xdr:rowOff>
    </xdr:from>
    <xdr:to>
      <xdr:col>6</xdr:col>
      <xdr:colOff>267929</xdr:colOff>
      <xdr:row>67</xdr:row>
      <xdr:rowOff>186514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/>
            <xdr:cNvSpPr txBox="1"/>
          </xdr:nvSpPr>
          <xdr:spPr>
            <a:xfrm>
              <a:off x="3495675" y="13187362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14" name="TextBox 13"/>
            <xdr:cNvSpPr txBox="1"/>
          </xdr:nvSpPr>
          <xdr:spPr>
            <a:xfrm>
              <a:off x="3495675" y="13187362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5</xdr:col>
      <xdr:colOff>581025</xdr:colOff>
      <xdr:row>65</xdr:row>
      <xdr:rowOff>171450</xdr:rowOff>
    </xdr:from>
    <xdr:to>
      <xdr:col>8</xdr:col>
      <xdr:colOff>428625</xdr:colOff>
      <xdr:row>67</xdr:row>
      <xdr:rowOff>9525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4"/>
            <xdr:cNvSpPr txBox="1"/>
          </xdr:nvSpPr>
          <xdr:spPr>
            <a:xfrm>
              <a:off x="3143250" y="12773025"/>
              <a:ext cx="2190750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altLang="ko-KR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altLang="ko-KR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        </m:t>
                          </m:r>
                        </m:e>
                        <m:sup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+</m:t>
                      </m:r>
                      <m:sSup>
                        <m:sSupPr>
                          <m:ctrlPr>
                            <a:rPr lang="en-US" altLang="ko-KR" sz="11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en-US" altLang="ko-KR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altLang="ko-KR" sz="1100" b="0" i="1">
                                  <a:latin typeface="Cambria Math" panose="02040503050406030204" pitchFamily="18" charset="0"/>
                                </a:rPr>
                                <m:t>             </m:t>
                              </m:r>
                              <m:r>
                                <a:rPr lang="en-US" altLang="ko-K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×</m:t>
                              </m:r>
                              <m:sSub>
                                <m:sSubPr>
                                  <m:ctrlPr>
                                    <a:rPr lang="en-US" altLang="ko-K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altLang="ko-K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𝑙</m:t>
                                  </m:r>
                                </m:e>
                                <m:sub>
                                  <m:r>
                                    <a:rPr lang="en-US" altLang="ko-K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0</m:t>
                                  </m:r>
                                </m:sub>
                              </m:sSub>
                            </m:e>
                          </m:d>
                        </m:e>
                        <m:sup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rad>
                  <m:r>
                    <a:rPr lang="en-US" altLang="ko-KR" sz="1100" b="0" i="1">
                      <a:latin typeface="Cambria Math" panose="02040503050406030204" pitchFamily="18" charset="0"/>
                    </a:rPr>
                    <m:t>   </m:t>
                  </m:r>
                  <m:r>
                    <m:rPr>
                      <m:sty m:val="p"/>
                    </m:rPr>
                    <a:rPr lang="en-US" altLang="ko-KR" sz="1100" b="0" i="1">
                      <a:latin typeface="Cambria Math" panose="02040503050406030204" pitchFamily="18" charset="0"/>
                    </a:rPr>
                    <m:t>μ</m:t>
                  </m:r>
                </m:oMath>
              </a14:m>
              <a:r>
                <a:rPr lang="en-US" altLang="ko-KR" sz="1100"/>
                <a:t>m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15" name="TextBox 4"/>
            <xdr:cNvSpPr txBox="1"/>
          </xdr:nvSpPr>
          <xdr:spPr>
            <a:xfrm>
              <a:off x="3143250" y="12773025"/>
              <a:ext cx="2190750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〗^2+(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    μ</a:t>
              </a:r>
              <a:r>
                <a:rPr lang="en-US" altLang="ko-KR" sz="1100"/>
                <a:t>m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8</xdr:col>
      <xdr:colOff>9525</xdr:colOff>
      <xdr:row>114</xdr:row>
      <xdr:rowOff>14287</xdr:rowOff>
    </xdr:from>
    <xdr:to>
      <xdr:col>8</xdr:col>
      <xdr:colOff>267929</xdr:colOff>
      <xdr:row>114</xdr:row>
      <xdr:rowOff>186514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/>
            <xdr:cNvSpPr txBox="1"/>
          </xdr:nvSpPr>
          <xdr:spPr>
            <a:xfrm>
              <a:off x="4914900" y="22140862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16" name="TextBox 15"/>
            <xdr:cNvSpPr txBox="1"/>
          </xdr:nvSpPr>
          <xdr:spPr>
            <a:xfrm>
              <a:off x="4914900" y="22140862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8</xdr:col>
      <xdr:colOff>9525</xdr:colOff>
      <xdr:row>123</xdr:row>
      <xdr:rowOff>14287</xdr:rowOff>
    </xdr:from>
    <xdr:to>
      <xdr:col>8</xdr:col>
      <xdr:colOff>267929</xdr:colOff>
      <xdr:row>123</xdr:row>
      <xdr:rowOff>186514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/>
            <xdr:cNvSpPr txBox="1"/>
          </xdr:nvSpPr>
          <xdr:spPr>
            <a:xfrm>
              <a:off x="4914900" y="23855362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17" name="TextBox 16"/>
            <xdr:cNvSpPr txBox="1"/>
          </xdr:nvSpPr>
          <xdr:spPr>
            <a:xfrm>
              <a:off x="4914900" y="23855362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2</xdr:col>
      <xdr:colOff>212693</xdr:colOff>
      <xdr:row>37</xdr:row>
      <xdr:rowOff>22701</xdr:rowOff>
    </xdr:from>
    <xdr:to>
      <xdr:col>2</xdr:col>
      <xdr:colOff>354527</xdr:colOff>
      <xdr:row>38</xdr:row>
      <xdr:rowOff>4428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860393" y="7480776"/>
              <a:ext cx="14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860393" y="7480776"/>
              <a:ext cx="14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𝑙_0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2</xdr:col>
      <xdr:colOff>212693</xdr:colOff>
      <xdr:row>68</xdr:row>
      <xdr:rowOff>22701</xdr:rowOff>
    </xdr:from>
    <xdr:to>
      <xdr:col>2</xdr:col>
      <xdr:colOff>354527</xdr:colOff>
      <xdr:row>69</xdr:row>
      <xdr:rowOff>4428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860393" y="13386276"/>
              <a:ext cx="14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860393" y="13386276"/>
              <a:ext cx="14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𝑙_0</a:t>
              </a:r>
              <a:endParaRPr lang="ko-KR" altLang="en-US"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33</xdr:row>
      <xdr:rowOff>9525</xdr:rowOff>
    </xdr:from>
    <xdr:to>
      <xdr:col>7</xdr:col>
      <xdr:colOff>267929</xdr:colOff>
      <xdr:row>33</xdr:row>
      <xdr:rowOff>181752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152650" y="1165860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152650" y="1165860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7</xdr:col>
      <xdr:colOff>9525</xdr:colOff>
      <xdr:row>55</xdr:row>
      <xdr:rowOff>9525</xdr:rowOff>
    </xdr:from>
    <xdr:to>
      <xdr:col>7</xdr:col>
      <xdr:colOff>267929</xdr:colOff>
      <xdr:row>55</xdr:row>
      <xdr:rowOff>181752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504950" y="75628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504950" y="75628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7</xdr:col>
      <xdr:colOff>9525</xdr:colOff>
      <xdr:row>77</xdr:row>
      <xdr:rowOff>9525</xdr:rowOff>
    </xdr:from>
    <xdr:to>
      <xdr:col>7</xdr:col>
      <xdr:colOff>267929</xdr:colOff>
      <xdr:row>77</xdr:row>
      <xdr:rowOff>181752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504950" y="73723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504950" y="73723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7</xdr:col>
      <xdr:colOff>9525</xdr:colOff>
      <xdr:row>77</xdr:row>
      <xdr:rowOff>9525</xdr:rowOff>
    </xdr:from>
    <xdr:to>
      <xdr:col>7</xdr:col>
      <xdr:colOff>267929</xdr:colOff>
      <xdr:row>77</xdr:row>
      <xdr:rowOff>181752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504950" y="73723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504950" y="73723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7</xdr:col>
      <xdr:colOff>9525</xdr:colOff>
      <xdr:row>99</xdr:row>
      <xdr:rowOff>9525</xdr:rowOff>
    </xdr:from>
    <xdr:to>
      <xdr:col>7</xdr:col>
      <xdr:colOff>267929</xdr:colOff>
      <xdr:row>99</xdr:row>
      <xdr:rowOff>181752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504950" y="73723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504950" y="73723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7</xdr:col>
      <xdr:colOff>9525</xdr:colOff>
      <xdr:row>121</xdr:row>
      <xdr:rowOff>9525</xdr:rowOff>
    </xdr:from>
    <xdr:to>
      <xdr:col>7</xdr:col>
      <xdr:colOff>267929</xdr:colOff>
      <xdr:row>121</xdr:row>
      <xdr:rowOff>181752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504950" y="73723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504950" y="73723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7</xdr:col>
      <xdr:colOff>9525</xdr:colOff>
      <xdr:row>194</xdr:row>
      <xdr:rowOff>9525</xdr:rowOff>
    </xdr:from>
    <xdr:to>
      <xdr:col>7</xdr:col>
      <xdr:colOff>267929</xdr:colOff>
      <xdr:row>194</xdr:row>
      <xdr:rowOff>181752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2190750" y="235648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2190750" y="235648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  <xdr:twoCellAnchor>
    <xdr:from>
      <xdr:col>7</xdr:col>
      <xdr:colOff>9525</xdr:colOff>
      <xdr:row>199</xdr:row>
      <xdr:rowOff>9525</xdr:rowOff>
    </xdr:from>
    <xdr:to>
      <xdr:col>7</xdr:col>
      <xdr:colOff>267929</xdr:colOff>
      <xdr:row>199</xdr:row>
      <xdr:rowOff>181752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2305050" y="374713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2305050" y="3747135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9526</xdr:colOff>
      <xdr:row>47</xdr:row>
      <xdr:rowOff>4767</xdr:rowOff>
    </xdr:from>
    <xdr:ext cx="5209311" cy="8922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7" name="TextBox 236"/>
            <xdr:cNvSpPr txBox="1"/>
          </xdr:nvSpPr>
          <xdr:spPr>
            <a:xfrm>
              <a:off x="314326" y="11358567"/>
              <a:ext cx="5209311" cy="8922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=1,  </m:t>
                    </m:r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=−1,  </m:t>
                    </m:r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acc>
                          <m:accPr>
                            <m:chr m:val="̅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</m:acc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acc>
                          <m:accPr>
                            <m:chr m:val="̅"/>
                            <m:ctrlP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</m:acc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 </m:t>
                    </m:r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acc>
                      <m:accPr>
                        <m:chr m:val="̅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</m:acc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 </m:t>
                    </m:r>
                  </m:oMath>
                </m:oMathPara>
              </a14:m>
              <a:endParaRPr lang="en-US" altLang="ko-KR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𝛼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 </m:t>
                    </m:r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𝛼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 </m:t>
                    </m:r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𝛿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</m:t>
                    </m:r>
                  </m:oMath>
                </m:oMathPara>
              </a14:m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</mc:Choice>
      <mc:Fallback xmlns="">
        <xdr:sp macro="" textlink="">
          <xdr:nvSpPr>
            <xdr:cNvPr id="237" name="TextBox 236"/>
            <xdr:cNvSpPr txBox="1"/>
          </xdr:nvSpPr>
          <xdr:spPr>
            <a:xfrm>
              <a:off x="314326" y="11358567"/>
              <a:ext cx="5209311" cy="8922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𝑐_(𝑙_𝑠 )=</a:t>
              </a:r>
              <a:r>
                <a:rPr lang="en-US" altLang="ko-KR" sz="1100" i="0">
                  <a:latin typeface="Cambria Math" panose="02040503050406030204" pitchFamily="18" charset="0"/>
                </a:rPr>
                <a:t>(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𝐵_𝑥)/(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𝑙_𝑠 )=1,  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𝑐_(𝑙_𝑥 )=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𝑙_𝑥 )=−1,  𝑐_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 ̅ 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=−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∆𝑡∙𝑙_0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 𝑐_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∆𝑡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𝑡=−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̅∙𝑙_0,  </a:t>
              </a:r>
              <a:endParaRPr lang="en-US" altLang="ko-KR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=−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𝑡∙𝑙_0,  𝑐_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𝑡=−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∙𝑙_0,  𝑐_(〖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𝑙〗_𝑟 )=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𝑙_𝑟 )=1</a:t>
              </a:r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</mc:Fallback>
    </mc:AlternateContent>
    <xdr:clientData/>
  </xdr:oneCellAnchor>
  <xdr:twoCellAnchor editAs="oneCell">
    <xdr:from>
      <xdr:col>1</xdr:col>
      <xdr:colOff>9525</xdr:colOff>
      <xdr:row>45</xdr:row>
      <xdr:rowOff>14286</xdr:rowOff>
    </xdr:from>
    <xdr:to>
      <xdr:col>48</xdr:col>
      <xdr:colOff>0</xdr:colOff>
      <xdr:row>46</xdr:row>
      <xdr:rowOff>9525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8" name="TextBox 2"/>
            <xdr:cNvSpPr txBox="1">
              <a:spLocks/>
            </xdr:cNvSpPr>
          </xdr:nvSpPr>
          <xdr:spPr>
            <a:xfrm>
              <a:off x="161925" y="10891836"/>
              <a:ext cx="7153275" cy="233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∆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𝑙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acc>
                      <m:accPr>
                        <m:chr m:val="̅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</m:acc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acc>
                              <m:accPr>
                                <m:chr m:val="̅"/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ko-KR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</m:acc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𝑙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altLang="ko-K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𝛿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𝑙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𝛼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∆</m:t>
                            </m:r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sSub>
                              <m:sSub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𝑙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𝑢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ko-KR" alt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38" name="TextBox 2"/>
            <xdr:cNvSpPr txBox="1">
              <a:spLocks/>
            </xdr:cNvSpPr>
          </xdr:nvSpPr>
          <xdr:spPr>
            <a:xfrm>
              <a:off x="161925" y="10891836"/>
              <a:ext cx="7153275" cy="233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𝑢_𝑐^2 (𝐵_𝑥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=𝑢^2 (𝑙_𝑠 )+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𝑢^2 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𝑙_𝑥 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+(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𝑡∙𝑙_0 )^2 𝑢^2 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̅)+(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̅∙𝑙_0 )^2 𝑢^2 (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𝑡)+(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𝑡∙𝑙_0 )^2 𝑢^2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∙𝑙_0 )^2 𝑢^2 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𝑡)+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〖𝑢^2 (</a:t>
              </a:r>
              <a:r>
                <a:rPr lang="ko-KR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𝑙〗_𝑟)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1</xdr:col>
      <xdr:colOff>9525</xdr:colOff>
      <xdr:row>32</xdr:row>
      <xdr:rowOff>80961</xdr:rowOff>
    </xdr:from>
    <xdr:to>
      <xdr:col>38</xdr:col>
      <xdr:colOff>61387</xdr:colOff>
      <xdr:row>33</xdr:row>
      <xdr:rowOff>187290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9" name="TextBox 238"/>
            <xdr:cNvSpPr txBox="1">
              <a:spLocks noChangeAspect="1"/>
            </xdr:cNvSpPr>
          </xdr:nvSpPr>
          <xdr:spPr>
            <a:xfrm>
              <a:off x="161925" y="7862886"/>
              <a:ext cx="5690662" cy="3444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ko-KR" altLang="en-US" sz="20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acc>
                        <m:r>
                          <a:rPr lang="en-US" altLang="ko-KR" sz="20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∙∆</m:t>
                        </m:r>
                        <m: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+∆</m:t>
                        </m:r>
                        <m:r>
                          <a:rPr lang="ko-KR" alt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ko-KR" alt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ko-KR" alt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</m:d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altLang="ko-KR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b>
                    </m:sSub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239" name="TextBox 238"/>
            <xdr:cNvSpPr txBox="1">
              <a:spLocks noChangeAspect="1"/>
            </xdr:cNvSpPr>
          </xdr:nvSpPr>
          <xdr:spPr>
            <a:xfrm>
              <a:off x="161925" y="7862886"/>
              <a:ext cx="5690662" cy="3444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2000" b="0" i="0">
                  <a:latin typeface="Cambria Math" panose="02040503050406030204" pitchFamily="18" charset="0"/>
                </a:rPr>
                <a:t>𝐵_𝑥=𝑙_𝑠−𝑙_𝑥−(</a:t>
              </a:r>
              <a:r>
                <a:rPr lang="ko-KR" altLang="en-US" sz="20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 ̅</a:t>
              </a:r>
              <a:r>
                <a:rPr lang="en-US" altLang="ko-KR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∙∆</a:t>
              </a:r>
              <a:r>
                <a:rPr lang="en-US" altLang="ko-KR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𝑡+∆</a:t>
              </a:r>
              <a:r>
                <a:rPr lang="ko-KR" alt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𝛼∙𝛿</a:t>
              </a:r>
              <a:r>
                <a:rPr lang="en-US" altLang="ko-KR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𝑡) 𝑙_0+〖</a:t>
              </a:r>
              <a:r>
                <a:rPr lang="ko-KR" alt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altLang="ko-KR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𝑙〗_𝑟</a:t>
              </a:r>
              <a:endParaRPr lang="ko-KR" altLang="en-US" sz="2000"/>
            </a:p>
          </xdr:txBody>
        </xdr:sp>
      </mc:Fallback>
    </mc:AlternateContent>
    <xdr:clientData/>
  </xdr:twoCellAnchor>
  <xdr:oneCellAnchor>
    <xdr:from>
      <xdr:col>14</xdr:col>
      <xdr:colOff>38100</xdr:colOff>
      <xdr:row>83</xdr:row>
      <xdr:rowOff>19050</xdr:rowOff>
    </xdr:from>
    <xdr:ext cx="228600" cy="1776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0" name="TextBox 5"/>
            <xdr:cNvSpPr txBox="1"/>
          </xdr:nvSpPr>
          <xdr:spPr>
            <a:xfrm>
              <a:off x="2171700" y="19945350"/>
              <a:ext cx="228600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40" name="TextBox 5"/>
            <xdr:cNvSpPr txBox="1"/>
          </xdr:nvSpPr>
          <xdr:spPr>
            <a:xfrm>
              <a:off x="2171700" y="19945350"/>
              <a:ext cx="228600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√𝑛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18</xdr:col>
      <xdr:colOff>123825</xdr:colOff>
      <xdr:row>83</xdr:row>
      <xdr:rowOff>19050</xdr:rowOff>
    </xdr:from>
    <xdr:ext cx="228600" cy="1992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1" name="TextBox 5"/>
            <xdr:cNvSpPr txBox="1"/>
          </xdr:nvSpPr>
          <xdr:spPr>
            <a:xfrm>
              <a:off x="2867025" y="19945350"/>
              <a:ext cx="228600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5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41" name="TextBox 5"/>
            <xdr:cNvSpPr txBox="1"/>
          </xdr:nvSpPr>
          <xdr:spPr>
            <a:xfrm>
              <a:off x="2867025" y="19945350"/>
              <a:ext cx="228600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√5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30</xdr:col>
      <xdr:colOff>9525</xdr:colOff>
      <xdr:row>90</xdr:row>
      <xdr:rowOff>28575</xdr:rowOff>
    </xdr:from>
    <xdr:ext cx="3223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2" name="TextBox 4"/>
            <xdr:cNvSpPr txBox="1"/>
          </xdr:nvSpPr>
          <xdr:spPr>
            <a:xfrm>
              <a:off x="4581525" y="21621750"/>
              <a:ext cx="3223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̅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acc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42" name="TextBox 4"/>
            <xdr:cNvSpPr txBox="1"/>
          </xdr:nvSpPr>
          <xdr:spPr>
            <a:xfrm>
              <a:off x="4581525" y="21621750"/>
              <a:ext cx="3223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𝑢(</a:t>
              </a: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 ̅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95250</xdr:colOff>
      <xdr:row>57</xdr:row>
      <xdr:rowOff>28575</xdr:rowOff>
    </xdr:from>
    <xdr:ext cx="1207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3" name="TextBox 4"/>
            <xdr:cNvSpPr txBox="1"/>
          </xdr:nvSpPr>
          <xdr:spPr>
            <a:xfrm>
              <a:off x="704850" y="13763625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acc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43" name="TextBox 4"/>
            <xdr:cNvSpPr txBox="1"/>
          </xdr:nvSpPr>
          <xdr:spPr>
            <a:xfrm>
              <a:off x="704850" y="13763625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 ̅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</xdr:col>
      <xdr:colOff>28575</xdr:colOff>
      <xdr:row>38</xdr:row>
      <xdr:rowOff>28575</xdr:rowOff>
    </xdr:from>
    <xdr:ext cx="1207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4" name="TextBox 4"/>
            <xdr:cNvSpPr txBox="1"/>
          </xdr:nvSpPr>
          <xdr:spPr>
            <a:xfrm>
              <a:off x="485775" y="9239250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acc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44" name="TextBox 4"/>
            <xdr:cNvSpPr txBox="1"/>
          </xdr:nvSpPr>
          <xdr:spPr>
            <a:xfrm>
              <a:off x="485775" y="9239250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 ̅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91</xdr:row>
      <xdr:rowOff>38100</xdr:rowOff>
    </xdr:from>
    <xdr:ext cx="11620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5" name="TextBox 4"/>
            <xdr:cNvSpPr txBox="1"/>
          </xdr:nvSpPr>
          <xdr:spPr>
            <a:xfrm>
              <a:off x="3714750" y="21869400"/>
              <a:ext cx="1162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acc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=(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)/2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45" name="TextBox 4"/>
            <xdr:cNvSpPr txBox="1"/>
          </xdr:nvSpPr>
          <xdr:spPr>
            <a:xfrm>
              <a:off x="3714750" y="21869400"/>
              <a:ext cx="1162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 ̅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_𝑠+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_𝑥)/2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23</xdr:col>
      <xdr:colOff>9525</xdr:colOff>
      <xdr:row>93</xdr:row>
      <xdr:rowOff>69881</xdr:rowOff>
    </xdr:from>
    <xdr:ext cx="2209799" cy="3485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6" name="TextBox 4"/>
            <xdr:cNvSpPr txBox="1"/>
          </xdr:nvSpPr>
          <xdr:spPr>
            <a:xfrm>
              <a:off x="3514725" y="22377431"/>
              <a:ext cx="2209799" cy="348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acc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11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46" name="TextBox 4"/>
            <xdr:cNvSpPr txBox="1"/>
          </xdr:nvSpPr>
          <xdr:spPr>
            <a:xfrm>
              <a:off x="3514725" y="22377431"/>
              <a:ext cx="2209799" cy="348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𝑢^2 (</a:t>
              </a: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 ̅</a:t>
              </a:r>
              <a:r>
                <a:rPr lang="ko-KR" altLang="en-US" sz="1100" i="0">
                  <a:latin typeface="Cambria Math" panose="02040503050406030204" pitchFamily="18" charset="0"/>
                </a:rPr>
                <a:t>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=1/4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𝑢^2 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_𝑠 )+1/4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𝑢^2 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_𝑥)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27</xdr:col>
      <xdr:colOff>66674</xdr:colOff>
      <xdr:row>96</xdr:row>
      <xdr:rowOff>19051</xdr:rowOff>
    </xdr:from>
    <xdr:ext cx="333375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7" name="TextBox 5"/>
            <xdr:cNvSpPr txBox="1"/>
          </xdr:nvSpPr>
          <xdr:spPr>
            <a:xfrm>
              <a:off x="4181474" y="2304097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47" name="TextBox 5"/>
            <xdr:cNvSpPr txBox="1"/>
          </xdr:nvSpPr>
          <xdr:spPr>
            <a:xfrm>
              <a:off x="4181474" y="2304097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10</xdr:col>
      <xdr:colOff>9524</xdr:colOff>
      <xdr:row>97</xdr:row>
      <xdr:rowOff>203231</xdr:rowOff>
    </xdr:from>
    <xdr:ext cx="341947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8" name="TextBox 4"/>
            <xdr:cNvSpPr txBox="1"/>
          </xdr:nvSpPr>
          <xdr:spPr>
            <a:xfrm>
              <a:off x="1533524" y="23463281"/>
              <a:ext cx="341947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acc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den>
                        </m:f>
                        <m:sSup>
                          <m:sSup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0.58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×</m:t>
                                </m:r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−6</m:t>
                                    </m:r>
                                  </m:sup>
                                </m:s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/</m:t>
                                </m:r>
                                <m:r>
                                  <a:rPr lang="ko-KR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℃</m:t>
                                </m:r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den>
                        </m:f>
                        <m:sSup>
                          <m:sSup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0.58×</m:t>
                                </m:r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−6</m:t>
                                    </m:r>
                                  </m:sup>
                                </m:s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/</m:t>
                                </m:r>
                                <m:r>
                                  <a:rPr lang="ko-KR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℃</m:t>
                                </m:r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48" name="TextBox 4"/>
            <xdr:cNvSpPr txBox="1"/>
          </xdr:nvSpPr>
          <xdr:spPr>
            <a:xfrm>
              <a:off x="1533524" y="23463281"/>
              <a:ext cx="341947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𝑢^2 (</a:t>
              </a: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 ̅</a:t>
              </a:r>
              <a:r>
                <a:rPr lang="ko-KR" altLang="en-US" sz="1100" i="0">
                  <a:latin typeface="Cambria Math" panose="02040503050406030204" pitchFamily="18" charset="0"/>
                </a:rPr>
                <a:t>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=√(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1/4 (0.58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×〖10〗^(−6)/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℃)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^2+1/4 (0.58×〖10〗^(−6)/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℃)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9525</xdr:colOff>
      <xdr:row>101</xdr:row>
      <xdr:rowOff>57150</xdr:rowOff>
    </xdr:from>
    <xdr:ext cx="1375698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9" name="TextBox 248"/>
            <xdr:cNvSpPr txBox="1"/>
          </xdr:nvSpPr>
          <xdr:spPr>
            <a:xfrm>
              <a:off x="1228725" y="24269700"/>
              <a:ext cx="1375698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acc>
                          <m:accPr>
                            <m:chr m:val="̅"/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</m:acc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acc>
                          <m:accPr>
                            <m:chr m:val="̅"/>
                            <m:ctrlP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</m:acc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49" name="TextBox 248"/>
            <xdr:cNvSpPr txBox="1"/>
          </xdr:nvSpPr>
          <xdr:spPr>
            <a:xfrm>
              <a:off x="1228725" y="24269700"/>
              <a:ext cx="1375698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 ̅ 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=−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∆𝑡∙𝑙_0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9524</xdr:colOff>
      <xdr:row>104</xdr:row>
      <xdr:rowOff>9525</xdr:rowOff>
    </xdr:from>
    <xdr:ext cx="2743201" cy="4181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0" name="TextBox 5"/>
            <xdr:cNvSpPr txBox="1"/>
          </xdr:nvSpPr>
          <xdr:spPr>
            <a:xfrm>
              <a:off x="1076324" y="24936450"/>
              <a:ext cx="2743201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ko-KR" sz="1100" b="0" i="1">
                        <a:latin typeface="Cambria Math" panose="02040503050406030204" pitchFamily="18" charset="0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11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=50</m:t>
                    </m:r>
                  </m:oMath>
                </m:oMathPara>
              </a14:m>
              <a:endParaRPr lang="en-US" altLang="ko-KR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50" name="TextBox 5"/>
            <xdr:cNvSpPr txBox="1"/>
          </xdr:nvSpPr>
          <xdr:spPr>
            <a:xfrm>
              <a:off x="1076324" y="24936450"/>
              <a:ext cx="2743201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ν(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_𝑠 )=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ν(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_𝑥 )=1/2 (100/𝑅)^2=1/2 (100/10)^2=50</a:t>
              </a:r>
              <a:endParaRPr lang="en-US" altLang="ko-KR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8</xdr:col>
      <xdr:colOff>104775</xdr:colOff>
      <xdr:row>131</xdr:row>
      <xdr:rowOff>57150</xdr:rowOff>
    </xdr:from>
    <xdr:ext cx="1452129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1" name="TextBox 250"/>
            <xdr:cNvSpPr txBox="1"/>
          </xdr:nvSpPr>
          <xdr:spPr>
            <a:xfrm>
              <a:off x="1323975" y="31413450"/>
              <a:ext cx="1452129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𝛼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51" name="TextBox 250"/>
            <xdr:cNvSpPr txBox="1"/>
          </xdr:nvSpPr>
          <xdr:spPr>
            <a:xfrm>
              <a:off x="1323975" y="31413450"/>
              <a:ext cx="1452129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=−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𝑡∙𝑙_0=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9525</xdr:colOff>
      <xdr:row>117</xdr:row>
      <xdr:rowOff>57150</xdr:rowOff>
    </xdr:from>
    <xdr:ext cx="1346010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2" name="TextBox 251"/>
            <xdr:cNvSpPr txBox="1"/>
          </xdr:nvSpPr>
          <xdr:spPr>
            <a:xfrm>
              <a:off x="1228725" y="28079700"/>
              <a:ext cx="134601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acc>
                      <m:accPr>
                        <m:chr m:val="̅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</m:acc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52" name="TextBox 251"/>
            <xdr:cNvSpPr txBox="1"/>
          </xdr:nvSpPr>
          <xdr:spPr>
            <a:xfrm>
              <a:off x="1228725" y="28079700"/>
              <a:ext cx="134601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∆𝑡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𝑡=−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̅∙𝑙_0=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114300</xdr:colOff>
      <xdr:row>147</xdr:row>
      <xdr:rowOff>57150</xdr:rowOff>
    </xdr:from>
    <xdr:ext cx="1443344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3" name="TextBox 252"/>
            <xdr:cNvSpPr txBox="1"/>
          </xdr:nvSpPr>
          <xdr:spPr>
            <a:xfrm>
              <a:off x="1333500" y="35223450"/>
              <a:ext cx="1443344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𝛼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53" name="TextBox 252"/>
            <xdr:cNvSpPr txBox="1"/>
          </xdr:nvSpPr>
          <xdr:spPr>
            <a:xfrm>
              <a:off x="1333500" y="35223450"/>
              <a:ext cx="1443344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𝑡=−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∙𝑙_0=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9525</xdr:colOff>
      <xdr:row>160</xdr:row>
      <xdr:rowOff>57150</xdr:rowOff>
    </xdr:from>
    <xdr:ext cx="856966" cy="3504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4" name="TextBox 253"/>
            <xdr:cNvSpPr txBox="1"/>
          </xdr:nvSpPr>
          <xdr:spPr>
            <a:xfrm>
              <a:off x="1228725" y="38319075"/>
              <a:ext cx="856966" cy="350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𝛿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54" name="TextBox 253"/>
            <xdr:cNvSpPr txBox="1"/>
          </xdr:nvSpPr>
          <xdr:spPr>
            <a:xfrm>
              <a:off x="1228725" y="38319075"/>
              <a:ext cx="856966" cy="350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𝑐_(〖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𝑙〗_𝑥 )=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𝐵_𝑥)/(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𝑙_𝑥 )=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9524</xdr:colOff>
      <xdr:row>106</xdr:row>
      <xdr:rowOff>47625</xdr:rowOff>
    </xdr:from>
    <xdr:ext cx="3124201" cy="6023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5" name="TextBox 5"/>
            <xdr:cNvSpPr txBox="1"/>
          </xdr:nvSpPr>
          <xdr:spPr>
            <a:xfrm>
              <a:off x="1076324" y="25450800"/>
              <a:ext cx="3124201" cy="602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ko-KR" sz="1100" b="0" i="1">
                        <a:latin typeface="Cambria Math" panose="02040503050406030204" pitchFamily="18" charset="0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bar>
                          <m:barPr>
                            <m:pos m:val="top"/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barPr>
                          <m:e>
                            <m:r>
                              <a:rPr lang="ko-KR" altLang="en-US" sz="11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ba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(0.41</m:t>
                            </m:r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×</m:t>
                            </m:r>
                            <m:sSup>
                              <m:sSup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10</m:t>
                                </m:r>
                              </m:e>
                              <m:sup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−6</m:t>
                                </m:r>
                              </m:sup>
                            </m:s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f>
                          <m:f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altLang="ko-K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×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0.58×</m:t>
                                </m:r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−6</m:t>
                                    </m:r>
                                  </m:sup>
                                </m:s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</m:sSup>
                          </m:num>
                          <m:den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50</m:t>
                            </m:r>
                          </m:den>
                        </m:f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altLang="ko-K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>
                                  <m:f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×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0.58×</m:t>
                                </m:r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−6</m:t>
                                    </m:r>
                                  </m:sup>
                                </m:s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</m:sSup>
                          </m:num>
                          <m:den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50</m:t>
                            </m:r>
                          </m:den>
                        </m:f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altLang="ko-KR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55" name="TextBox 5"/>
            <xdr:cNvSpPr txBox="1"/>
          </xdr:nvSpPr>
          <xdr:spPr>
            <a:xfrm>
              <a:off x="1076324" y="25450800"/>
              <a:ext cx="3124201" cy="602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ν(¯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r>
                <a:rPr lang="en-US" altLang="ko-KR" sz="1100" i="0">
                  <a:latin typeface="Cambria Math" panose="02040503050406030204" pitchFamily="18" charset="0"/>
                </a:rPr>
                <a:t>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(0.41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×〖10〗^(−6))〗^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4/(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〖(1/2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0.58×〖10〗^(−6))〗^4/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50+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〖(1/2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0.58×〖10〗^(−6))〗^4/50)=</a:t>
              </a:r>
              <a:endParaRPr lang="en-US" altLang="ko-KR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10</xdr:col>
      <xdr:colOff>9524</xdr:colOff>
      <xdr:row>129</xdr:row>
      <xdr:rowOff>12731</xdr:rowOff>
    </xdr:from>
    <xdr:ext cx="4371976" cy="216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6" name="TextBox 4"/>
            <xdr:cNvSpPr txBox="1"/>
          </xdr:nvSpPr>
          <xdr:spPr>
            <a:xfrm>
              <a:off x="1533524" y="30892781"/>
              <a:ext cx="4371976" cy="216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a:rPr lang="ko-KR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0.58</m:t>
                                </m:r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×</m:t>
                                </m:r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−6</m:t>
                                    </m:r>
                                  </m:sup>
                                </m:s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/</m:t>
                                </m:r>
                                <m:r>
                                  <a:rPr lang="ko-KR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℃</m:t>
                                </m:r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0.58×</m:t>
                                </m:r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−6</m:t>
                                    </m:r>
                                  </m:sup>
                                </m:s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/</m:t>
                                </m:r>
                                <m:r>
                                  <a:rPr lang="ko-KR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℃</m:t>
                                </m:r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=0.82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−6</m:t>
                        </m:r>
                      </m:sup>
                    </m:sSup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/</m:t>
                    </m:r>
                    <m:r>
                      <a:rPr lang="ko-KR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℃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56" name="TextBox 4"/>
            <xdr:cNvSpPr txBox="1"/>
          </xdr:nvSpPr>
          <xdr:spPr>
            <a:xfrm>
              <a:off x="1533524" y="30892781"/>
              <a:ext cx="4371976" cy="216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𝑢^2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=√(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(0.58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×〖10〗^(−6)/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℃)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^2+(0.58×〖10〗^(−6)/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℃)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=0.82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×〖10〗^(−6)/</a:t>
              </a:r>
              <a:r>
                <a:rPr lang="ko-KR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℃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13</xdr:col>
      <xdr:colOff>142874</xdr:colOff>
      <xdr:row>115</xdr:row>
      <xdr:rowOff>28576</xdr:rowOff>
    </xdr:from>
    <xdr:ext cx="333375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7" name="TextBox 5"/>
            <xdr:cNvSpPr txBox="1"/>
          </xdr:nvSpPr>
          <xdr:spPr>
            <a:xfrm>
              <a:off x="2124074" y="2757487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57" name="TextBox 5"/>
            <xdr:cNvSpPr txBox="1"/>
          </xdr:nvSpPr>
          <xdr:spPr>
            <a:xfrm>
              <a:off x="2124074" y="2757487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9524</xdr:colOff>
      <xdr:row>134</xdr:row>
      <xdr:rowOff>9525</xdr:rowOff>
    </xdr:from>
    <xdr:ext cx="2743201" cy="4181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8" name="TextBox 5"/>
            <xdr:cNvSpPr txBox="1"/>
          </xdr:nvSpPr>
          <xdr:spPr>
            <a:xfrm>
              <a:off x="1076324" y="32080200"/>
              <a:ext cx="2743201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ko-KR" sz="1100" b="0" i="1">
                        <a:latin typeface="Cambria Math" panose="02040503050406030204" pitchFamily="18" charset="0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11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ko-KR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=50</m:t>
                    </m:r>
                  </m:oMath>
                </m:oMathPara>
              </a14:m>
              <a:endParaRPr lang="en-US" altLang="ko-KR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58" name="TextBox 5"/>
            <xdr:cNvSpPr txBox="1"/>
          </xdr:nvSpPr>
          <xdr:spPr>
            <a:xfrm>
              <a:off x="1076324" y="32080200"/>
              <a:ext cx="2743201" cy="4181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ν(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_𝑠 )=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ν(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_𝑥 )=1/2 (100/𝑅)^2=1/2 (100/10)^2=50</a:t>
              </a:r>
              <a:endParaRPr lang="en-US" altLang="ko-KR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7</xdr:col>
      <xdr:colOff>9525</xdr:colOff>
      <xdr:row>136</xdr:row>
      <xdr:rowOff>47625</xdr:rowOff>
    </xdr:from>
    <xdr:ext cx="2733676" cy="4966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9" name="TextBox 5"/>
            <xdr:cNvSpPr txBox="1"/>
          </xdr:nvSpPr>
          <xdr:spPr>
            <a:xfrm>
              <a:off x="1076325" y="32594550"/>
              <a:ext cx="2733676" cy="4966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ko-KR" sz="1100" b="0" i="1">
                        <a:latin typeface="Cambria Math" panose="02040503050406030204" pitchFamily="18" charset="0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ko-KR" alt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(0.82</m:t>
                            </m:r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×</m:t>
                            </m:r>
                            <m:sSup>
                              <m:sSup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10</m:t>
                                </m:r>
                              </m:e>
                              <m:sup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−6</m:t>
                                </m:r>
                              </m:sup>
                            </m:s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f>
                          <m:f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altLang="ko-K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(0.58×</m:t>
                                </m:r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−6</m:t>
                                    </m:r>
                                  </m:sup>
                                </m:s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</m:sSup>
                          </m:num>
                          <m:den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50</m:t>
                            </m:r>
                          </m:den>
                        </m:f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altLang="ko-K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(0.58×</m:t>
                                </m:r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−6</m:t>
                                    </m:r>
                                  </m:sup>
                                </m:s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</m:sSup>
                          </m:num>
                          <m:den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50</m:t>
                            </m:r>
                          </m:den>
                        </m:f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altLang="ko-KR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59" name="TextBox 5"/>
            <xdr:cNvSpPr txBox="1"/>
          </xdr:nvSpPr>
          <xdr:spPr>
            <a:xfrm>
              <a:off x="1076325" y="32594550"/>
              <a:ext cx="2733676" cy="4966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ν(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ko-KR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r>
                <a:rPr lang="en-US" altLang="ko-KR" sz="1100" i="0">
                  <a:latin typeface="Cambria Math" panose="02040503050406030204" pitchFamily="18" charset="0"/>
                </a:rPr>
                <a:t>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(0.82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×〖10〗^(−6))〗^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4/(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〖(0.58×〖10〗^(−6))〗^4/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50+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〖(0.58×〖10〗^(−6))〗^4/50)=</a:t>
              </a:r>
              <a:endParaRPr lang="en-US" altLang="ko-KR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13</xdr:col>
      <xdr:colOff>133349</xdr:colOff>
      <xdr:row>145</xdr:row>
      <xdr:rowOff>28576</xdr:rowOff>
    </xdr:from>
    <xdr:ext cx="333375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0" name="TextBox 5"/>
            <xdr:cNvSpPr txBox="1"/>
          </xdr:nvSpPr>
          <xdr:spPr>
            <a:xfrm>
              <a:off x="2114549" y="3471862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60" name="TextBox 5"/>
            <xdr:cNvSpPr txBox="1"/>
          </xdr:nvSpPr>
          <xdr:spPr>
            <a:xfrm>
              <a:off x="2114549" y="3471862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14</xdr:col>
      <xdr:colOff>142874</xdr:colOff>
      <xdr:row>158</xdr:row>
      <xdr:rowOff>19051</xdr:rowOff>
    </xdr:from>
    <xdr:ext cx="333375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1" name="TextBox 5"/>
            <xdr:cNvSpPr txBox="1"/>
          </xdr:nvSpPr>
          <xdr:spPr>
            <a:xfrm>
              <a:off x="2276474" y="3780472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2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61" name="TextBox 5"/>
            <xdr:cNvSpPr txBox="1"/>
          </xdr:nvSpPr>
          <xdr:spPr>
            <a:xfrm>
              <a:off x="2276474" y="3780472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2√3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19</xdr:col>
      <xdr:colOff>152399</xdr:colOff>
      <xdr:row>158</xdr:row>
      <xdr:rowOff>19051</xdr:rowOff>
    </xdr:from>
    <xdr:ext cx="333375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2" name="TextBox 5"/>
            <xdr:cNvSpPr txBox="1"/>
          </xdr:nvSpPr>
          <xdr:spPr>
            <a:xfrm>
              <a:off x="3047999" y="3780472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2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62" name="TextBox 5"/>
            <xdr:cNvSpPr txBox="1"/>
          </xdr:nvSpPr>
          <xdr:spPr>
            <a:xfrm>
              <a:off x="3047999" y="3780472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2√3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9525</xdr:colOff>
      <xdr:row>163</xdr:row>
      <xdr:rowOff>9525</xdr:rowOff>
    </xdr:from>
    <xdr:ext cx="2266950" cy="4138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3" name="TextBox 5"/>
            <xdr:cNvSpPr txBox="1"/>
          </xdr:nvSpPr>
          <xdr:spPr>
            <a:xfrm>
              <a:off x="1076325" y="38985825"/>
              <a:ext cx="2266950" cy="413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ko-KR" sz="1100" b="0" i="1">
                        <a:latin typeface="Cambria Math" panose="02040503050406030204" pitchFamily="18" charset="0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𝛿</m:t>
                        </m:r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∞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63" name="TextBox 5"/>
            <xdr:cNvSpPr txBox="1"/>
          </xdr:nvSpPr>
          <xdr:spPr>
            <a:xfrm>
              <a:off x="1076325" y="38985825"/>
              <a:ext cx="2266950" cy="413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ν(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𝑙_𝑥 )=</a:t>
              </a:r>
              <a:r>
                <a:rPr lang="en-US" altLang="ko-KR" sz="1100" i="0">
                  <a:latin typeface="Cambria Math" panose="02040503050406030204" pitchFamily="18" charset="0"/>
                </a:rPr>
                <a:t>1/2 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100/𝑅)^2=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1/2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100/0)^2=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∞</a:t>
              </a:r>
              <a:endParaRPr lang="ko-KR" altLang="en-US" sz="1100"/>
            </a:p>
          </xdr:txBody>
        </xdr:sp>
      </mc:Fallback>
    </mc:AlternateContent>
    <xdr:clientData/>
  </xdr:oneCellAnchor>
  <xdr:twoCellAnchor editAs="oneCell">
    <xdr:from>
      <xdr:col>1</xdr:col>
      <xdr:colOff>9525</xdr:colOff>
      <xdr:row>167</xdr:row>
      <xdr:rowOff>9525</xdr:rowOff>
    </xdr:from>
    <xdr:to>
      <xdr:col>35</xdr:col>
      <xdr:colOff>0</xdr:colOff>
      <xdr:row>168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4" name="TextBox 2"/>
            <xdr:cNvSpPr txBox="1">
              <a:spLocks/>
            </xdr:cNvSpPr>
          </xdr:nvSpPr>
          <xdr:spPr>
            <a:xfrm>
              <a:off x="161925" y="39938325"/>
              <a:ext cx="51720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acc>
                      <m:accPr>
                        <m:chr m:val="̅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</m:acc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altLang="ko-K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𝛼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𝑢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ko-KR" alt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64" name="TextBox 2"/>
            <xdr:cNvSpPr txBox="1">
              <a:spLocks/>
            </xdr:cNvSpPr>
          </xdr:nvSpPr>
          <xdr:spPr>
            <a:xfrm>
              <a:off x="161925" y="39938325"/>
              <a:ext cx="51720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𝑢_𝑐^2 (𝐵_𝑥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=𝑢^2 (𝑙_𝑠 )+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𝑢^2 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𝑙_𝑥 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+𝑢^2 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̅)+𝑢^2 (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𝑡)+𝑢^2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)+𝑢^2 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𝑡)+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〖𝑢^2 (</a:t>
              </a:r>
              <a:r>
                <a:rPr lang="ko-KR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𝑙〗_𝑟)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26</xdr:col>
      <xdr:colOff>142875</xdr:colOff>
      <xdr:row>169</xdr:row>
      <xdr:rowOff>38101</xdr:rowOff>
    </xdr:from>
    <xdr:to>
      <xdr:col>32</xdr:col>
      <xdr:colOff>104775</xdr:colOff>
      <xdr:row>169</xdr:row>
      <xdr:rowOff>237226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5" name="TextBox 2"/>
            <xdr:cNvSpPr txBox="1">
              <a:spLocks/>
            </xdr:cNvSpPr>
          </xdr:nvSpPr>
          <xdr:spPr>
            <a:xfrm>
              <a:off x="4105275" y="4044315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65" name="TextBox 2"/>
            <xdr:cNvSpPr txBox="1">
              <a:spLocks/>
            </xdr:cNvSpPr>
          </xdr:nvSpPr>
          <xdr:spPr>
            <a:xfrm>
              <a:off x="4105275" y="4044315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11</xdr:col>
      <xdr:colOff>0</xdr:colOff>
      <xdr:row>176</xdr:row>
      <xdr:rowOff>19050</xdr:rowOff>
    </xdr:from>
    <xdr:to>
      <xdr:col>15</xdr:col>
      <xdr:colOff>123825</xdr:colOff>
      <xdr:row>176</xdr:row>
      <xdr:rowOff>228599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6" name="TextBox 2"/>
            <xdr:cNvSpPr txBox="1">
              <a:spLocks/>
            </xdr:cNvSpPr>
          </xdr:nvSpPr>
          <xdr:spPr>
            <a:xfrm>
              <a:off x="1676400" y="420909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66" name="TextBox 2"/>
            <xdr:cNvSpPr txBox="1">
              <a:spLocks/>
            </xdr:cNvSpPr>
          </xdr:nvSpPr>
          <xdr:spPr>
            <a:xfrm>
              <a:off x="1676400" y="420909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25</xdr:col>
      <xdr:colOff>104775</xdr:colOff>
      <xdr:row>175</xdr:row>
      <xdr:rowOff>28575</xdr:rowOff>
    </xdr:from>
    <xdr:to>
      <xdr:col>30</xdr:col>
      <xdr:colOff>76200</xdr:colOff>
      <xdr:row>176</xdr:row>
      <xdr:rowOff>898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7" name="TextBox 2"/>
            <xdr:cNvSpPr txBox="1">
              <a:spLocks/>
            </xdr:cNvSpPr>
          </xdr:nvSpPr>
          <xdr:spPr>
            <a:xfrm>
              <a:off x="3914775" y="41862375"/>
              <a:ext cx="733425" cy="210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67" name="TextBox 2"/>
            <xdr:cNvSpPr txBox="1">
              <a:spLocks/>
            </xdr:cNvSpPr>
          </xdr:nvSpPr>
          <xdr:spPr>
            <a:xfrm>
              <a:off x="3914775" y="41862375"/>
              <a:ext cx="733425" cy="210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15</xdr:col>
      <xdr:colOff>85725</xdr:colOff>
      <xdr:row>176</xdr:row>
      <xdr:rowOff>19050</xdr:rowOff>
    </xdr:from>
    <xdr:to>
      <xdr:col>20</xdr:col>
      <xdr:colOff>57150</xdr:colOff>
      <xdr:row>176</xdr:row>
      <xdr:rowOff>228599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8" name="TextBox 2"/>
            <xdr:cNvSpPr txBox="1">
              <a:spLocks/>
            </xdr:cNvSpPr>
          </xdr:nvSpPr>
          <xdr:spPr>
            <a:xfrm>
              <a:off x="2371725" y="420909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68" name="TextBox 2"/>
            <xdr:cNvSpPr txBox="1">
              <a:spLocks/>
            </xdr:cNvSpPr>
          </xdr:nvSpPr>
          <xdr:spPr>
            <a:xfrm>
              <a:off x="2371725" y="420909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20</xdr:col>
      <xdr:colOff>114300</xdr:colOff>
      <xdr:row>176</xdr:row>
      <xdr:rowOff>19050</xdr:rowOff>
    </xdr:from>
    <xdr:to>
      <xdr:col>25</xdr:col>
      <xdr:colOff>85725</xdr:colOff>
      <xdr:row>176</xdr:row>
      <xdr:rowOff>228599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9" name="TextBox 2"/>
            <xdr:cNvSpPr txBox="1">
              <a:spLocks/>
            </xdr:cNvSpPr>
          </xdr:nvSpPr>
          <xdr:spPr>
            <a:xfrm>
              <a:off x="3162300" y="420909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69" name="TextBox 2"/>
            <xdr:cNvSpPr txBox="1">
              <a:spLocks/>
            </xdr:cNvSpPr>
          </xdr:nvSpPr>
          <xdr:spPr>
            <a:xfrm>
              <a:off x="3162300" y="420909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25</xdr:col>
      <xdr:colOff>95250</xdr:colOff>
      <xdr:row>176</xdr:row>
      <xdr:rowOff>19050</xdr:rowOff>
    </xdr:from>
    <xdr:to>
      <xdr:col>30</xdr:col>
      <xdr:colOff>66675</xdr:colOff>
      <xdr:row>176</xdr:row>
      <xdr:rowOff>228599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TextBox 2"/>
            <xdr:cNvSpPr txBox="1">
              <a:spLocks/>
            </xdr:cNvSpPr>
          </xdr:nvSpPr>
          <xdr:spPr>
            <a:xfrm>
              <a:off x="3905250" y="420909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70" name="TextBox 2"/>
            <xdr:cNvSpPr txBox="1">
              <a:spLocks/>
            </xdr:cNvSpPr>
          </xdr:nvSpPr>
          <xdr:spPr>
            <a:xfrm>
              <a:off x="3905250" y="420909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30</xdr:col>
      <xdr:colOff>104775</xdr:colOff>
      <xdr:row>176</xdr:row>
      <xdr:rowOff>19050</xdr:rowOff>
    </xdr:from>
    <xdr:to>
      <xdr:col>35</xdr:col>
      <xdr:colOff>76200</xdr:colOff>
      <xdr:row>176</xdr:row>
      <xdr:rowOff>228599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1" name="TextBox 2"/>
            <xdr:cNvSpPr txBox="1">
              <a:spLocks/>
            </xdr:cNvSpPr>
          </xdr:nvSpPr>
          <xdr:spPr>
            <a:xfrm>
              <a:off x="4676775" y="420909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71" name="TextBox 2"/>
            <xdr:cNvSpPr txBox="1">
              <a:spLocks/>
            </xdr:cNvSpPr>
          </xdr:nvSpPr>
          <xdr:spPr>
            <a:xfrm>
              <a:off x="4676775" y="420909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35</xdr:col>
      <xdr:colOff>95250</xdr:colOff>
      <xdr:row>176</xdr:row>
      <xdr:rowOff>19050</xdr:rowOff>
    </xdr:from>
    <xdr:to>
      <xdr:col>40</xdr:col>
      <xdr:colOff>66675</xdr:colOff>
      <xdr:row>176</xdr:row>
      <xdr:rowOff>228599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2" name="TextBox 2"/>
            <xdr:cNvSpPr txBox="1">
              <a:spLocks/>
            </xdr:cNvSpPr>
          </xdr:nvSpPr>
          <xdr:spPr>
            <a:xfrm>
              <a:off x="5429250" y="420909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72" name="TextBox 2"/>
            <xdr:cNvSpPr txBox="1">
              <a:spLocks/>
            </xdr:cNvSpPr>
          </xdr:nvSpPr>
          <xdr:spPr>
            <a:xfrm>
              <a:off x="5429250" y="420909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twoCellAnchor>
  <xdr:twoCellAnchor editAs="oneCell">
    <xdr:from>
      <xdr:col>40</xdr:col>
      <xdr:colOff>85725</xdr:colOff>
      <xdr:row>176</xdr:row>
      <xdr:rowOff>19050</xdr:rowOff>
    </xdr:from>
    <xdr:to>
      <xdr:col>45</xdr:col>
      <xdr:colOff>57150</xdr:colOff>
      <xdr:row>176</xdr:row>
      <xdr:rowOff>228599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3" name="TextBox 2"/>
            <xdr:cNvSpPr txBox="1">
              <a:spLocks/>
            </xdr:cNvSpPr>
          </xdr:nvSpPr>
          <xdr:spPr>
            <a:xfrm>
              <a:off x="6181725" y="420909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73" name="TextBox 2"/>
            <xdr:cNvSpPr txBox="1">
              <a:spLocks/>
            </xdr:cNvSpPr>
          </xdr:nvSpPr>
          <xdr:spPr>
            <a:xfrm>
              <a:off x="6181725" y="420909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twoCellAnchor>
  <xdr:oneCellAnchor>
    <xdr:from>
      <xdr:col>1</xdr:col>
      <xdr:colOff>47625</xdr:colOff>
      <xdr:row>175</xdr:row>
      <xdr:rowOff>52101</xdr:rowOff>
    </xdr:from>
    <xdr:ext cx="1476375" cy="7289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TextBox 273"/>
            <xdr:cNvSpPr txBox="1"/>
          </xdr:nvSpPr>
          <xdr:spPr>
            <a:xfrm>
              <a:off x="200025" y="41885901"/>
              <a:ext cx="1476375" cy="728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ko-KR" sz="1100" i="1">
                            <a:latin typeface="Cambria Math" panose="02040503050406030204" pitchFamily="18" charset="0"/>
                          </a:rPr>
                          <m:t>ν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𝑒𝑓𝑓</m:t>
                        </m:r>
                      </m:sub>
                    </m:sSub>
                    <m:r>
                      <a:rPr lang="en-US" altLang="ko-KR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nary>
                          <m:naryPr>
                            <m:chr m:val="∑"/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sup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𝑐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𝑢</m:t>
                                            </m:r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(</m:t>
                                            </m:r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)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p>
                              </m:num>
                              <m:den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ν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74" name="TextBox 273"/>
            <xdr:cNvSpPr txBox="1"/>
          </xdr:nvSpPr>
          <xdr:spPr>
            <a:xfrm>
              <a:off x="200025" y="41885901"/>
              <a:ext cx="1476375" cy="728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i="0">
                  <a:latin typeface="Cambria Math" panose="02040503050406030204" pitchFamily="18" charset="0"/>
                </a:rPr>
                <a:t>ν_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𝑒𝑓𝑓</a:t>
              </a:r>
              <a:r>
                <a:rPr lang="en-US" altLang="ko-KR" sz="1100" i="0">
                  <a:latin typeface="Cambria Math" panose="02040503050406030204" pitchFamily="18" charset="0"/>
                </a:rPr>
                <a:t>=(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𝑢_𝑐^4 (𝑦))/(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∑_(𝑖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1)^𝑁▒[𝑐_𝑖 〖𝑢(𝑥〗_𝑖)]^4/ν_𝑖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9525</xdr:colOff>
      <xdr:row>120</xdr:row>
      <xdr:rowOff>9524</xdr:rowOff>
    </xdr:from>
    <xdr:ext cx="2266950" cy="409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5" name="TextBox 5"/>
            <xdr:cNvSpPr txBox="1"/>
          </xdr:nvSpPr>
          <xdr:spPr>
            <a:xfrm>
              <a:off x="1076325" y="28746449"/>
              <a:ext cx="2266950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𝜈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ko-K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=12</m:t>
                    </m:r>
                  </m:oMath>
                </m:oMathPara>
              </a14:m>
              <a:endParaRPr lang="ko-KR" altLang="en-US" sz="1100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75" name="TextBox 5"/>
            <xdr:cNvSpPr txBox="1"/>
          </xdr:nvSpPr>
          <xdr:spPr>
            <a:xfrm>
              <a:off x="1076325" y="28746449"/>
              <a:ext cx="2266950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𝜈(∆𝑡)=</a:t>
              </a:r>
              <a:r>
                <a:rPr lang="en-US" altLang="ko-K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n-US" altLang="ko-K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altLang="ko-K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100/𝑅)^2=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1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/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2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100/20)^2=12</a:t>
              </a:r>
              <a:endParaRPr lang="ko-KR" altLang="en-US" sz="1100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9525</xdr:colOff>
      <xdr:row>150</xdr:row>
      <xdr:rowOff>9525</xdr:rowOff>
    </xdr:from>
    <xdr:ext cx="2133601" cy="5048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TextBox 5"/>
            <xdr:cNvSpPr txBox="1"/>
          </xdr:nvSpPr>
          <xdr:spPr>
            <a:xfrm>
              <a:off x="1076325" y="35890200"/>
              <a:ext cx="2133601" cy="504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ko-KR" sz="1100" b="0" i="1">
                        <a:latin typeface="Cambria Math" panose="02040503050406030204" pitchFamily="18" charset="0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=12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76" name="TextBox 5"/>
            <xdr:cNvSpPr txBox="1"/>
          </xdr:nvSpPr>
          <xdr:spPr>
            <a:xfrm>
              <a:off x="1076325" y="35890200"/>
              <a:ext cx="2133601" cy="504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ν(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𝑡)=</a:t>
              </a:r>
              <a:r>
                <a:rPr lang="en-US" altLang="ko-KR" sz="1100" i="0">
                  <a:latin typeface="Cambria Math" panose="02040503050406030204" pitchFamily="18" charset="0"/>
                </a:rPr>
                <a:t>1/2 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100/𝑅)^2=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1/2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100/20)^2=12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14</xdr:col>
      <xdr:colOff>28575</xdr:colOff>
      <xdr:row>54</xdr:row>
      <xdr:rowOff>228600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TextBox 4"/>
            <xdr:cNvSpPr txBox="1"/>
          </xdr:nvSpPr>
          <xdr:spPr>
            <a:xfrm>
              <a:off x="2162175" y="1324927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77" name="TextBox 4"/>
            <xdr:cNvSpPr txBox="1"/>
          </xdr:nvSpPr>
          <xdr:spPr>
            <a:xfrm>
              <a:off x="2162175" y="1324927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41</xdr:col>
      <xdr:colOff>28575</xdr:colOff>
      <xdr:row>54</xdr:row>
      <xdr:rowOff>228600</xdr:rowOff>
    </xdr:from>
    <xdr:ext cx="1619250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TextBox 4"/>
            <xdr:cNvSpPr txBox="1"/>
          </xdr:nvSpPr>
          <xdr:spPr>
            <a:xfrm>
              <a:off x="6276975" y="13249275"/>
              <a:ext cx="1619250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78" name="TextBox 4"/>
            <xdr:cNvSpPr txBox="1"/>
          </xdr:nvSpPr>
          <xdr:spPr>
            <a:xfrm>
              <a:off x="6276975" y="13249275"/>
              <a:ext cx="1619250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41</xdr:col>
      <xdr:colOff>28575</xdr:colOff>
      <xdr:row>62</xdr:row>
      <xdr:rowOff>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TextBox 4"/>
            <xdr:cNvSpPr txBox="1"/>
          </xdr:nvSpPr>
          <xdr:spPr>
            <a:xfrm>
              <a:off x="6276975" y="1492567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79" name="TextBox 4"/>
            <xdr:cNvSpPr txBox="1"/>
          </xdr:nvSpPr>
          <xdr:spPr>
            <a:xfrm>
              <a:off x="6276975" y="1492567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28575</xdr:colOff>
      <xdr:row>72</xdr:row>
      <xdr:rowOff>57150</xdr:rowOff>
    </xdr:from>
    <xdr:ext cx="741678" cy="3504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TextBox 4"/>
            <xdr:cNvSpPr txBox="1"/>
          </xdr:nvSpPr>
          <xdr:spPr>
            <a:xfrm>
              <a:off x="1247775" y="17364075"/>
              <a:ext cx="741678" cy="350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80" name="TextBox 4"/>
            <xdr:cNvSpPr txBox="1"/>
          </xdr:nvSpPr>
          <xdr:spPr>
            <a:xfrm>
              <a:off x="1247775" y="17364075"/>
              <a:ext cx="741678" cy="350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𝑐_(𝑙_𝑠 )=</a:t>
              </a:r>
              <a:r>
                <a:rPr lang="en-US" altLang="ko-KR" sz="1100" i="0">
                  <a:latin typeface="Cambria Math" panose="02040503050406030204" pitchFamily="18" charset="0"/>
                </a:rPr>
                <a:t>(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𝐵_𝑥)/(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𝑙_𝑠 )=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23</xdr:col>
      <xdr:colOff>66675</xdr:colOff>
      <xdr:row>67</xdr:row>
      <xdr:rowOff>0</xdr:rowOff>
    </xdr:from>
    <xdr:ext cx="1445845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TextBox 4"/>
            <xdr:cNvSpPr txBox="1"/>
          </xdr:nvSpPr>
          <xdr:spPr>
            <a:xfrm>
              <a:off x="3571875" y="16116300"/>
              <a:ext cx="1445845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81" name="TextBox 4"/>
            <xdr:cNvSpPr txBox="1"/>
          </xdr:nvSpPr>
          <xdr:spPr>
            <a:xfrm>
              <a:off x="3571875" y="16116300"/>
              <a:ext cx="1445845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〗^2+(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14</xdr:col>
      <xdr:colOff>76200</xdr:colOff>
      <xdr:row>68</xdr:row>
      <xdr:rowOff>228600</xdr:rowOff>
    </xdr:from>
    <xdr:ext cx="1445845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TextBox 4"/>
            <xdr:cNvSpPr txBox="1"/>
          </xdr:nvSpPr>
          <xdr:spPr>
            <a:xfrm>
              <a:off x="2209800" y="16583025"/>
              <a:ext cx="1445845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82" name="TextBox 4"/>
            <xdr:cNvSpPr txBox="1"/>
          </xdr:nvSpPr>
          <xdr:spPr>
            <a:xfrm>
              <a:off x="2209800" y="16583025"/>
              <a:ext cx="1445845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〗^2+(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69</xdr:row>
      <xdr:rowOff>104775</xdr:rowOff>
    </xdr:from>
    <xdr:ext cx="1538947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TextBox 4"/>
            <xdr:cNvSpPr txBox="1"/>
          </xdr:nvSpPr>
          <xdr:spPr>
            <a:xfrm>
              <a:off x="4171950" y="16697325"/>
              <a:ext cx="1538947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83" name="TextBox 4"/>
            <xdr:cNvSpPr txBox="1"/>
          </xdr:nvSpPr>
          <xdr:spPr>
            <a:xfrm>
              <a:off x="4171950" y="16697325"/>
              <a:ext cx="1538947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〗^2+(  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14</xdr:col>
      <xdr:colOff>28575</xdr:colOff>
      <xdr:row>73</xdr:row>
      <xdr:rowOff>228600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4" name="TextBox 4"/>
            <xdr:cNvSpPr txBox="1"/>
          </xdr:nvSpPr>
          <xdr:spPr>
            <a:xfrm>
              <a:off x="2162175" y="1777365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84" name="TextBox 4"/>
            <xdr:cNvSpPr txBox="1"/>
          </xdr:nvSpPr>
          <xdr:spPr>
            <a:xfrm>
              <a:off x="2162175" y="1777365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29</xdr:col>
      <xdr:colOff>28575</xdr:colOff>
      <xdr:row>73</xdr:row>
      <xdr:rowOff>228600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5" name="TextBox 4"/>
            <xdr:cNvSpPr txBox="1"/>
          </xdr:nvSpPr>
          <xdr:spPr>
            <a:xfrm>
              <a:off x="4448175" y="1777365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85" name="TextBox 4"/>
            <xdr:cNvSpPr txBox="1"/>
          </xdr:nvSpPr>
          <xdr:spPr>
            <a:xfrm>
              <a:off x="4448175" y="1777365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142875</xdr:colOff>
      <xdr:row>168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6" name="TextBox 2"/>
            <xdr:cNvSpPr txBox="1">
              <a:spLocks/>
            </xdr:cNvSpPr>
          </xdr:nvSpPr>
          <xdr:spPr>
            <a:xfrm>
              <a:off x="752475" y="4020502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86" name="TextBox 2"/>
            <xdr:cNvSpPr txBox="1">
              <a:spLocks/>
            </xdr:cNvSpPr>
          </xdr:nvSpPr>
          <xdr:spPr>
            <a:xfrm>
              <a:off x="752475" y="4020502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11</xdr:col>
      <xdr:colOff>114299</xdr:colOff>
      <xdr:row>168</xdr:row>
      <xdr:rowOff>38101</xdr:rowOff>
    </xdr:from>
    <xdr:ext cx="1152526" cy="2000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7" name="TextBox 2"/>
            <xdr:cNvSpPr txBox="1">
              <a:spLocks/>
            </xdr:cNvSpPr>
          </xdr:nvSpPr>
          <xdr:spPr>
            <a:xfrm>
              <a:off x="1790699" y="40205026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87" name="TextBox 2"/>
            <xdr:cNvSpPr txBox="1">
              <a:spLocks/>
            </xdr:cNvSpPr>
          </xdr:nvSpPr>
          <xdr:spPr>
            <a:xfrm>
              <a:off x="1790699" y="40205026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20</xdr:col>
      <xdr:colOff>142875</xdr:colOff>
      <xdr:row>168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8" name="TextBox 2"/>
            <xdr:cNvSpPr txBox="1">
              <a:spLocks/>
            </xdr:cNvSpPr>
          </xdr:nvSpPr>
          <xdr:spPr>
            <a:xfrm>
              <a:off x="3190875" y="4020502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88" name="TextBox 2"/>
            <xdr:cNvSpPr txBox="1">
              <a:spLocks/>
            </xdr:cNvSpPr>
          </xdr:nvSpPr>
          <xdr:spPr>
            <a:xfrm>
              <a:off x="3190875" y="4020502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27</xdr:col>
      <xdr:colOff>142874</xdr:colOff>
      <xdr:row>168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9" name="TextBox 2"/>
            <xdr:cNvSpPr txBox="1">
              <a:spLocks/>
            </xdr:cNvSpPr>
          </xdr:nvSpPr>
          <xdr:spPr>
            <a:xfrm>
              <a:off x="4257674" y="4020502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89" name="TextBox 2"/>
            <xdr:cNvSpPr txBox="1">
              <a:spLocks/>
            </xdr:cNvSpPr>
          </xdr:nvSpPr>
          <xdr:spPr>
            <a:xfrm>
              <a:off x="4257674" y="4020502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37</xdr:col>
      <xdr:colOff>142874</xdr:colOff>
      <xdr:row>168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0" name="TextBox 2"/>
            <xdr:cNvSpPr txBox="1">
              <a:spLocks/>
            </xdr:cNvSpPr>
          </xdr:nvSpPr>
          <xdr:spPr>
            <a:xfrm>
              <a:off x="5781674" y="4020502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90" name="TextBox 2"/>
            <xdr:cNvSpPr txBox="1">
              <a:spLocks/>
            </xdr:cNvSpPr>
          </xdr:nvSpPr>
          <xdr:spPr>
            <a:xfrm>
              <a:off x="5781674" y="4020502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142874</xdr:colOff>
      <xdr:row>169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1" name="TextBox 2"/>
            <xdr:cNvSpPr txBox="1">
              <a:spLocks/>
            </xdr:cNvSpPr>
          </xdr:nvSpPr>
          <xdr:spPr>
            <a:xfrm>
              <a:off x="1057274" y="4044315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91" name="TextBox 2"/>
            <xdr:cNvSpPr txBox="1">
              <a:spLocks/>
            </xdr:cNvSpPr>
          </xdr:nvSpPr>
          <xdr:spPr>
            <a:xfrm>
              <a:off x="1057274" y="4044315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16</xdr:col>
      <xdr:colOff>142874</xdr:colOff>
      <xdr:row>169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2" name="TextBox 2"/>
            <xdr:cNvSpPr txBox="1">
              <a:spLocks/>
            </xdr:cNvSpPr>
          </xdr:nvSpPr>
          <xdr:spPr>
            <a:xfrm>
              <a:off x="2581274" y="4044315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92" name="TextBox 2"/>
            <xdr:cNvSpPr txBox="1">
              <a:spLocks/>
            </xdr:cNvSpPr>
          </xdr:nvSpPr>
          <xdr:spPr>
            <a:xfrm>
              <a:off x="2581274" y="4044315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142875</xdr:colOff>
      <xdr:row>170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3" name="TextBox 2"/>
            <xdr:cNvSpPr txBox="1">
              <a:spLocks/>
            </xdr:cNvSpPr>
          </xdr:nvSpPr>
          <xdr:spPr>
            <a:xfrm>
              <a:off x="752475" y="4068127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93" name="TextBox 2"/>
            <xdr:cNvSpPr txBox="1">
              <a:spLocks/>
            </xdr:cNvSpPr>
          </xdr:nvSpPr>
          <xdr:spPr>
            <a:xfrm>
              <a:off x="752475" y="4068127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11</xdr:col>
      <xdr:colOff>114299</xdr:colOff>
      <xdr:row>170</xdr:row>
      <xdr:rowOff>38101</xdr:rowOff>
    </xdr:from>
    <xdr:ext cx="1152526" cy="2000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4" name="TextBox 2"/>
            <xdr:cNvSpPr txBox="1">
              <a:spLocks/>
            </xdr:cNvSpPr>
          </xdr:nvSpPr>
          <xdr:spPr>
            <a:xfrm>
              <a:off x="1790699" y="40681276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94" name="TextBox 2"/>
            <xdr:cNvSpPr txBox="1">
              <a:spLocks/>
            </xdr:cNvSpPr>
          </xdr:nvSpPr>
          <xdr:spPr>
            <a:xfrm>
              <a:off x="1790699" y="40681276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28575</xdr:colOff>
      <xdr:row>171</xdr:row>
      <xdr:rowOff>228600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5" name="TextBox 4"/>
            <xdr:cNvSpPr txBox="1"/>
          </xdr:nvSpPr>
          <xdr:spPr>
            <a:xfrm>
              <a:off x="790575" y="4110990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95" name="TextBox 4"/>
            <xdr:cNvSpPr txBox="1"/>
          </xdr:nvSpPr>
          <xdr:spPr>
            <a:xfrm>
              <a:off x="790575" y="4110990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12</xdr:col>
      <xdr:colOff>19050</xdr:colOff>
      <xdr:row>189</xdr:row>
      <xdr:rowOff>228600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6" name="TextBox 4"/>
            <xdr:cNvSpPr txBox="1"/>
          </xdr:nvSpPr>
          <xdr:spPr>
            <a:xfrm>
              <a:off x="1847850" y="4539615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96" name="TextBox 4"/>
            <xdr:cNvSpPr txBox="1"/>
          </xdr:nvSpPr>
          <xdr:spPr>
            <a:xfrm>
              <a:off x="1847850" y="4539615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26</xdr:col>
      <xdr:colOff>19050</xdr:colOff>
      <xdr:row>189</xdr:row>
      <xdr:rowOff>228600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7" name="TextBox 4"/>
            <xdr:cNvSpPr txBox="1"/>
          </xdr:nvSpPr>
          <xdr:spPr>
            <a:xfrm>
              <a:off x="3981450" y="4539615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97" name="TextBox 4"/>
            <xdr:cNvSpPr txBox="1"/>
          </xdr:nvSpPr>
          <xdr:spPr>
            <a:xfrm>
              <a:off x="3981450" y="4539615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40</xdr:col>
      <xdr:colOff>19050</xdr:colOff>
      <xdr:row>189</xdr:row>
      <xdr:rowOff>228600</xdr:rowOff>
    </xdr:from>
    <xdr:ext cx="1476879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8" name="TextBox 4"/>
            <xdr:cNvSpPr txBox="1"/>
          </xdr:nvSpPr>
          <xdr:spPr>
            <a:xfrm>
              <a:off x="6115050" y="45396150"/>
              <a:ext cx="1476879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98" name="TextBox 4"/>
            <xdr:cNvSpPr txBox="1"/>
          </xdr:nvSpPr>
          <xdr:spPr>
            <a:xfrm>
              <a:off x="6115050" y="45396150"/>
              <a:ext cx="1476879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95250</xdr:colOff>
      <xdr:row>232</xdr:row>
      <xdr:rowOff>28575</xdr:rowOff>
    </xdr:from>
    <xdr:ext cx="1207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9" name="TextBox 4"/>
            <xdr:cNvSpPr txBox="1"/>
          </xdr:nvSpPr>
          <xdr:spPr>
            <a:xfrm>
              <a:off x="704850" y="55597425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acc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99" name="TextBox 4"/>
            <xdr:cNvSpPr txBox="1"/>
          </xdr:nvSpPr>
          <xdr:spPr>
            <a:xfrm>
              <a:off x="704850" y="55597425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 ̅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241</xdr:row>
      <xdr:rowOff>9525</xdr:rowOff>
    </xdr:from>
    <xdr:ext cx="51720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0" name="TextBox 2"/>
            <xdr:cNvSpPr txBox="1">
              <a:spLocks/>
            </xdr:cNvSpPr>
          </xdr:nvSpPr>
          <xdr:spPr>
            <a:xfrm>
              <a:off x="161925" y="57721500"/>
              <a:ext cx="51720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acc>
                      <m:accPr>
                        <m:chr m:val="̅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</m:acc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altLang="ko-K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𝛼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𝑢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ko-KR" alt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00" name="TextBox 2"/>
            <xdr:cNvSpPr txBox="1">
              <a:spLocks/>
            </xdr:cNvSpPr>
          </xdr:nvSpPr>
          <xdr:spPr>
            <a:xfrm>
              <a:off x="161925" y="57721500"/>
              <a:ext cx="51720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𝑢_𝑐^2 (𝐵_𝑥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=𝑢^2 (𝑙_𝑠 )+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𝑢^2 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𝑙_𝑥 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+𝑢^2 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̅)+𝑢^2 (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𝑡)+𝑢^2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)+𝑢^2 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𝑡)+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〖𝑢^2 (</a:t>
              </a:r>
              <a:r>
                <a:rPr lang="ko-KR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𝑙〗_𝑟)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26</xdr:col>
      <xdr:colOff>142875</xdr:colOff>
      <xdr:row>243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1" name="TextBox 2"/>
            <xdr:cNvSpPr txBox="1">
              <a:spLocks/>
            </xdr:cNvSpPr>
          </xdr:nvSpPr>
          <xdr:spPr>
            <a:xfrm>
              <a:off x="4105275" y="5822632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01" name="TextBox 2"/>
            <xdr:cNvSpPr txBox="1">
              <a:spLocks/>
            </xdr:cNvSpPr>
          </xdr:nvSpPr>
          <xdr:spPr>
            <a:xfrm>
              <a:off x="4105275" y="5822632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250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2" name="TextBox 2"/>
            <xdr:cNvSpPr txBox="1">
              <a:spLocks/>
            </xdr:cNvSpPr>
          </xdr:nvSpPr>
          <xdr:spPr>
            <a:xfrm>
              <a:off x="1676400" y="598741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02" name="TextBox 2"/>
            <xdr:cNvSpPr txBox="1">
              <a:spLocks/>
            </xdr:cNvSpPr>
          </xdr:nvSpPr>
          <xdr:spPr>
            <a:xfrm>
              <a:off x="1676400" y="598741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25</xdr:col>
      <xdr:colOff>104775</xdr:colOff>
      <xdr:row>249</xdr:row>
      <xdr:rowOff>28575</xdr:rowOff>
    </xdr:from>
    <xdr:ext cx="733425" cy="2104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3" name="TextBox 2"/>
            <xdr:cNvSpPr txBox="1">
              <a:spLocks/>
            </xdr:cNvSpPr>
          </xdr:nvSpPr>
          <xdr:spPr>
            <a:xfrm>
              <a:off x="3914775" y="59645550"/>
              <a:ext cx="733425" cy="210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03" name="TextBox 2"/>
            <xdr:cNvSpPr txBox="1">
              <a:spLocks/>
            </xdr:cNvSpPr>
          </xdr:nvSpPr>
          <xdr:spPr>
            <a:xfrm>
              <a:off x="3914775" y="59645550"/>
              <a:ext cx="733425" cy="210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85725</xdr:colOff>
      <xdr:row>250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4" name="TextBox 2"/>
            <xdr:cNvSpPr txBox="1">
              <a:spLocks/>
            </xdr:cNvSpPr>
          </xdr:nvSpPr>
          <xdr:spPr>
            <a:xfrm>
              <a:off x="2371725" y="598741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04" name="TextBox 2"/>
            <xdr:cNvSpPr txBox="1">
              <a:spLocks/>
            </xdr:cNvSpPr>
          </xdr:nvSpPr>
          <xdr:spPr>
            <a:xfrm>
              <a:off x="2371725" y="598741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20</xdr:col>
      <xdr:colOff>114300</xdr:colOff>
      <xdr:row>250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5" name="TextBox 2"/>
            <xdr:cNvSpPr txBox="1">
              <a:spLocks/>
            </xdr:cNvSpPr>
          </xdr:nvSpPr>
          <xdr:spPr>
            <a:xfrm>
              <a:off x="3162300" y="598741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05" name="TextBox 2"/>
            <xdr:cNvSpPr txBox="1">
              <a:spLocks/>
            </xdr:cNvSpPr>
          </xdr:nvSpPr>
          <xdr:spPr>
            <a:xfrm>
              <a:off x="3162300" y="598741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25</xdr:col>
      <xdr:colOff>95250</xdr:colOff>
      <xdr:row>250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6" name="TextBox 2"/>
            <xdr:cNvSpPr txBox="1">
              <a:spLocks/>
            </xdr:cNvSpPr>
          </xdr:nvSpPr>
          <xdr:spPr>
            <a:xfrm>
              <a:off x="3905250" y="598741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06" name="TextBox 2"/>
            <xdr:cNvSpPr txBox="1">
              <a:spLocks/>
            </xdr:cNvSpPr>
          </xdr:nvSpPr>
          <xdr:spPr>
            <a:xfrm>
              <a:off x="3905250" y="598741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30</xdr:col>
      <xdr:colOff>104775</xdr:colOff>
      <xdr:row>250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7" name="TextBox 2"/>
            <xdr:cNvSpPr txBox="1">
              <a:spLocks/>
            </xdr:cNvSpPr>
          </xdr:nvSpPr>
          <xdr:spPr>
            <a:xfrm>
              <a:off x="4676775" y="598741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07" name="TextBox 2"/>
            <xdr:cNvSpPr txBox="1">
              <a:spLocks/>
            </xdr:cNvSpPr>
          </xdr:nvSpPr>
          <xdr:spPr>
            <a:xfrm>
              <a:off x="4676775" y="598741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35</xdr:col>
      <xdr:colOff>95250</xdr:colOff>
      <xdr:row>250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8" name="TextBox 2"/>
            <xdr:cNvSpPr txBox="1">
              <a:spLocks/>
            </xdr:cNvSpPr>
          </xdr:nvSpPr>
          <xdr:spPr>
            <a:xfrm>
              <a:off x="5429250" y="598741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08" name="TextBox 2"/>
            <xdr:cNvSpPr txBox="1">
              <a:spLocks/>
            </xdr:cNvSpPr>
          </xdr:nvSpPr>
          <xdr:spPr>
            <a:xfrm>
              <a:off x="5429250" y="598741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40</xdr:col>
      <xdr:colOff>85725</xdr:colOff>
      <xdr:row>250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9" name="TextBox 2"/>
            <xdr:cNvSpPr txBox="1">
              <a:spLocks/>
            </xdr:cNvSpPr>
          </xdr:nvSpPr>
          <xdr:spPr>
            <a:xfrm>
              <a:off x="6181725" y="598741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09" name="TextBox 2"/>
            <xdr:cNvSpPr txBox="1">
              <a:spLocks/>
            </xdr:cNvSpPr>
          </xdr:nvSpPr>
          <xdr:spPr>
            <a:xfrm>
              <a:off x="6181725" y="5987415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47625</xdr:colOff>
      <xdr:row>249</xdr:row>
      <xdr:rowOff>52101</xdr:rowOff>
    </xdr:from>
    <xdr:ext cx="1476375" cy="7289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0" name="TextBox 309"/>
            <xdr:cNvSpPr txBox="1"/>
          </xdr:nvSpPr>
          <xdr:spPr>
            <a:xfrm>
              <a:off x="200025" y="59669076"/>
              <a:ext cx="1476375" cy="728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ko-KR" sz="1100" i="1">
                            <a:latin typeface="Cambria Math" panose="02040503050406030204" pitchFamily="18" charset="0"/>
                          </a:rPr>
                          <m:t>ν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𝑒𝑓𝑓</m:t>
                        </m:r>
                      </m:sub>
                    </m:sSub>
                    <m:r>
                      <a:rPr lang="en-US" altLang="ko-KR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nary>
                          <m:naryPr>
                            <m:chr m:val="∑"/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sup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𝑐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𝑢</m:t>
                                            </m:r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(</m:t>
                                            </m:r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)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p>
                              </m:num>
                              <m:den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ν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10" name="TextBox 309"/>
            <xdr:cNvSpPr txBox="1"/>
          </xdr:nvSpPr>
          <xdr:spPr>
            <a:xfrm>
              <a:off x="200025" y="59669076"/>
              <a:ext cx="1476375" cy="728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i="0">
                  <a:latin typeface="Cambria Math" panose="02040503050406030204" pitchFamily="18" charset="0"/>
                </a:rPr>
                <a:t>ν_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𝑒𝑓𝑓</a:t>
              </a:r>
              <a:r>
                <a:rPr lang="en-US" altLang="ko-KR" sz="1100" i="0">
                  <a:latin typeface="Cambria Math" panose="02040503050406030204" pitchFamily="18" charset="0"/>
                </a:rPr>
                <a:t>=(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𝑢_𝑐^4 (𝑦))/(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∑_(𝑖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1)^𝑁▒[𝑐_𝑖 〖𝑢(𝑥〗_𝑖)]^4/ν_𝑖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14</xdr:col>
      <xdr:colOff>28575</xdr:colOff>
      <xdr:row>229</xdr:row>
      <xdr:rowOff>228600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1" name="TextBox 4"/>
            <xdr:cNvSpPr txBox="1"/>
          </xdr:nvSpPr>
          <xdr:spPr>
            <a:xfrm>
              <a:off x="2162175" y="5508307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11" name="TextBox 4"/>
            <xdr:cNvSpPr txBox="1"/>
          </xdr:nvSpPr>
          <xdr:spPr>
            <a:xfrm>
              <a:off x="2162175" y="5508307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41</xdr:col>
      <xdr:colOff>28575</xdr:colOff>
      <xdr:row>229</xdr:row>
      <xdr:rowOff>228600</xdr:rowOff>
    </xdr:from>
    <xdr:ext cx="1619250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2" name="TextBox 4"/>
            <xdr:cNvSpPr txBox="1"/>
          </xdr:nvSpPr>
          <xdr:spPr>
            <a:xfrm>
              <a:off x="6276975" y="55083075"/>
              <a:ext cx="1619250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12" name="TextBox 4"/>
            <xdr:cNvSpPr txBox="1"/>
          </xdr:nvSpPr>
          <xdr:spPr>
            <a:xfrm>
              <a:off x="6276975" y="55083075"/>
              <a:ext cx="1619250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41</xdr:col>
      <xdr:colOff>28575</xdr:colOff>
      <xdr:row>237</xdr:row>
      <xdr:rowOff>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3" name="TextBox 4"/>
            <xdr:cNvSpPr txBox="1"/>
          </xdr:nvSpPr>
          <xdr:spPr>
            <a:xfrm>
              <a:off x="6276975" y="5675947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13" name="TextBox 4"/>
            <xdr:cNvSpPr txBox="1"/>
          </xdr:nvSpPr>
          <xdr:spPr>
            <a:xfrm>
              <a:off x="6276975" y="5675947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142875</xdr:colOff>
      <xdr:row>242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4" name="TextBox 2"/>
            <xdr:cNvSpPr txBox="1">
              <a:spLocks/>
            </xdr:cNvSpPr>
          </xdr:nvSpPr>
          <xdr:spPr>
            <a:xfrm>
              <a:off x="752475" y="5798820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14" name="TextBox 2"/>
            <xdr:cNvSpPr txBox="1">
              <a:spLocks/>
            </xdr:cNvSpPr>
          </xdr:nvSpPr>
          <xdr:spPr>
            <a:xfrm>
              <a:off x="752475" y="5798820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11</xdr:col>
      <xdr:colOff>114299</xdr:colOff>
      <xdr:row>242</xdr:row>
      <xdr:rowOff>38101</xdr:rowOff>
    </xdr:from>
    <xdr:ext cx="1152526" cy="2000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5" name="TextBox 2"/>
            <xdr:cNvSpPr txBox="1">
              <a:spLocks/>
            </xdr:cNvSpPr>
          </xdr:nvSpPr>
          <xdr:spPr>
            <a:xfrm>
              <a:off x="1790699" y="57988201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15" name="TextBox 2"/>
            <xdr:cNvSpPr txBox="1">
              <a:spLocks/>
            </xdr:cNvSpPr>
          </xdr:nvSpPr>
          <xdr:spPr>
            <a:xfrm>
              <a:off x="1790699" y="57988201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20</xdr:col>
      <xdr:colOff>142875</xdr:colOff>
      <xdr:row>242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6" name="TextBox 2"/>
            <xdr:cNvSpPr txBox="1">
              <a:spLocks/>
            </xdr:cNvSpPr>
          </xdr:nvSpPr>
          <xdr:spPr>
            <a:xfrm>
              <a:off x="3190875" y="5798820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16" name="TextBox 2"/>
            <xdr:cNvSpPr txBox="1">
              <a:spLocks/>
            </xdr:cNvSpPr>
          </xdr:nvSpPr>
          <xdr:spPr>
            <a:xfrm>
              <a:off x="3190875" y="5798820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27</xdr:col>
      <xdr:colOff>142874</xdr:colOff>
      <xdr:row>242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7" name="TextBox 2"/>
            <xdr:cNvSpPr txBox="1">
              <a:spLocks/>
            </xdr:cNvSpPr>
          </xdr:nvSpPr>
          <xdr:spPr>
            <a:xfrm>
              <a:off x="4257674" y="5798820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17" name="TextBox 2"/>
            <xdr:cNvSpPr txBox="1">
              <a:spLocks/>
            </xdr:cNvSpPr>
          </xdr:nvSpPr>
          <xdr:spPr>
            <a:xfrm>
              <a:off x="4257674" y="5798820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37</xdr:col>
      <xdr:colOff>142874</xdr:colOff>
      <xdr:row>242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8" name="TextBox 2"/>
            <xdr:cNvSpPr txBox="1">
              <a:spLocks/>
            </xdr:cNvSpPr>
          </xdr:nvSpPr>
          <xdr:spPr>
            <a:xfrm>
              <a:off x="5781674" y="5798820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18" name="TextBox 2"/>
            <xdr:cNvSpPr txBox="1">
              <a:spLocks/>
            </xdr:cNvSpPr>
          </xdr:nvSpPr>
          <xdr:spPr>
            <a:xfrm>
              <a:off x="5781674" y="5798820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142874</xdr:colOff>
      <xdr:row>243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9" name="TextBox 2"/>
            <xdr:cNvSpPr txBox="1">
              <a:spLocks/>
            </xdr:cNvSpPr>
          </xdr:nvSpPr>
          <xdr:spPr>
            <a:xfrm>
              <a:off x="1057274" y="5822632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19" name="TextBox 2"/>
            <xdr:cNvSpPr txBox="1">
              <a:spLocks/>
            </xdr:cNvSpPr>
          </xdr:nvSpPr>
          <xdr:spPr>
            <a:xfrm>
              <a:off x="1057274" y="5822632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16</xdr:col>
      <xdr:colOff>142874</xdr:colOff>
      <xdr:row>243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0" name="TextBox 2"/>
            <xdr:cNvSpPr txBox="1">
              <a:spLocks/>
            </xdr:cNvSpPr>
          </xdr:nvSpPr>
          <xdr:spPr>
            <a:xfrm>
              <a:off x="2581274" y="5822632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20" name="TextBox 2"/>
            <xdr:cNvSpPr txBox="1">
              <a:spLocks/>
            </xdr:cNvSpPr>
          </xdr:nvSpPr>
          <xdr:spPr>
            <a:xfrm>
              <a:off x="2581274" y="5822632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142875</xdr:colOff>
      <xdr:row>244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1" name="TextBox 2"/>
            <xdr:cNvSpPr txBox="1">
              <a:spLocks/>
            </xdr:cNvSpPr>
          </xdr:nvSpPr>
          <xdr:spPr>
            <a:xfrm>
              <a:off x="752475" y="5846445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21" name="TextBox 2"/>
            <xdr:cNvSpPr txBox="1">
              <a:spLocks/>
            </xdr:cNvSpPr>
          </xdr:nvSpPr>
          <xdr:spPr>
            <a:xfrm>
              <a:off x="752475" y="5846445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11</xdr:col>
      <xdr:colOff>114299</xdr:colOff>
      <xdr:row>244</xdr:row>
      <xdr:rowOff>38101</xdr:rowOff>
    </xdr:from>
    <xdr:ext cx="1152526" cy="2000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2" name="TextBox 2"/>
            <xdr:cNvSpPr txBox="1">
              <a:spLocks/>
            </xdr:cNvSpPr>
          </xdr:nvSpPr>
          <xdr:spPr>
            <a:xfrm>
              <a:off x="1790699" y="58464451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22" name="TextBox 2"/>
            <xdr:cNvSpPr txBox="1">
              <a:spLocks/>
            </xdr:cNvSpPr>
          </xdr:nvSpPr>
          <xdr:spPr>
            <a:xfrm>
              <a:off x="1790699" y="58464451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28575</xdr:colOff>
      <xdr:row>245</xdr:row>
      <xdr:rowOff>228600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3" name="TextBox 4"/>
            <xdr:cNvSpPr txBox="1"/>
          </xdr:nvSpPr>
          <xdr:spPr>
            <a:xfrm>
              <a:off x="790575" y="5889307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23" name="TextBox 4"/>
            <xdr:cNvSpPr txBox="1"/>
          </xdr:nvSpPr>
          <xdr:spPr>
            <a:xfrm>
              <a:off x="790575" y="5889307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12</xdr:col>
      <xdr:colOff>19050</xdr:colOff>
      <xdr:row>254</xdr:row>
      <xdr:rowOff>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4" name="TextBox 4"/>
            <xdr:cNvSpPr txBox="1"/>
          </xdr:nvSpPr>
          <xdr:spPr>
            <a:xfrm>
              <a:off x="1847850" y="6080760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24" name="TextBox 4"/>
            <xdr:cNvSpPr txBox="1"/>
          </xdr:nvSpPr>
          <xdr:spPr>
            <a:xfrm>
              <a:off x="1847850" y="6080760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26</xdr:col>
      <xdr:colOff>19050</xdr:colOff>
      <xdr:row>254</xdr:row>
      <xdr:rowOff>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5" name="TextBox 4"/>
            <xdr:cNvSpPr txBox="1"/>
          </xdr:nvSpPr>
          <xdr:spPr>
            <a:xfrm>
              <a:off x="3981450" y="6080760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25" name="TextBox 4"/>
            <xdr:cNvSpPr txBox="1"/>
          </xdr:nvSpPr>
          <xdr:spPr>
            <a:xfrm>
              <a:off x="3981450" y="6080760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40</xdr:col>
      <xdr:colOff>19050</xdr:colOff>
      <xdr:row>254</xdr:row>
      <xdr:rowOff>0</xdr:rowOff>
    </xdr:from>
    <xdr:ext cx="1476879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6" name="TextBox 4"/>
            <xdr:cNvSpPr txBox="1"/>
          </xdr:nvSpPr>
          <xdr:spPr>
            <a:xfrm>
              <a:off x="6115050" y="60807600"/>
              <a:ext cx="1476879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26" name="TextBox 4"/>
            <xdr:cNvSpPr txBox="1"/>
          </xdr:nvSpPr>
          <xdr:spPr>
            <a:xfrm>
              <a:off x="6115050" y="60807600"/>
              <a:ext cx="1476879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95250</xdr:colOff>
      <xdr:row>296</xdr:row>
      <xdr:rowOff>28575</xdr:rowOff>
    </xdr:from>
    <xdr:ext cx="1207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7" name="TextBox 4"/>
            <xdr:cNvSpPr txBox="1"/>
          </xdr:nvSpPr>
          <xdr:spPr>
            <a:xfrm>
              <a:off x="704850" y="70999350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acc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27" name="TextBox 4"/>
            <xdr:cNvSpPr txBox="1"/>
          </xdr:nvSpPr>
          <xdr:spPr>
            <a:xfrm>
              <a:off x="704850" y="70999350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 ̅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305</xdr:row>
      <xdr:rowOff>9525</xdr:rowOff>
    </xdr:from>
    <xdr:ext cx="51720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8" name="TextBox 327"/>
            <xdr:cNvSpPr txBox="1">
              <a:spLocks/>
            </xdr:cNvSpPr>
          </xdr:nvSpPr>
          <xdr:spPr>
            <a:xfrm>
              <a:off x="161925" y="73123425"/>
              <a:ext cx="51720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acc>
                      <m:accPr>
                        <m:chr m:val="̅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</m:acc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altLang="ko-K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𝛼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𝑢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ko-KR" alt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28" name="TextBox 327"/>
            <xdr:cNvSpPr txBox="1">
              <a:spLocks/>
            </xdr:cNvSpPr>
          </xdr:nvSpPr>
          <xdr:spPr>
            <a:xfrm>
              <a:off x="161925" y="73123425"/>
              <a:ext cx="51720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𝑢_𝑐^2 (𝐵_𝑥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=𝑢^2 (𝑙_𝑠 )+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𝑢^2 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𝑙_𝑥 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+𝑢^2 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̅)+𝑢^2 (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𝑡)+𝑢^2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)+𝑢^2 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𝑡)+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〖𝑢^2 (</a:t>
              </a:r>
              <a:r>
                <a:rPr lang="ko-KR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𝑙〗_𝑟)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26</xdr:col>
      <xdr:colOff>142875</xdr:colOff>
      <xdr:row>307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9" name="TextBox 2"/>
            <xdr:cNvSpPr txBox="1">
              <a:spLocks/>
            </xdr:cNvSpPr>
          </xdr:nvSpPr>
          <xdr:spPr>
            <a:xfrm>
              <a:off x="4105275" y="7362825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29" name="TextBox 2"/>
            <xdr:cNvSpPr txBox="1">
              <a:spLocks/>
            </xdr:cNvSpPr>
          </xdr:nvSpPr>
          <xdr:spPr>
            <a:xfrm>
              <a:off x="4105275" y="7362825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314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0" name="TextBox 2"/>
            <xdr:cNvSpPr txBox="1">
              <a:spLocks/>
            </xdr:cNvSpPr>
          </xdr:nvSpPr>
          <xdr:spPr>
            <a:xfrm>
              <a:off x="1676400" y="752760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30" name="TextBox 2"/>
            <xdr:cNvSpPr txBox="1">
              <a:spLocks/>
            </xdr:cNvSpPr>
          </xdr:nvSpPr>
          <xdr:spPr>
            <a:xfrm>
              <a:off x="1676400" y="752760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25</xdr:col>
      <xdr:colOff>104775</xdr:colOff>
      <xdr:row>313</xdr:row>
      <xdr:rowOff>28575</xdr:rowOff>
    </xdr:from>
    <xdr:ext cx="733425" cy="2104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1" name="TextBox 2"/>
            <xdr:cNvSpPr txBox="1">
              <a:spLocks/>
            </xdr:cNvSpPr>
          </xdr:nvSpPr>
          <xdr:spPr>
            <a:xfrm>
              <a:off x="3914775" y="75047475"/>
              <a:ext cx="733425" cy="210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31" name="TextBox 2"/>
            <xdr:cNvSpPr txBox="1">
              <a:spLocks/>
            </xdr:cNvSpPr>
          </xdr:nvSpPr>
          <xdr:spPr>
            <a:xfrm>
              <a:off x="3914775" y="75047475"/>
              <a:ext cx="733425" cy="210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85725</xdr:colOff>
      <xdr:row>314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2" name="TextBox 2"/>
            <xdr:cNvSpPr txBox="1">
              <a:spLocks/>
            </xdr:cNvSpPr>
          </xdr:nvSpPr>
          <xdr:spPr>
            <a:xfrm>
              <a:off x="2371725" y="752760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32" name="TextBox 2"/>
            <xdr:cNvSpPr txBox="1">
              <a:spLocks/>
            </xdr:cNvSpPr>
          </xdr:nvSpPr>
          <xdr:spPr>
            <a:xfrm>
              <a:off x="2371725" y="752760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20</xdr:col>
      <xdr:colOff>114300</xdr:colOff>
      <xdr:row>314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3" name="TextBox 2"/>
            <xdr:cNvSpPr txBox="1">
              <a:spLocks/>
            </xdr:cNvSpPr>
          </xdr:nvSpPr>
          <xdr:spPr>
            <a:xfrm>
              <a:off x="3162300" y="752760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33" name="TextBox 2"/>
            <xdr:cNvSpPr txBox="1">
              <a:spLocks/>
            </xdr:cNvSpPr>
          </xdr:nvSpPr>
          <xdr:spPr>
            <a:xfrm>
              <a:off x="3162300" y="752760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25</xdr:col>
      <xdr:colOff>95250</xdr:colOff>
      <xdr:row>314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4" name="TextBox 2"/>
            <xdr:cNvSpPr txBox="1">
              <a:spLocks/>
            </xdr:cNvSpPr>
          </xdr:nvSpPr>
          <xdr:spPr>
            <a:xfrm>
              <a:off x="3905250" y="752760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34" name="TextBox 2"/>
            <xdr:cNvSpPr txBox="1">
              <a:spLocks/>
            </xdr:cNvSpPr>
          </xdr:nvSpPr>
          <xdr:spPr>
            <a:xfrm>
              <a:off x="3905250" y="752760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30</xdr:col>
      <xdr:colOff>104775</xdr:colOff>
      <xdr:row>314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5" name="TextBox 2"/>
            <xdr:cNvSpPr txBox="1">
              <a:spLocks/>
            </xdr:cNvSpPr>
          </xdr:nvSpPr>
          <xdr:spPr>
            <a:xfrm>
              <a:off x="4676775" y="752760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35" name="TextBox 2"/>
            <xdr:cNvSpPr txBox="1">
              <a:spLocks/>
            </xdr:cNvSpPr>
          </xdr:nvSpPr>
          <xdr:spPr>
            <a:xfrm>
              <a:off x="4676775" y="752760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35</xdr:col>
      <xdr:colOff>95250</xdr:colOff>
      <xdr:row>314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6" name="TextBox 2"/>
            <xdr:cNvSpPr txBox="1">
              <a:spLocks/>
            </xdr:cNvSpPr>
          </xdr:nvSpPr>
          <xdr:spPr>
            <a:xfrm>
              <a:off x="5429250" y="752760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36" name="TextBox 2"/>
            <xdr:cNvSpPr txBox="1">
              <a:spLocks/>
            </xdr:cNvSpPr>
          </xdr:nvSpPr>
          <xdr:spPr>
            <a:xfrm>
              <a:off x="5429250" y="752760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40</xdr:col>
      <xdr:colOff>85725</xdr:colOff>
      <xdr:row>314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7" name="TextBox 2"/>
            <xdr:cNvSpPr txBox="1">
              <a:spLocks/>
            </xdr:cNvSpPr>
          </xdr:nvSpPr>
          <xdr:spPr>
            <a:xfrm>
              <a:off x="6181725" y="752760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37" name="TextBox 2"/>
            <xdr:cNvSpPr txBox="1">
              <a:spLocks/>
            </xdr:cNvSpPr>
          </xdr:nvSpPr>
          <xdr:spPr>
            <a:xfrm>
              <a:off x="6181725" y="7527607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47625</xdr:colOff>
      <xdr:row>313</xdr:row>
      <xdr:rowOff>52101</xdr:rowOff>
    </xdr:from>
    <xdr:ext cx="1476375" cy="7289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8" name="TextBox 337"/>
            <xdr:cNvSpPr txBox="1"/>
          </xdr:nvSpPr>
          <xdr:spPr>
            <a:xfrm>
              <a:off x="200025" y="75071001"/>
              <a:ext cx="1476375" cy="728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ko-KR" sz="1100" i="1">
                            <a:latin typeface="Cambria Math" panose="02040503050406030204" pitchFamily="18" charset="0"/>
                          </a:rPr>
                          <m:t>ν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𝑒𝑓𝑓</m:t>
                        </m:r>
                      </m:sub>
                    </m:sSub>
                    <m:r>
                      <a:rPr lang="en-US" altLang="ko-KR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nary>
                          <m:naryPr>
                            <m:chr m:val="∑"/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sup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𝑐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𝑢</m:t>
                                            </m:r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(</m:t>
                                            </m:r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)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p>
                              </m:num>
                              <m:den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ν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38" name="TextBox 337"/>
            <xdr:cNvSpPr txBox="1"/>
          </xdr:nvSpPr>
          <xdr:spPr>
            <a:xfrm>
              <a:off x="200025" y="75071001"/>
              <a:ext cx="1476375" cy="728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i="0">
                  <a:latin typeface="Cambria Math" panose="02040503050406030204" pitchFamily="18" charset="0"/>
                </a:rPr>
                <a:t>ν_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𝑒𝑓𝑓</a:t>
              </a:r>
              <a:r>
                <a:rPr lang="en-US" altLang="ko-KR" sz="1100" i="0">
                  <a:latin typeface="Cambria Math" panose="02040503050406030204" pitchFamily="18" charset="0"/>
                </a:rPr>
                <a:t>=(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𝑢_𝑐^4 (𝑦))/(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∑_(𝑖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1)^𝑁▒[𝑐_𝑖 〖𝑢(𝑥〗_𝑖)]^4/ν_𝑖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14</xdr:col>
      <xdr:colOff>28575</xdr:colOff>
      <xdr:row>293</xdr:row>
      <xdr:rowOff>228600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9" name="TextBox 4"/>
            <xdr:cNvSpPr txBox="1"/>
          </xdr:nvSpPr>
          <xdr:spPr>
            <a:xfrm>
              <a:off x="2162175" y="7048500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39" name="TextBox 4"/>
            <xdr:cNvSpPr txBox="1"/>
          </xdr:nvSpPr>
          <xdr:spPr>
            <a:xfrm>
              <a:off x="2162175" y="7048500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41</xdr:col>
      <xdr:colOff>28575</xdr:colOff>
      <xdr:row>293</xdr:row>
      <xdr:rowOff>228600</xdr:rowOff>
    </xdr:from>
    <xdr:ext cx="1619250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0" name="TextBox 4"/>
            <xdr:cNvSpPr txBox="1"/>
          </xdr:nvSpPr>
          <xdr:spPr>
            <a:xfrm>
              <a:off x="6276975" y="70485000"/>
              <a:ext cx="1619250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40" name="TextBox 4"/>
            <xdr:cNvSpPr txBox="1"/>
          </xdr:nvSpPr>
          <xdr:spPr>
            <a:xfrm>
              <a:off x="6276975" y="70485000"/>
              <a:ext cx="1619250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41</xdr:col>
      <xdr:colOff>28575</xdr:colOff>
      <xdr:row>301</xdr:row>
      <xdr:rowOff>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1" name="TextBox 4"/>
            <xdr:cNvSpPr txBox="1"/>
          </xdr:nvSpPr>
          <xdr:spPr>
            <a:xfrm>
              <a:off x="6276975" y="7216140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41" name="TextBox 4"/>
            <xdr:cNvSpPr txBox="1"/>
          </xdr:nvSpPr>
          <xdr:spPr>
            <a:xfrm>
              <a:off x="6276975" y="7216140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142875</xdr:colOff>
      <xdr:row>306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2" name="TextBox 2"/>
            <xdr:cNvSpPr txBox="1">
              <a:spLocks/>
            </xdr:cNvSpPr>
          </xdr:nvSpPr>
          <xdr:spPr>
            <a:xfrm>
              <a:off x="752475" y="7339012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42" name="TextBox 2"/>
            <xdr:cNvSpPr txBox="1">
              <a:spLocks/>
            </xdr:cNvSpPr>
          </xdr:nvSpPr>
          <xdr:spPr>
            <a:xfrm>
              <a:off x="752475" y="7339012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11</xdr:col>
      <xdr:colOff>114299</xdr:colOff>
      <xdr:row>306</xdr:row>
      <xdr:rowOff>38101</xdr:rowOff>
    </xdr:from>
    <xdr:ext cx="1152526" cy="2000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3" name="TextBox 2"/>
            <xdr:cNvSpPr txBox="1">
              <a:spLocks/>
            </xdr:cNvSpPr>
          </xdr:nvSpPr>
          <xdr:spPr>
            <a:xfrm>
              <a:off x="1790699" y="73390126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43" name="TextBox 2"/>
            <xdr:cNvSpPr txBox="1">
              <a:spLocks/>
            </xdr:cNvSpPr>
          </xdr:nvSpPr>
          <xdr:spPr>
            <a:xfrm>
              <a:off x="1790699" y="73390126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20</xdr:col>
      <xdr:colOff>142875</xdr:colOff>
      <xdr:row>306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4" name="TextBox 2"/>
            <xdr:cNvSpPr txBox="1">
              <a:spLocks/>
            </xdr:cNvSpPr>
          </xdr:nvSpPr>
          <xdr:spPr>
            <a:xfrm>
              <a:off x="3190875" y="7339012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44" name="TextBox 2"/>
            <xdr:cNvSpPr txBox="1">
              <a:spLocks/>
            </xdr:cNvSpPr>
          </xdr:nvSpPr>
          <xdr:spPr>
            <a:xfrm>
              <a:off x="3190875" y="7339012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27</xdr:col>
      <xdr:colOff>142874</xdr:colOff>
      <xdr:row>306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5" name="TextBox 2"/>
            <xdr:cNvSpPr txBox="1">
              <a:spLocks/>
            </xdr:cNvSpPr>
          </xdr:nvSpPr>
          <xdr:spPr>
            <a:xfrm>
              <a:off x="4257674" y="7339012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45" name="TextBox 2"/>
            <xdr:cNvSpPr txBox="1">
              <a:spLocks/>
            </xdr:cNvSpPr>
          </xdr:nvSpPr>
          <xdr:spPr>
            <a:xfrm>
              <a:off x="4257674" y="7339012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37</xdr:col>
      <xdr:colOff>142874</xdr:colOff>
      <xdr:row>306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6" name="TextBox 2"/>
            <xdr:cNvSpPr txBox="1">
              <a:spLocks/>
            </xdr:cNvSpPr>
          </xdr:nvSpPr>
          <xdr:spPr>
            <a:xfrm>
              <a:off x="5781674" y="7339012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46" name="TextBox 2"/>
            <xdr:cNvSpPr txBox="1">
              <a:spLocks/>
            </xdr:cNvSpPr>
          </xdr:nvSpPr>
          <xdr:spPr>
            <a:xfrm>
              <a:off x="5781674" y="7339012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142874</xdr:colOff>
      <xdr:row>307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7" name="TextBox 2"/>
            <xdr:cNvSpPr txBox="1">
              <a:spLocks/>
            </xdr:cNvSpPr>
          </xdr:nvSpPr>
          <xdr:spPr>
            <a:xfrm>
              <a:off x="1057274" y="7362825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47" name="TextBox 2"/>
            <xdr:cNvSpPr txBox="1">
              <a:spLocks/>
            </xdr:cNvSpPr>
          </xdr:nvSpPr>
          <xdr:spPr>
            <a:xfrm>
              <a:off x="1057274" y="7362825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16</xdr:col>
      <xdr:colOff>142874</xdr:colOff>
      <xdr:row>307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8" name="TextBox 2"/>
            <xdr:cNvSpPr txBox="1">
              <a:spLocks/>
            </xdr:cNvSpPr>
          </xdr:nvSpPr>
          <xdr:spPr>
            <a:xfrm>
              <a:off x="2581274" y="7362825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48" name="TextBox 2"/>
            <xdr:cNvSpPr txBox="1">
              <a:spLocks/>
            </xdr:cNvSpPr>
          </xdr:nvSpPr>
          <xdr:spPr>
            <a:xfrm>
              <a:off x="2581274" y="7362825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142875</xdr:colOff>
      <xdr:row>308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9" name="TextBox 2"/>
            <xdr:cNvSpPr txBox="1">
              <a:spLocks/>
            </xdr:cNvSpPr>
          </xdr:nvSpPr>
          <xdr:spPr>
            <a:xfrm>
              <a:off x="752475" y="7386637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49" name="TextBox 2"/>
            <xdr:cNvSpPr txBox="1">
              <a:spLocks/>
            </xdr:cNvSpPr>
          </xdr:nvSpPr>
          <xdr:spPr>
            <a:xfrm>
              <a:off x="752475" y="7386637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11</xdr:col>
      <xdr:colOff>114299</xdr:colOff>
      <xdr:row>308</xdr:row>
      <xdr:rowOff>38101</xdr:rowOff>
    </xdr:from>
    <xdr:ext cx="1152526" cy="2000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0" name="TextBox 2"/>
            <xdr:cNvSpPr txBox="1">
              <a:spLocks/>
            </xdr:cNvSpPr>
          </xdr:nvSpPr>
          <xdr:spPr>
            <a:xfrm>
              <a:off x="1790699" y="73866376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50" name="TextBox 2"/>
            <xdr:cNvSpPr txBox="1">
              <a:spLocks/>
            </xdr:cNvSpPr>
          </xdr:nvSpPr>
          <xdr:spPr>
            <a:xfrm>
              <a:off x="1790699" y="73866376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28575</xdr:colOff>
      <xdr:row>309</xdr:row>
      <xdr:rowOff>228600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1" name="TextBox 4"/>
            <xdr:cNvSpPr txBox="1"/>
          </xdr:nvSpPr>
          <xdr:spPr>
            <a:xfrm>
              <a:off x="790575" y="7429500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51" name="TextBox 4"/>
            <xdr:cNvSpPr txBox="1"/>
          </xdr:nvSpPr>
          <xdr:spPr>
            <a:xfrm>
              <a:off x="790575" y="7429500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12</xdr:col>
      <xdr:colOff>19050</xdr:colOff>
      <xdr:row>318</xdr:row>
      <xdr:rowOff>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2" name="TextBox 4"/>
            <xdr:cNvSpPr txBox="1"/>
          </xdr:nvSpPr>
          <xdr:spPr>
            <a:xfrm>
              <a:off x="1847850" y="7620952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52" name="TextBox 4"/>
            <xdr:cNvSpPr txBox="1"/>
          </xdr:nvSpPr>
          <xdr:spPr>
            <a:xfrm>
              <a:off x="1847850" y="7620952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26</xdr:col>
      <xdr:colOff>19050</xdr:colOff>
      <xdr:row>318</xdr:row>
      <xdr:rowOff>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3" name="TextBox 4"/>
            <xdr:cNvSpPr txBox="1"/>
          </xdr:nvSpPr>
          <xdr:spPr>
            <a:xfrm>
              <a:off x="3981450" y="7620952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53" name="TextBox 4"/>
            <xdr:cNvSpPr txBox="1"/>
          </xdr:nvSpPr>
          <xdr:spPr>
            <a:xfrm>
              <a:off x="3981450" y="7620952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40</xdr:col>
      <xdr:colOff>19050</xdr:colOff>
      <xdr:row>318</xdr:row>
      <xdr:rowOff>0</xdr:rowOff>
    </xdr:from>
    <xdr:ext cx="1476879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4" name="TextBox 4"/>
            <xdr:cNvSpPr txBox="1"/>
          </xdr:nvSpPr>
          <xdr:spPr>
            <a:xfrm>
              <a:off x="6115050" y="76209525"/>
              <a:ext cx="1476879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54" name="TextBox 4"/>
            <xdr:cNvSpPr txBox="1"/>
          </xdr:nvSpPr>
          <xdr:spPr>
            <a:xfrm>
              <a:off x="6115050" y="76209525"/>
              <a:ext cx="1476879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95250</xdr:colOff>
      <xdr:row>360</xdr:row>
      <xdr:rowOff>28575</xdr:rowOff>
    </xdr:from>
    <xdr:ext cx="1207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5" name="TextBox 4"/>
            <xdr:cNvSpPr txBox="1"/>
          </xdr:nvSpPr>
          <xdr:spPr>
            <a:xfrm>
              <a:off x="704850" y="86401275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acc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55" name="TextBox 4"/>
            <xdr:cNvSpPr txBox="1"/>
          </xdr:nvSpPr>
          <xdr:spPr>
            <a:xfrm>
              <a:off x="704850" y="86401275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 ̅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369</xdr:row>
      <xdr:rowOff>9525</xdr:rowOff>
    </xdr:from>
    <xdr:ext cx="51720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6" name="TextBox 355"/>
            <xdr:cNvSpPr txBox="1">
              <a:spLocks/>
            </xdr:cNvSpPr>
          </xdr:nvSpPr>
          <xdr:spPr>
            <a:xfrm>
              <a:off x="161925" y="88525350"/>
              <a:ext cx="51720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acc>
                      <m:accPr>
                        <m:chr m:val="̅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</m:acc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altLang="ko-K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𝛼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𝑢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ko-KR" alt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56" name="TextBox 355"/>
            <xdr:cNvSpPr txBox="1">
              <a:spLocks/>
            </xdr:cNvSpPr>
          </xdr:nvSpPr>
          <xdr:spPr>
            <a:xfrm>
              <a:off x="161925" y="88525350"/>
              <a:ext cx="51720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𝑢_𝑐^2 (𝐵_𝑥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=𝑢^2 (𝑙_𝑠 )+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𝑢^2 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𝑙_𝑥 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+𝑢^2 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̅)+𝑢^2 (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𝑡)+𝑢^2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)+𝑢^2 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𝑡)+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〖𝑢^2 (</a:t>
              </a:r>
              <a:r>
                <a:rPr lang="ko-KR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𝑙〗_𝑟)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26</xdr:col>
      <xdr:colOff>142875</xdr:colOff>
      <xdr:row>371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7" name="TextBox 2"/>
            <xdr:cNvSpPr txBox="1">
              <a:spLocks/>
            </xdr:cNvSpPr>
          </xdr:nvSpPr>
          <xdr:spPr>
            <a:xfrm>
              <a:off x="4105275" y="8903017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57" name="TextBox 2"/>
            <xdr:cNvSpPr txBox="1">
              <a:spLocks/>
            </xdr:cNvSpPr>
          </xdr:nvSpPr>
          <xdr:spPr>
            <a:xfrm>
              <a:off x="4105275" y="8903017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378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8" name="TextBox 2"/>
            <xdr:cNvSpPr txBox="1">
              <a:spLocks/>
            </xdr:cNvSpPr>
          </xdr:nvSpPr>
          <xdr:spPr>
            <a:xfrm>
              <a:off x="1676400" y="9067800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58" name="TextBox 2"/>
            <xdr:cNvSpPr txBox="1">
              <a:spLocks/>
            </xdr:cNvSpPr>
          </xdr:nvSpPr>
          <xdr:spPr>
            <a:xfrm>
              <a:off x="1676400" y="9067800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25</xdr:col>
      <xdr:colOff>104775</xdr:colOff>
      <xdr:row>377</xdr:row>
      <xdr:rowOff>28575</xdr:rowOff>
    </xdr:from>
    <xdr:ext cx="733425" cy="2104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9" name="TextBox 2"/>
            <xdr:cNvSpPr txBox="1">
              <a:spLocks/>
            </xdr:cNvSpPr>
          </xdr:nvSpPr>
          <xdr:spPr>
            <a:xfrm>
              <a:off x="3914775" y="90449400"/>
              <a:ext cx="733425" cy="210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59" name="TextBox 2"/>
            <xdr:cNvSpPr txBox="1">
              <a:spLocks/>
            </xdr:cNvSpPr>
          </xdr:nvSpPr>
          <xdr:spPr>
            <a:xfrm>
              <a:off x="3914775" y="90449400"/>
              <a:ext cx="733425" cy="210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85725</xdr:colOff>
      <xdr:row>378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0" name="TextBox 2"/>
            <xdr:cNvSpPr txBox="1">
              <a:spLocks/>
            </xdr:cNvSpPr>
          </xdr:nvSpPr>
          <xdr:spPr>
            <a:xfrm>
              <a:off x="2371725" y="9067800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60" name="TextBox 2"/>
            <xdr:cNvSpPr txBox="1">
              <a:spLocks/>
            </xdr:cNvSpPr>
          </xdr:nvSpPr>
          <xdr:spPr>
            <a:xfrm>
              <a:off x="2371725" y="9067800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20</xdr:col>
      <xdr:colOff>114300</xdr:colOff>
      <xdr:row>378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1" name="TextBox 2"/>
            <xdr:cNvSpPr txBox="1">
              <a:spLocks/>
            </xdr:cNvSpPr>
          </xdr:nvSpPr>
          <xdr:spPr>
            <a:xfrm>
              <a:off x="3162300" y="9067800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61" name="TextBox 2"/>
            <xdr:cNvSpPr txBox="1">
              <a:spLocks/>
            </xdr:cNvSpPr>
          </xdr:nvSpPr>
          <xdr:spPr>
            <a:xfrm>
              <a:off x="3162300" y="9067800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25</xdr:col>
      <xdr:colOff>95250</xdr:colOff>
      <xdr:row>378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2" name="TextBox 2"/>
            <xdr:cNvSpPr txBox="1">
              <a:spLocks/>
            </xdr:cNvSpPr>
          </xdr:nvSpPr>
          <xdr:spPr>
            <a:xfrm>
              <a:off x="3905250" y="9067800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62" name="TextBox 2"/>
            <xdr:cNvSpPr txBox="1">
              <a:spLocks/>
            </xdr:cNvSpPr>
          </xdr:nvSpPr>
          <xdr:spPr>
            <a:xfrm>
              <a:off x="3905250" y="9067800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30</xdr:col>
      <xdr:colOff>104775</xdr:colOff>
      <xdr:row>378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3" name="TextBox 2"/>
            <xdr:cNvSpPr txBox="1">
              <a:spLocks/>
            </xdr:cNvSpPr>
          </xdr:nvSpPr>
          <xdr:spPr>
            <a:xfrm>
              <a:off x="4676775" y="9067800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63" name="TextBox 2"/>
            <xdr:cNvSpPr txBox="1">
              <a:spLocks/>
            </xdr:cNvSpPr>
          </xdr:nvSpPr>
          <xdr:spPr>
            <a:xfrm>
              <a:off x="4676775" y="9067800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35</xdr:col>
      <xdr:colOff>95250</xdr:colOff>
      <xdr:row>378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4" name="TextBox 2"/>
            <xdr:cNvSpPr txBox="1">
              <a:spLocks/>
            </xdr:cNvSpPr>
          </xdr:nvSpPr>
          <xdr:spPr>
            <a:xfrm>
              <a:off x="5429250" y="9067800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64" name="TextBox 2"/>
            <xdr:cNvSpPr txBox="1">
              <a:spLocks/>
            </xdr:cNvSpPr>
          </xdr:nvSpPr>
          <xdr:spPr>
            <a:xfrm>
              <a:off x="5429250" y="9067800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40</xdr:col>
      <xdr:colOff>85725</xdr:colOff>
      <xdr:row>378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5" name="TextBox 2"/>
            <xdr:cNvSpPr txBox="1">
              <a:spLocks/>
            </xdr:cNvSpPr>
          </xdr:nvSpPr>
          <xdr:spPr>
            <a:xfrm>
              <a:off x="6181725" y="9067800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65" name="TextBox 2"/>
            <xdr:cNvSpPr txBox="1">
              <a:spLocks/>
            </xdr:cNvSpPr>
          </xdr:nvSpPr>
          <xdr:spPr>
            <a:xfrm>
              <a:off x="6181725" y="90678000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47625</xdr:colOff>
      <xdr:row>377</xdr:row>
      <xdr:rowOff>52101</xdr:rowOff>
    </xdr:from>
    <xdr:ext cx="1476375" cy="7289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6" name="TextBox 365"/>
            <xdr:cNvSpPr txBox="1"/>
          </xdr:nvSpPr>
          <xdr:spPr>
            <a:xfrm>
              <a:off x="200025" y="90472926"/>
              <a:ext cx="1476375" cy="728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ko-KR" sz="1100" i="1">
                            <a:latin typeface="Cambria Math" panose="02040503050406030204" pitchFamily="18" charset="0"/>
                          </a:rPr>
                          <m:t>ν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𝑒𝑓𝑓</m:t>
                        </m:r>
                      </m:sub>
                    </m:sSub>
                    <m:r>
                      <a:rPr lang="en-US" altLang="ko-KR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nary>
                          <m:naryPr>
                            <m:chr m:val="∑"/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sup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𝑐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𝑢</m:t>
                                            </m:r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(</m:t>
                                            </m:r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)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p>
                              </m:num>
                              <m:den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ν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66" name="TextBox 365"/>
            <xdr:cNvSpPr txBox="1"/>
          </xdr:nvSpPr>
          <xdr:spPr>
            <a:xfrm>
              <a:off x="200025" y="90472926"/>
              <a:ext cx="1476375" cy="728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i="0">
                  <a:latin typeface="Cambria Math" panose="02040503050406030204" pitchFamily="18" charset="0"/>
                </a:rPr>
                <a:t>ν_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𝑒𝑓𝑓</a:t>
              </a:r>
              <a:r>
                <a:rPr lang="en-US" altLang="ko-KR" sz="1100" i="0">
                  <a:latin typeface="Cambria Math" panose="02040503050406030204" pitchFamily="18" charset="0"/>
                </a:rPr>
                <a:t>=(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𝑢_𝑐^4 (𝑦))/(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∑_(𝑖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1)^𝑁▒[𝑐_𝑖 〖𝑢(𝑥〗_𝑖)]^4/ν_𝑖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14</xdr:col>
      <xdr:colOff>28575</xdr:colOff>
      <xdr:row>357</xdr:row>
      <xdr:rowOff>228600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7" name="TextBox 4"/>
            <xdr:cNvSpPr txBox="1"/>
          </xdr:nvSpPr>
          <xdr:spPr>
            <a:xfrm>
              <a:off x="2162175" y="8588692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67" name="TextBox 4"/>
            <xdr:cNvSpPr txBox="1"/>
          </xdr:nvSpPr>
          <xdr:spPr>
            <a:xfrm>
              <a:off x="2162175" y="8588692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41</xdr:col>
      <xdr:colOff>28575</xdr:colOff>
      <xdr:row>357</xdr:row>
      <xdr:rowOff>228600</xdr:rowOff>
    </xdr:from>
    <xdr:ext cx="1619250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8" name="TextBox 4"/>
            <xdr:cNvSpPr txBox="1"/>
          </xdr:nvSpPr>
          <xdr:spPr>
            <a:xfrm>
              <a:off x="6276975" y="85886925"/>
              <a:ext cx="1619250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68" name="TextBox 4"/>
            <xdr:cNvSpPr txBox="1"/>
          </xdr:nvSpPr>
          <xdr:spPr>
            <a:xfrm>
              <a:off x="6276975" y="85886925"/>
              <a:ext cx="1619250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41</xdr:col>
      <xdr:colOff>28575</xdr:colOff>
      <xdr:row>365</xdr:row>
      <xdr:rowOff>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9" name="TextBox 4"/>
            <xdr:cNvSpPr txBox="1"/>
          </xdr:nvSpPr>
          <xdr:spPr>
            <a:xfrm>
              <a:off x="6276975" y="8756332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69" name="TextBox 4"/>
            <xdr:cNvSpPr txBox="1"/>
          </xdr:nvSpPr>
          <xdr:spPr>
            <a:xfrm>
              <a:off x="6276975" y="8756332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142875</xdr:colOff>
      <xdr:row>370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0" name="TextBox 2"/>
            <xdr:cNvSpPr txBox="1">
              <a:spLocks/>
            </xdr:cNvSpPr>
          </xdr:nvSpPr>
          <xdr:spPr>
            <a:xfrm>
              <a:off x="752475" y="8879205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70" name="TextBox 2"/>
            <xdr:cNvSpPr txBox="1">
              <a:spLocks/>
            </xdr:cNvSpPr>
          </xdr:nvSpPr>
          <xdr:spPr>
            <a:xfrm>
              <a:off x="752475" y="8879205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11</xdr:col>
      <xdr:colOff>114299</xdr:colOff>
      <xdr:row>370</xdr:row>
      <xdr:rowOff>38101</xdr:rowOff>
    </xdr:from>
    <xdr:ext cx="1152526" cy="2000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1" name="TextBox 2"/>
            <xdr:cNvSpPr txBox="1">
              <a:spLocks/>
            </xdr:cNvSpPr>
          </xdr:nvSpPr>
          <xdr:spPr>
            <a:xfrm>
              <a:off x="1790699" y="88792051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71" name="TextBox 2"/>
            <xdr:cNvSpPr txBox="1">
              <a:spLocks/>
            </xdr:cNvSpPr>
          </xdr:nvSpPr>
          <xdr:spPr>
            <a:xfrm>
              <a:off x="1790699" y="88792051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20</xdr:col>
      <xdr:colOff>142875</xdr:colOff>
      <xdr:row>370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2" name="TextBox 2"/>
            <xdr:cNvSpPr txBox="1">
              <a:spLocks/>
            </xdr:cNvSpPr>
          </xdr:nvSpPr>
          <xdr:spPr>
            <a:xfrm>
              <a:off x="3190875" y="8879205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72" name="TextBox 2"/>
            <xdr:cNvSpPr txBox="1">
              <a:spLocks/>
            </xdr:cNvSpPr>
          </xdr:nvSpPr>
          <xdr:spPr>
            <a:xfrm>
              <a:off x="3190875" y="8879205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27</xdr:col>
      <xdr:colOff>142874</xdr:colOff>
      <xdr:row>370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3" name="TextBox 2"/>
            <xdr:cNvSpPr txBox="1">
              <a:spLocks/>
            </xdr:cNvSpPr>
          </xdr:nvSpPr>
          <xdr:spPr>
            <a:xfrm>
              <a:off x="4257674" y="8879205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73" name="TextBox 2"/>
            <xdr:cNvSpPr txBox="1">
              <a:spLocks/>
            </xdr:cNvSpPr>
          </xdr:nvSpPr>
          <xdr:spPr>
            <a:xfrm>
              <a:off x="4257674" y="8879205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37</xdr:col>
      <xdr:colOff>142874</xdr:colOff>
      <xdr:row>370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4" name="TextBox 2"/>
            <xdr:cNvSpPr txBox="1">
              <a:spLocks/>
            </xdr:cNvSpPr>
          </xdr:nvSpPr>
          <xdr:spPr>
            <a:xfrm>
              <a:off x="5781674" y="8879205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74" name="TextBox 2"/>
            <xdr:cNvSpPr txBox="1">
              <a:spLocks/>
            </xdr:cNvSpPr>
          </xdr:nvSpPr>
          <xdr:spPr>
            <a:xfrm>
              <a:off x="5781674" y="8879205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142874</xdr:colOff>
      <xdr:row>371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5" name="TextBox 2"/>
            <xdr:cNvSpPr txBox="1">
              <a:spLocks/>
            </xdr:cNvSpPr>
          </xdr:nvSpPr>
          <xdr:spPr>
            <a:xfrm>
              <a:off x="1057274" y="8903017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75" name="TextBox 2"/>
            <xdr:cNvSpPr txBox="1">
              <a:spLocks/>
            </xdr:cNvSpPr>
          </xdr:nvSpPr>
          <xdr:spPr>
            <a:xfrm>
              <a:off x="1057274" y="8903017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16</xdr:col>
      <xdr:colOff>142874</xdr:colOff>
      <xdr:row>371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6" name="TextBox 2"/>
            <xdr:cNvSpPr txBox="1">
              <a:spLocks/>
            </xdr:cNvSpPr>
          </xdr:nvSpPr>
          <xdr:spPr>
            <a:xfrm>
              <a:off x="2581274" y="8903017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76" name="TextBox 2"/>
            <xdr:cNvSpPr txBox="1">
              <a:spLocks/>
            </xdr:cNvSpPr>
          </xdr:nvSpPr>
          <xdr:spPr>
            <a:xfrm>
              <a:off x="2581274" y="8903017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142875</xdr:colOff>
      <xdr:row>372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7" name="TextBox 2"/>
            <xdr:cNvSpPr txBox="1">
              <a:spLocks/>
            </xdr:cNvSpPr>
          </xdr:nvSpPr>
          <xdr:spPr>
            <a:xfrm>
              <a:off x="752475" y="8926830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77" name="TextBox 2"/>
            <xdr:cNvSpPr txBox="1">
              <a:spLocks/>
            </xdr:cNvSpPr>
          </xdr:nvSpPr>
          <xdr:spPr>
            <a:xfrm>
              <a:off x="752475" y="8926830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11</xdr:col>
      <xdr:colOff>114299</xdr:colOff>
      <xdr:row>372</xdr:row>
      <xdr:rowOff>38101</xdr:rowOff>
    </xdr:from>
    <xdr:ext cx="1152526" cy="2000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8" name="TextBox 2"/>
            <xdr:cNvSpPr txBox="1">
              <a:spLocks/>
            </xdr:cNvSpPr>
          </xdr:nvSpPr>
          <xdr:spPr>
            <a:xfrm>
              <a:off x="1790699" y="89268301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78" name="TextBox 2"/>
            <xdr:cNvSpPr txBox="1">
              <a:spLocks/>
            </xdr:cNvSpPr>
          </xdr:nvSpPr>
          <xdr:spPr>
            <a:xfrm>
              <a:off x="1790699" y="89268301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28575</xdr:colOff>
      <xdr:row>373</xdr:row>
      <xdr:rowOff>228600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9" name="TextBox 4"/>
            <xdr:cNvSpPr txBox="1"/>
          </xdr:nvSpPr>
          <xdr:spPr>
            <a:xfrm>
              <a:off x="790575" y="8969692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79" name="TextBox 4"/>
            <xdr:cNvSpPr txBox="1"/>
          </xdr:nvSpPr>
          <xdr:spPr>
            <a:xfrm>
              <a:off x="790575" y="8969692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12</xdr:col>
      <xdr:colOff>19050</xdr:colOff>
      <xdr:row>382</xdr:row>
      <xdr:rowOff>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0" name="TextBox 4"/>
            <xdr:cNvSpPr txBox="1"/>
          </xdr:nvSpPr>
          <xdr:spPr>
            <a:xfrm>
              <a:off x="1847850" y="9161145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80" name="TextBox 4"/>
            <xdr:cNvSpPr txBox="1"/>
          </xdr:nvSpPr>
          <xdr:spPr>
            <a:xfrm>
              <a:off x="1847850" y="9161145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26</xdr:col>
      <xdr:colOff>19050</xdr:colOff>
      <xdr:row>382</xdr:row>
      <xdr:rowOff>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1" name="TextBox 4"/>
            <xdr:cNvSpPr txBox="1"/>
          </xdr:nvSpPr>
          <xdr:spPr>
            <a:xfrm>
              <a:off x="3981450" y="9161145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81" name="TextBox 4"/>
            <xdr:cNvSpPr txBox="1"/>
          </xdr:nvSpPr>
          <xdr:spPr>
            <a:xfrm>
              <a:off x="3981450" y="9161145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40</xdr:col>
      <xdr:colOff>19050</xdr:colOff>
      <xdr:row>382</xdr:row>
      <xdr:rowOff>0</xdr:rowOff>
    </xdr:from>
    <xdr:ext cx="1476879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2" name="TextBox 4"/>
            <xdr:cNvSpPr txBox="1"/>
          </xdr:nvSpPr>
          <xdr:spPr>
            <a:xfrm>
              <a:off x="6115050" y="91611450"/>
              <a:ext cx="1476879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82" name="TextBox 4"/>
            <xdr:cNvSpPr txBox="1"/>
          </xdr:nvSpPr>
          <xdr:spPr>
            <a:xfrm>
              <a:off x="6115050" y="91611450"/>
              <a:ext cx="1476879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95250</xdr:colOff>
      <xdr:row>424</xdr:row>
      <xdr:rowOff>28575</xdr:rowOff>
    </xdr:from>
    <xdr:ext cx="1207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3" name="TextBox 4"/>
            <xdr:cNvSpPr txBox="1"/>
          </xdr:nvSpPr>
          <xdr:spPr>
            <a:xfrm>
              <a:off x="704850" y="101803200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acc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83" name="TextBox 4"/>
            <xdr:cNvSpPr txBox="1"/>
          </xdr:nvSpPr>
          <xdr:spPr>
            <a:xfrm>
              <a:off x="704850" y="101803200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ko-KR" altLang="en-US" sz="1100" i="0">
                  <a:latin typeface="Cambria Math" panose="02040503050406030204" pitchFamily="18" charset="0"/>
                </a:rPr>
                <a:t>𝛼</a:t>
              </a:r>
              <a:r>
                <a:rPr lang="en-US" altLang="ko-KR" sz="1100" i="0">
                  <a:latin typeface="Cambria Math" panose="02040503050406030204" pitchFamily="18" charset="0"/>
                </a:rPr>
                <a:t> ̅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433</xdr:row>
      <xdr:rowOff>9525</xdr:rowOff>
    </xdr:from>
    <xdr:ext cx="51720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4" name="TextBox 383"/>
            <xdr:cNvSpPr txBox="1">
              <a:spLocks/>
            </xdr:cNvSpPr>
          </xdr:nvSpPr>
          <xdr:spPr>
            <a:xfrm>
              <a:off x="161925" y="103927275"/>
              <a:ext cx="51720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acc>
                      <m:accPr>
                        <m:chr m:val="̅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ko-KR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</m:acc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altLang="ko-K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∆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𝛼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ko-KR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𝑢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ko-KR" alt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84" name="TextBox 383"/>
            <xdr:cNvSpPr txBox="1">
              <a:spLocks/>
            </xdr:cNvSpPr>
          </xdr:nvSpPr>
          <xdr:spPr>
            <a:xfrm>
              <a:off x="161925" y="103927275"/>
              <a:ext cx="51720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𝑢_𝑐^2 (𝐵_𝑥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=𝑢^2 (𝑙_𝑠 )+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𝑢^2 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𝑙_𝑥 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+𝑢^2 (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̅)+𝑢^2 (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𝑡)+𝑢^2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)+𝑢^2 (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𝑡)+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〖𝑢^2 (</a:t>
              </a:r>
              <a:r>
                <a:rPr lang="ko-KR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𝑙〗_𝑟)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26</xdr:col>
      <xdr:colOff>142875</xdr:colOff>
      <xdr:row>435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5" name="TextBox 2"/>
            <xdr:cNvSpPr txBox="1">
              <a:spLocks/>
            </xdr:cNvSpPr>
          </xdr:nvSpPr>
          <xdr:spPr>
            <a:xfrm>
              <a:off x="4105275" y="10443210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85" name="TextBox 2"/>
            <xdr:cNvSpPr txBox="1">
              <a:spLocks/>
            </xdr:cNvSpPr>
          </xdr:nvSpPr>
          <xdr:spPr>
            <a:xfrm>
              <a:off x="4105275" y="10443210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442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6" name="TextBox 2"/>
            <xdr:cNvSpPr txBox="1">
              <a:spLocks/>
            </xdr:cNvSpPr>
          </xdr:nvSpPr>
          <xdr:spPr>
            <a:xfrm>
              <a:off x="1676400" y="10607992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86" name="TextBox 2"/>
            <xdr:cNvSpPr txBox="1">
              <a:spLocks/>
            </xdr:cNvSpPr>
          </xdr:nvSpPr>
          <xdr:spPr>
            <a:xfrm>
              <a:off x="1676400" y="10607992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25</xdr:col>
      <xdr:colOff>104775</xdr:colOff>
      <xdr:row>441</xdr:row>
      <xdr:rowOff>28575</xdr:rowOff>
    </xdr:from>
    <xdr:ext cx="733425" cy="2104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7" name="TextBox 2"/>
            <xdr:cNvSpPr txBox="1">
              <a:spLocks/>
            </xdr:cNvSpPr>
          </xdr:nvSpPr>
          <xdr:spPr>
            <a:xfrm>
              <a:off x="3914775" y="105851325"/>
              <a:ext cx="733425" cy="210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87" name="TextBox 2"/>
            <xdr:cNvSpPr txBox="1">
              <a:spLocks/>
            </xdr:cNvSpPr>
          </xdr:nvSpPr>
          <xdr:spPr>
            <a:xfrm>
              <a:off x="3914775" y="105851325"/>
              <a:ext cx="733425" cy="210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85725</xdr:colOff>
      <xdr:row>442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8" name="TextBox 2"/>
            <xdr:cNvSpPr txBox="1">
              <a:spLocks/>
            </xdr:cNvSpPr>
          </xdr:nvSpPr>
          <xdr:spPr>
            <a:xfrm>
              <a:off x="2371725" y="10607992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88" name="TextBox 2"/>
            <xdr:cNvSpPr txBox="1">
              <a:spLocks/>
            </xdr:cNvSpPr>
          </xdr:nvSpPr>
          <xdr:spPr>
            <a:xfrm>
              <a:off x="2371725" y="10607992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20</xdr:col>
      <xdr:colOff>114300</xdr:colOff>
      <xdr:row>442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9" name="TextBox 2"/>
            <xdr:cNvSpPr txBox="1">
              <a:spLocks/>
            </xdr:cNvSpPr>
          </xdr:nvSpPr>
          <xdr:spPr>
            <a:xfrm>
              <a:off x="3162300" y="10607992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89" name="TextBox 2"/>
            <xdr:cNvSpPr txBox="1">
              <a:spLocks/>
            </xdr:cNvSpPr>
          </xdr:nvSpPr>
          <xdr:spPr>
            <a:xfrm>
              <a:off x="3162300" y="10607992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25</xdr:col>
      <xdr:colOff>95250</xdr:colOff>
      <xdr:row>442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0" name="TextBox 2"/>
            <xdr:cNvSpPr txBox="1">
              <a:spLocks/>
            </xdr:cNvSpPr>
          </xdr:nvSpPr>
          <xdr:spPr>
            <a:xfrm>
              <a:off x="3905250" y="10607992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90" name="TextBox 2"/>
            <xdr:cNvSpPr txBox="1">
              <a:spLocks/>
            </xdr:cNvSpPr>
          </xdr:nvSpPr>
          <xdr:spPr>
            <a:xfrm>
              <a:off x="3905250" y="10607992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30</xdr:col>
      <xdr:colOff>104775</xdr:colOff>
      <xdr:row>442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1" name="TextBox 2"/>
            <xdr:cNvSpPr txBox="1">
              <a:spLocks/>
            </xdr:cNvSpPr>
          </xdr:nvSpPr>
          <xdr:spPr>
            <a:xfrm>
              <a:off x="4676775" y="10607992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91" name="TextBox 2"/>
            <xdr:cNvSpPr txBox="1">
              <a:spLocks/>
            </xdr:cNvSpPr>
          </xdr:nvSpPr>
          <xdr:spPr>
            <a:xfrm>
              <a:off x="4676775" y="10607992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35</xdr:col>
      <xdr:colOff>95250</xdr:colOff>
      <xdr:row>442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2" name="TextBox 2"/>
            <xdr:cNvSpPr txBox="1">
              <a:spLocks/>
            </xdr:cNvSpPr>
          </xdr:nvSpPr>
          <xdr:spPr>
            <a:xfrm>
              <a:off x="5429250" y="10607992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92" name="TextBox 2"/>
            <xdr:cNvSpPr txBox="1">
              <a:spLocks/>
            </xdr:cNvSpPr>
          </xdr:nvSpPr>
          <xdr:spPr>
            <a:xfrm>
              <a:off x="5429250" y="10607992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40</xdr:col>
      <xdr:colOff>85725</xdr:colOff>
      <xdr:row>442</xdr:row>
      <xdr:rowOff>19050</xdr:rowOff>
    </xdr:from>
    <xdr:ext cx="733425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3" name="TextBox 2"/>
            <xdr:cNvSpPr txBox="1">
              <a:spLocks/>
            </xdr:cNvSpPr>
          </xdr:nvSpPr>
          <xdr:spPr>
            <a:xfrm>
              <a:off x="6181725" y="10607992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93" name="TextBox 2"/>
            <xdr:cNvSpPr txBox="1">
              <a:spLocks/>
            </xdr:cNvSpPr>
          </xdr:nvSpPr>
          <xdr:spPr>
            <a:xfrm>
              <a:off x="6181725" y="106079925"/>
              <a:ext cx="733425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47625</xdr:colOff>
      <xdr:row>441</xdr:row>
      <xdr:rowOff>52101</xdr:rowOff>
    </xdr:from>
    <xdr:ext cx="1476375" cy="7289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4" name="TextBox 393"/>
            <xdr:cNvSpPr txBox="1"/>
          </xdr:nvSpPr>
          <xdr:spPr>
            <a:xfrm>
              <a:off x="200025" y="105874851"/>
              <a:ext cx="1476375" cy="728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ko-KR" sz="1100" i="1">
                            <a:latin typeface="Cambria Math" panose="02040503050406030204" pitchFamily="18" charset="0"/>
                          </a:rPr>
                          <m:t>ν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𝑒𝑓𝑓</m:t>
                        </m:r>
                      </m:sub>
                    </m:sSub>
                    <m:r>
                      <a:rPr lang="en-US" altLang="ko-KR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nary>
                          <m:naryPr>
                            <m:chr m:val="∑"/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sup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𝑐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𝑢</m:t>
                                            </m:r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(</m:t>
                                            </m:r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)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p>
                              </m:num>
                              <m:den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ν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94" name="TextBox 393"/>
            <xdr:cNvSpPr txBox="1"/>
          </xdr:nvSpPr>
          <xdr:spPr>
            <a:xfrm>
              <a:off x="200025" y="105874851"/>
              <a:ext cx="1476375" cy="728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i="0">
                  <a:latin typeface="Cambria Math" panose="02040503050406030204" pitchFamily="18" charset="0"/>
                </a:rPr>
                <a:t>ν_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𝑒𝑓𝑓</a:t>
              </a:r>
              <a:r>
                <a:rPr lang="en-US" altLang="ko-KR" sz="1100" i="0">
                  <a:latin typeface="Cambria Math" panose="02040503050406030204" pitchFamily="18" charset="0"/>
                </a:rPr>
                <a:t>=(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𝑢_𝑐^4 (𝑦))/(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∑_(𝑖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1)^𝑁▒[𝑐_𝑖 〖𝑢(𝑥〗_𝑖)]^4/ν_𝑖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14</xdr:col>
      <xdr:colOff>28575</xdr:colOff>
      <xdr:row>421</xdr:row>
      <xdr:rowOff>228600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5" name="TextBox 4"/>
            <xdr:cNvSpPr txBox="1"/>
          </xdr:nvSpPr>
          <xdr:spPr>
            <a:xfrm>
              <a:off x="2162175" y="10128885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95" name="TextBox 4"/>
            <xdr:cNvSpPr txBox="1"/>
          </xdr:nvSpPr>
          <xdr:spPr>
            <a:xfrm>
              <a:off x="2162175" y="10128885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41</xdr:col>
      <xdr:colOff>28575</xdr:colOff>
      <xdr:row>421</xdr:row>
      <xdr:rowOff>228600</xdr:rowOff>
    </xdr:from>
    <xdr:ext cx="1619250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6" name="TextBox 4"/>
            <xdr:cNvSpPr txBox="1"/>
          </xdr:nvSpPr>
          <xdr:spPr>
            <a:xfrm>
              <a:off x="6276975" y="101288850"/>
              <a:ext cx="1619250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96" name="TextBox 4"/>
            <xdr:cNvSpPr txBox="1"/>
          </xdr:nvSpPr>
          <xdr:spPr>
            <a:xfrm>
              <a:off x="6276975" y="101288850"/>
              <a:ext cx="1619250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41</xdr:col>
      <xdr:colOff>28575</xdr:colOff>
      <xdr:row>429</xdr:row>
      <xdr:rowOff>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7" name="TextBox 4"/>
            <xdr:cNvSpPr txBox="1"/>
          </xdr:nvSpPr>
          <xdr:spPr>
            <a:xfrm>
              <a:off x="6276975" y="10296525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97" name="TextBox 4"/>
            <xdr:cNvSpPr txBox="1"/>
          </xdr:nvSpPr>
          <xdr:spPr>
            <a:xfrm>
              <a:off x="6276975" y="10296525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142875</xdr:colOff>
      <xdr:row>434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8" name="TextBox 2"/>
            <xdr:cNvSpPr txBox="1">
              <a:spLocks/>
            </xdr:cNvSpPr>
          </xdr:nvSpPr>
          <xdr:spPr>
            <a:xfrm>
              <a:off x="752475" y="10419397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98" name="TextBox 2"/>
            <xdr:cNvSpPr txBox="1">
              <a:spLocks/>
            </xdr:cNvSpPr>
          </xdr:nvSpPr>
          <xdr:spPr>
            <a:xfrm>
              <a:off x="752475" y="10419397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11</xdr:col>
      <xdr:colOff>114299</xdr:colOff>
      <xdr:row>434</xdr:row>
      <xdr:rowOff>38101</xdr:rowOff>
    </xdr:from>
    <xdr:ext cx="1152526" cy="2000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9" name="TextBox 2"/>
            <xdr:cNvSpPr txBox="1">
              <a:spLocks/>
            </xdr:cNvSpPr>
          </xdr:nvSpPr>
          <xdr:spPr>
            <a:xfrm>
              <a:off x="1790699" y="104193976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99" name="TextBox 2"/>
            <xdr:cNvSpPr txBox="1">
              <a:spLocks/>
            </xdr:cNvSpPr>
          </xdr:nvSpPr>
          <xdr:spPr>
            <a:xfrm>
              <a:off x="1790699" y="104193976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20</xdr:col>
      <xdr:colOff>142875</xdr:colOff>
      <xdr:row>434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0" name="TextBox 2"/>
            <xdr:cNvSpPr txBox="1">
              <a:spLocks/>
            </xdr:cNvSpPr>
          </xdr:nvSpPr>
          <xdr:spPr>
            <a:xfrm>
              <a:off x="3190875" y="10419397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00" name="TextBox 2"/>
            <xdr:cNvSpPr txBox="1">
              <a:spLocks/>
            </xdr:cNvSpPr>
          </xdr:nvSpPr>
          <xdr:spPr>
            <a:xfrm>
              <a:off x="3190875" y="10419397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27</xdr:col>
      <xdr:colOff>142874</xdr:colOff>
      <xdr:row>434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1" name="TextBox 2"/>
            <xdr:cNvSpPr txBox="1">
              <a:spLocks/>
            </xdr:cNvSpPr>
          </xdr:nvSpPr>
          <xdr:spPr>
            <a:xfrm>
              <a:off x="4257674" y="10419397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01" name="TextBox 2"/>
            <xdr:cNvSpPr txBox="1">
              <a:spLocks/>
            </xdr:cNvSpPr>
          </xdr:nvSpPr>
          <xdr:spPr>
            <a:xfrm>
              <a:off x="4257674" y="10419397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37</xdr:col>
      <xdr:colOff>142874</xdr:colOff>
      <xdr:row>434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2" name="TextBox 2"/>
            <xdr:cNvSpPr txBox="1">
              <a:spLocks/>
            </xdr:cNvSpPr>
          </xdr:nvSpPr>
          <xdr:spPr>
            <a:xfrm>
              <a:off x="5781674" y="10419397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02" name="TextBox 2"/>
            <xdr:cNvSpPr txBox="1">
              <a:spLocks/>
            </xdr:cNvSpPr>
          </xdr:nvSpPr>
          <xdr:spPr>
            <a:xfrm>
              <a:off x="5781674" y="104193975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142874</xdr:colOff>
      <xdr:row>435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3" name="TextBox 2"/>
            <xdr:cNvSpPr txBox="1">
              <a:spLocks/>
            </xdr:cNvSpPr>
          </xdr:nvSpPr>
          <xdr:spPr>
            <a:xfrm>
              <a:off x="1057274" y="10443210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03" name="TextBox 2"/>
            <xdr:cNvSpPr txBox="1">
              <a:spLocks/>
            </xdr:cNvSpPr>
          </xdr:nvSpPr>
          <xdr:spPr>
            <a:xfrm>
              <a:off x="1057274" y="10443210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16</xdr:col>
      <xdr:colOff>142874</xdr:colOff>
      <xdr:row>435</xdr:row>
      <xdr:rowOff>38100</xdr:rowOff>
    </xdr:from>
    <xdr:ext cx="1228726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4" name="TextBox 2"/>
            <xdr:cNvSpPr txBox="1">
              <a:spLocks/>
            </xdr:cNvSpPr>
          </xdr:nvSpPr>
          <xdr:spPr>
            <a:xfrm>
              <a:off x="2581274" y="10443210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04" name="TextBox 2"/>
            <xdr:cNvSpPr txBox="1">
              <a:spLocks/>
            </xdr:cNvSpPr>
          </xdr:nvSpPr>
          <xdr:spPr>
            <a:xfrm>
              <a:off x="2581274" y="104432100"/>
              <a:ext cx="1228726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142875</xdr:colOff>
      <xdr:row>436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5" name="TextBox 2"/>
            <xdr:cNvSpPr txBox="1">
              <a:spLocks/>
            </xdr:cNvSpPr>
          </xdr:nvSpPr>
          <xdr:spPr>
            <a:xfrm>
              <a:off x="752475" y="10467022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05" name="TextBox 2"/>
            <xdr:cNvSpPr txBox="1">
              <a:spLocks/>
            </xdr:cNvSpPr>
          </xdr:nvSpPr>
          <xdr:spPr>
            <a:xfrm>
              <a:off x="752475" y="10467022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11</xdr:col>
      <xdr:colOff>114299</xdr:colOff>
      <xdr:row>436</xdr:row>
      <xdr:rowOff>38101</xdr:rowOff>
    </xdr:from>
    <xdr:ext cx="1152526" cy="2000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6" name="TextBox 2"/>
            <xdr:cNvSpPr txBox="1">
              <a:spLocks/>
            </xdr:cNvSpPr>
          </xdr:nvSpPr>
          <xdr:spPr>
            <a:xfrm>
              <a:off x="1790699" y="104670226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06" name="TextBox 2"/>
            <xdr:cNvSpPr txBox="1">
              <a:spLocks/>
            </xdr:cNvSpPr>
          </xdr:nvSpPr>
          <xdr:spPr>
            <a:xfrm>
              <a:off x="1790699" y="104670226"/>
              <a:ext cx="1152526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28575</xdr:colOff>
      <xdr:row>437</xdr:row>
      <xdr:rowOff>228600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7" name="TextBox 4"/>
            <xdr:cNvSpPr txBox="1"/>
          </xdr:nvSpPr>
          <xdr:spPr>
            <a:xfrm>
              <a:off x="790575" y="10509885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07" name="TextBox 4"/>
            <xdr:cNvSpPr txBox="1"/>
          </xdr:nvSpPr>
          <xdr:spPr>
            <a:xfrm>
              <a:off x="790575" y="105098850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12</xdr:col>
      <xdr:colOff>19050</xdr:colOff>
      <xdr:row>446</xdr:row>
      <xdr:rowOff>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8" name="TextBox 4"/>
            <xdr:cNvSpPr txBox="1"/>
          </xdr:nvSpPr>
          <xdr:spPr>
            <a:xfrm>
              <a:off x="1847850" y="10701337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08" name="TextBox 4"/>
            <xdr:cNvSpPr txBox="1"/>
          </xdr:nvSpPr>
          <xdr:spPr>
            <a:xfrm>
              <a:off x="1847850" y="10701337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26</xdr:col>
      <xdr:colOff>19050</xdr:colOff>
      <xdr:row>446</xdr:row>
      <xdr:rowOff>0</xdr:rowOff>
    </xdr:from>
    <xdr:ext cx="1663084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9" name="TextBox 4"/>
            <xdr:cNvSpPr txBox="1"/>
          </xdr:nvSpPr>
          <xdr:spPr>
            <a:xfrm>
              <a:off x="3981450" y="10701337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09" name="TextBox 4"/>
            <xdr:cNvSpPr txBox="1"/>
          </xdr:nvSpPr>
          <xdr:spPr>
            <a:xfrm>
              <a:off x="3981450" y="107013375"/>
              <a:ext cx="1663084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40</xdr:col>
      <xdr:colOff>19050</xdr:colOff>
      <xdr:row>446</xdr:row>
      <xdr:rowOff>0</xdr:rowOff>
    </xdr:from>
    <xdr:ext cx="1476879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0" name="TextBox 4"/>
            <xdr:cNvSpPr txBox="1"/>
          </xdr:nvSpPr>
          <xdr:spPr>
            <a:xfrm>
              <a:off x="6115050" y="107013375"/>
              <a:ext cx="1476879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 + </m:t>
                        </m:r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             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10" name="TextBox 4"/>
            <xdr:cNvSpPr txBox="1"/>
          </xdr:nvSpPr>
          <xdr:spPr>
            <a:xfrm>
              <a:off x="6115050" y="107013375"/>
              <a:ext cx="1476879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〗^2  + (       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×𝑙_0 )^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2 )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9525</xdr:colOff>
      <xdr:row>85</xdr:row>
      <xdr:rowOff>57150</xdr:rowOff>
    </xdr:from>
    <xdr:ext cx="777521" cy="3504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1" name="TextBox 4"/>
            <xdr:cNvSpPr txBox="1"/>
          </xdr:nvSpPr>
          <xdr:spPr>
            <a:xfrm>
              <a:off x="1228725" y="20459700"/>
              <a:ext cx="777521" cy="350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11" name="TextBox 4"/>
            <xdr:cNvSpPr txBox="1"/>
          </xdr:nvSpPr>
          <xdr:spPr>
            <a:xfrm>
              <a:off x="1228725" y="20459700"/>
              <a:ext cx="777521" cy="350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𝑐_(𝑙_𝑥 )=</a:t>
              </a:r>
              <a:r>
                <a:rPr lang="en-US" altLang="ko-KR" sz="1100" i="0">
                  <a:latin typeface="Cambria Math" panose="02040503050406030204" pitchFamily="18" charset="0"/>
                </a:rPr>
                <a:t>(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𝐵_𝑥)/(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𝑙_𝑥 )=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</xdr:col>
      <xdr:colOff>9526</xdr:colOff>
      <xdr:row>559</xdr:row>
      <xdr:rowOff>61917</xdr:rowOff>
    </xdr:from>
    <xdr:ext cx="3307765" cy="5227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2" name="TextBox 411"/>
            <xdr:cNvSpPr txBox="1"/>
          </xdr:nvSpPr>
          <xdr:spPr>
            <a:xfrm>
              <a:off x="314326" y="134145342"/>
              <a:ext cx="3307765" cy="5227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𝑋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𝐸</m:t>
                        </m:r>
                      </m:num>
                      <m:den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𝑋</m:t>
                        </m:r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=−1,  </m:t>
                    </m:r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 </m:t>
                    </m:r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𝛿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</m:t>
                    </m:r>
                  </m:oMath>
                </m:oMathPara>
              </a14:m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</mc:Choice>
      <mc:Fallback xmlns="">
        <xdr:sp macro="" textlink="">
          <xdr:nvSpPr>
            <xdr:cNvPr id="412" name="TextBox 411"/>
            <xdr:cNvSpPr txBox="1"/>
          </xdr:nvSpPr>
          <xdr:spPr>
            <a:xfrm>
              <a:off x="314326" y="134145342"/>
              <a:ext cx="3307765" cy="5227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𝑐_</a:t>
              </a:r>
              <a:r>
                <a:rPr lang="en-US" altLang="ko-KR" sz="1100" i="0">
                  <a:latin typeface="Cambria Math" panose="02040503050406030204" pitchFamily="18" charset="0"/>
                </a:rPr>
                <a:t>𝑋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i="0">
                  <a:latin typeface="Cambria Math" panose="02040503050406030204" pitchFamily="18" charset="0"/>
                </a:rPr>
                <a:t>𝐸/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i="0">
                  <a:latin typeface="Cambria Math" panose="02040503050406030204" pitchFamily="18" charset="0"/>
                </a:rPr>
                <a:t>𝑋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=−1,  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𝑐_𝑌=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𝐸/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=1,  𝑐_(〖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𝑌〗_𝑟 )=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𝐸/(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𝑌_𝑟 )=1</a:t>
              </a:r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557</xdr:row>
      <xdr:rowOff>14286</xdr:rowOff>
    </xdr:from>
    <xdr:ext cx="7025367" cy="2401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3" name="TextBox 2"/>
            <xdr:cNvSpPr txBox="1">
              <a:spLocks/>
            </xdr:cNvSpPr>
          </xdr:nvSpPr>
          <xdr:spPr>
            <a:xfrm>
              <a:off x="161925" y="133621461"/>
              <a:ext cx="7025367" cy="2401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𝑢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ko-KR" alt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13" name="TextBox 2"/>
            <xdr:cNvSpPr txBox="1">
              <a:spLocks/>
            </xdr:cNvSpPr>
          </xdr:nvSpPr>
          <xdr:spPr>
            <a:xfrm>
              <a:off x="161925" y="133621461"/>
              <a:ext cx="7025367" cy="2401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𝑢_𝑐^2 (𝐸)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=𝑢^2 (𝑋)+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𝑢^2 (𝑌)+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〖𝑢^2 (</a:t>
              </a:r>
              <a:r>
                <a:rPr lang="ko-KR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𝑌〗_𝑟)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549</xdr:row>
      <xdr:rowOff>80961</xdr:rowOff>
    </xdr:from>
    <xdr:ext cx="5589969" cy="351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4" name="TextBox 413"/>
            <xdr:cNvSpPr txBox="1">
              <a:spLocks noChangeAspect="1"/>
            </xdr:cNvSpPr>
          </xdr:nvSpPr>
          <xdr:spPr>
            <a:xfrm>
              <a:off x="161925" y="131783136"/>
              <a:ext cx="5589969" cy="351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=−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2000" b="0" i="1">
                            <a:latin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414" name="TextBox 413"/>
            <xdr:cNvSpPr txBox="1">
              <a:spLocks noChangeAspect="1"/>
            </xdr:cNvSpPr>
          </xdr:nvSpPr>
          <xdr:spPr>
            <a:xfrm>
              <a:off x="161925" y="131783136"/>
              <a:ext cx="5589969" cy="351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2000" b="0" i="0">
                  <a:latin typeface="Cambria Math" panose="02040503050406030204" pitchFamily="18" charset="0"/>
                </a:rPr>
                <a:t>𝐸=−𝑋+𝑌+〖</a:t>
              </a:r>
              <a:r>
                <a:rPr lang="ko-KR" altLang="en-US" sz="2000" b="0" i="0">
                  <a:latin typeface="Cambria Math" panose="02040503050406030204" pitchFamily="18" charset="0"/>
                </a:rPr>
                <a:t>𝛿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𝑌〗_𝑟</a:t>
              </a:r>
              <a:endParaRPr lang="ko-KR" altLang="en-US" sz="2000"/>
            </a:p>
          </xdr:txBody>
        </xdr:sp>
      </mc:Fallback>
    </mc:AlternateContent>
    <xdr:clientData/>
  </xdr:oneCellAnchor>
  <xdr:oneCellAnchor>
    <xdr:from>
      <xdr:col>14</xdr:col>
      <xdr:colOff>38100</xdr:colOff>
      <xdr:row>589</xdr:row>
      <xdr:rowOff>19050</xdr:rowOff>
    </xdr:from>
    <xdr:ext cx="228600" cy="1776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5" name="TextBox 5"/>
            <xdr:cNvSpPr txBox="1"/>
          </xdr:nvSpPr>
          <xdr:spPr>
            <a:xfrm>
              <a:off x="2171700" y="141246225"/>
              <a:ext cx="228600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15" name="TextBox 5"/>
            <xdr:cNvSpPr txBox="1"/>
          </xdr:nvSpPr>
          <xdr:spPr>
            <a:xfrm>
              <a:off x="2171700" y="141246225"/>
              <a:ext cx="228600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√𝑛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18</xdr:col>
      <xdr:colOff>123825</xdr:colOff>
      <xdr:row>589</xdr:row>
      <xdr:rowOff>19050</xdr:rowOff>
    </xdr:from>
    <xdr:ext cx="228600" cy="1992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6" name="TextBox 5"/>
            <xdr:cNvSpPr txBox="1"/>
          </xdr:nvSpPr>
          <xdr:spPr>
            <a:xfrm>
              <a:off x="2867025" y="141246225"/>
              <a:ext cx="228600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5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16" name="TextBox 5"/>
            <xdr:cNvSpPr txBox="1"/>
          </xdr:nvSpPr>
          <xdr:spPr>
            <a:xfrm>
              <a:off x="2867025" y="141246225"/>
              <a:ext cx="228600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√5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9525</xdr:colOff>
      <xdr:row>603</xdr:row>
      <xdr:rowOff>57150</xdr:rowOff>
    </xdr:from>
    <xdr:ext cx="914289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7" name="TextBox 416"/>
            <xdr:cNvSpPr txBox="1"/>
          </xdr:nvSpPr>
          <xdr:spPr>
            <a:xfrm>
              <a:off x="1228725" y="144618075"/>
              <a:ext cx="914289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𝛿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17" name="TextBox 416"/>
            <xdr:cNvSpPr txBox="1"/>
          </xdr:nvSpPr>
          <xdr:spPr>
            <a:xfrm>
              <a:off x="1228725" y="144618075"/>
              <a:ext cx="914289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𝑐_(〖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𝑌〗_𝑟 )=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𝐸/(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𝑌_𝑟 )=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14</xdr:col>
      <xdr:colOff>142874</xdr:colOff>
      <xdr:row>601</xdr:row>
      <xdr:rowOff>19051</xdr:rowOff>
    </xdr:from>
    <xdr:ext cx="333375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8" name="TextBox 5"/>
            <xdr:cNvSpPr txBox="1"/>
          </xdr:nvSpPr>
          <xdr:spPr>
            <a:xfrm>
              <a:off x="2276474" y="14410372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2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18" name="TextBox 5"/>
            <xdr:cNvSpPr txBox="1"/>
          </xdr:nvSpPr>
          <xdr:spPr>
            <a:xfrm>
              <a:off x="2276474" y="14410372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2√3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19</xdr:col>
      <xdr:colOff>152399</xdr:colOff>
      <xdr:row>601</xdr:row>
      <xdr:rowOff>19051</xdr:rowOff>
    </xdr:from>
    <xdr:ext cx="333375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9" name="TextBox 5"/>
            <xdr:cNvSpPr txBox="1"/>
          </xdr:nvSpPr>
          <xdr:spPr>
            <a:xfrm>
              <a:off x="3047999" y="14410372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2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19" name="TextBox 5"/>
            <xdr:cNvSpPr txBox="1"/>
          </xdr:nvSpPr>
          <xdr:spPr>
            <a:xfrm>
              <a:off x="3047999" y="14410372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2√3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9525</xdr:colOff>
      <xdr:row>606</xdr:row>
      <xdr:rowOff>9525</xdr:rowOff>
    </xdr:from>
    <xdr:ext cx="2266950" cy="4138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0" name="TextBox 5"/>
            <xdr:cNvSpPr txBox="1"/>
          </xdr:nvSpPr>
          <xdr:spPr>
            <a:xfrm>
              <a:off x="1076325" y="145284825"/>
              <a:ext cx="2266950" cy="413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ko-KR" sz="1100" b="0" i="1">
                        <a:latin typeface="Cambria Math" panose="02040503050406030204" pitchFamily="18" charset="0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𝛿</m:t>
                        </m:r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∞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20" name="TextBox 5"/>
            <xdr:cNvSpPr txBox="1"/>
          </xdr:nvSpPr>
          <xdr:spPr>
            <a:xfrm>
              <a:off x="1076325" y="145284825"/>
              <a:ext cx="2266950" cy="413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ν(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𝑌_𝑟 )=</a:t>
              </a:r>
              <a:r>
                <a:rPr lang="en-US" altLang="ko-KR" sz="1100" i="0">
                  <a:latin typeface="Cambria Math" panose="02040503050406030204" pitchFamily="18" charset="0"/>
                </a:rPr>
                <a:t>1/2 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100/𝑅)^2=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1/2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100/0)^2=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∞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610</xdr:row>
      <xdr:rowOff>9525</xdr:rowOff>
    </xdr:from>
    <xdr:ext cx="5079546" cy="2354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1" name="TextBox 2"/>
            <xdr:cNvSpPr txBox="1">
              <a:spLocks/>
            </xdr:cNvSpPr>
          </xdr:nvSpPr>
          <xdr:spPr>
            <a:xfrm>
              <a:off x="161925" y="146237325"/>
              <a:ext cx="5079546" cy="235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𝑢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ko-KR" alt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21" name="TextBox 2"/>
            <xdr:cNvSpPr txBox="1">
              <a:spLocks/>
            </xdr:cNvSpPr>
          </xdr:nvSpPr>
          <xdr:spPr>
            <a:xfrm>
              <a:off x="161925" y="146237325"/>
              <a:ext cx="5079546" cy="235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𝑢_𝑐^2 (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=𝑢^2 (𝑋)+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𝑢^2 (𝑌)+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〖𝑢^2 (</a:t>
              </a:r>
              <a:r>
                <a:rPr lang="ko-KR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𝑌〗_𝑟)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618</xdr:row>
      <xdr:rowOff>19050</xdr:rowOff>
    </xdr:from>
    <xdr:ext cx="722540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2" name="TextBox 2"/>
            <xdr:cNvSpPr txBox="1">
              <a:spLocks/>
            </xdr:cNvSpPr>
          </xdr:nvSpPr>
          <xdr:spPr>
            <a:xfrm>
              <a:off x="1676400" y="148151850"/>
              <a:ext cx="722540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22" name="TextBox 2"/>
            <xdr:cNvSpPr txBox="1">
              <a:spLocks/>
            </xdr:cNvSpPr>
          </xdr:nvSpPr>
          <xdr:spPr>
            <a:xfrm>
              <a:off x="1676400" y="148151850"/>
              <a:ext cx="722540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76200</xdr:colOff>
      <xdr:row>617</xdr:row>
      <xdr:rowOff>28575</xdr:rowOff>
    </xdr:from>
    <xdr:ext cx="719818" cy="2172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3" name="TextBox 2"/>
            <xdr:cNvSpPr txBox="1">
              <a:spLocks/>
            </xdr:cNvSpPr>
          </xdr:nvSpPr>
          <xdr:spPr>
            <a:xfrm>
              <a:off x="2362200" y="147923250"/>
              <a:ext cx="719818" cy="2172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23" name="TextBox 2"/>
            <xdr:cNvSpPr txBox="1">
              <a:spLocks/>
            </xdr:cNvSpPr>
          </xdr:nvSpPr>
          <xdr:spPr>
            <a:xfrm>
              <a:off x="2362200" y="147923250"/>
              <a:ext cx="719818" cy="2172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85725</xdr:colOff>
      <xdr:row>618</xdr:row>
      <xdr:rowOff>19050</xdr:rowOff>
    </xdr:from>
    <xdr:ext cx="719817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4" name="TextBox 2"/>
            <xdr:cNvSpPr txBox="1">
              <a:spLocks/>
            </xdr:cNvSpPr>
          </xdr:nvSpPr>
          <xdr:spPr>
            <a:xfrm>
              <a:off x="2371725" y="148151850"/>
              <a:ext cx="719817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24" name="TextBox 2"/>
            <xdr:cNvSpPr txBox="1">
              <a:spLocks/>
            </xdr:cNvSpPr>
          </xdr:nvSpPr>
          <xdr:spPr>
            <a:xfrm>
              <a:off x="2371725" y="148151850"/>
              <a:ext cx="719817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20</xdr:col>
      <xdr:colOff>114300</xdr:colOff>
      <xdr:row>618</xdr:row>
      <xdr:rowOff>19050</xdr:rowOff>
    </xdr:from>
    <xdr:ext cx="719818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5" name="TextBox 2"/>
            <xdr:cNvSpPr txBox="1">
              <a:spLocks/>
            </xdr:cNvSpPr>
          </xdr:nvSpPr>
          <xdr:spPr>
            <a:xfrm>
              <a:off x="3162300" y="148151850"/>
              <a:ext cx="719818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25" name="TextBox 2"/>
            <xdr:cNvSpPr txBox="1">
              <a:spLocks/>
            </xdr:cNvSpPr>
          </xdr:nvSpPr>
          <xdr:spPr>
            <a:xfrm>
              <a:off x="3162300" y="148151850"/>
              <a:ext cx="719818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47625</xdr:colOff>
      <xdr:row>617</xdr:row>
      <xdr:rowOff>52101</xdr:rowOff>
    </xdr:from>
    <xdr:ext cx="1476375" cy="7289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6" name="TextBox 425"/>
            <xdr:cNvSpPr txBox="1"/>
          </xdr:nvSpPr>
          <xdr:spPr>
            <a:xfrm>
              <a:off x="200025" y="147946776"/>
              <a:ext cx="1476375" cy="728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ko-KR" sz="1100" i="1">
                            <a:latin typeface="Cambria Math" panose="02040503050406030204" pitchFamily="18" charset="0"/>
                          </a:rPr>
                          <m:t>ν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𝑒𝑓𝑓</m:t>
                        </m:r>
                      </m:sub>
                    </m:sSub>
                    <m:r>
                      <a:rPr lang="en-US" altLang="ko-KR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nary>
                          <m:naryPr>
                            <m:chr m:val="∑"/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sup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𝑐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𝑢</m:t>
                                            </m:r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(</m:t>
                                            </m:r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)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p>
                              </m:num>
                              <m:den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ν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26" name="TextBox 425"/>
            <xdr:cNvSpPr txBox="1"/>
          </xdr:nvSpPr>
          <xdr:spPr>
            <a:xfrm>
              <a:off x="200025" y="147946776"/>
              <a:ext cx="1476375" cy="728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i="0">
                  <a:latin typeface="Cambria Math" panose="02040503050406030204" pitchFamily="18" charset="0"/>
                </a:rPr>
                <a:t>ν_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𝑒𝑓𝑓</a:t>
              </a:r>
              <a:r>
                <a:rPr lang="en-US" altLang="ko-KR" sz="1100" i="0">
                  <a:latin typeface="Cambria Math" panose="02040503050406030204" pitchFamily="18" charset="0"/>
                </a:rPr>
                <a:t>=(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𝑢_𝑐^4 (𝑦))/(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∑_(𝑖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1)^𝑁▒[𝑐_𝑖 〖𝑢(𝑥〗_𝑖)]^4/ν_𝑖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28575</xdr:colOff>
      <xdr:row>578</xdr:row>
      <xdr:rowOff>57150</xdr:rowOff>
    </xdr:from>
    <xdr:ext cx="671018" cy="3714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7" name="TextBox 4"/>
            <xdr:cNvSpPr txBox="1"/>
          </xdr:nvSpPr>
          <xdr:spPr>
            <a:xfrm>
              <a:off x="1247775" y="138664950"/>
              <a:ext cx="671018" cy="371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num>
                      <m:den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𝑋</m:t>
                        </m:r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27" name="TextBox 4"/>
            <xdr:cNvSpPr txBox="1"/>
          </xdr:nvSpPr>
          <xdr:spPr>
            <a:xfrm>
              <a:off x="1247775" y="138664950"/>
              <a:ext cx="671018" cy="371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𝑐_𝑋=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𝐸/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i="0">
                  <a:latin typeface="Cambria Math" panose="02040503050406030204" pitchFamily="18" charset="0"/>
                </a:rPr>
                <a:t>𝑋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142875</xdr:colOff>
      <xdr:row>611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8" name="TextBox 2"/>
            <xdr:cNvSpPr txBox="1">
              <a:spLocks/>
            </xdr:cNvSpPr>
          </xdr:nvSpPr>
          <xdr:spPr>
            <a:xfrm>
              <a:off x="752475" y="14650402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28" name="TextBox 2"/>
            <xdr:cNvSpPr txBox="1">
              <a:spLocks/>
            </xdr:cNvSpPr>
          </xdr:nvSpPr>
          <xdr:spPr>
            <a:xfrm>
              <a:off x="752475" y="14650402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142875</xdr:colOff>
      <xdr:row>612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9" name="TextBox 2"/>
            <xdr:cNvSpPr txBox="1">
              <a:spLocks/>
            </xdr:cNvSpPr>
          </xdr:nvSpPr>
          <xdr:spPr>
            <a:xfrm>
              <a:off x="752475" y="14674215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29" name="TextBox 2"/>
            <xdr:cNvSpPr txBox="1">
              <a:spLocks/>
            </xdr:cNvSpPr>
          </xdr:nvSpPr>
          <xdr:spPr>
            <a:xfrm>
              <a:off x="752475" y="14674215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9525</xdr:colOff>
      <xdr:row>591</xdr:row>
      <xdr:rowOff>57150</xdr:rowOff>
    </xdr:from>
    <xdr:ext cx="666144" cy="3714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0" name="TextBox 4"/>
            <xdr:cNvSpPr txBox="1"/>
          </xdr:nvSpPr>
          <xdr:spPr>
            <a:xfrm>
              <a:off x="1228725" y="141760575"/>
              <a:ext cx="666144" cy="371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𝐸</m:t>
                        </m:r>
                      </m:num>
                      <m:den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𝑌</m:t>
                        </m:r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30" name="TextBox 4"/>
            <xdr:cNvSpPr txBox="1"/>
          </xdr:nvSpPr>
          <xdr:spPr>
            <a:xfrm>
              <a:off x="1228725" y="141760575"/>
              <a:ext cx="666144" cy="371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𝑐_𝑌=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i="0">
                  <a:latin typeface="Cambria Math" panose="02040503050406030204" pitchFamily="18" charset="0"/>
                </a:rPr>
                <a:t>𝐸/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i="0">
                  <a:latin typeface="Cambria Math" panose="02040503050406030204" pitchFamily="18" charset="0"/>
                </a:rPr>
                <a:t>𝑌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11</xdr:col>
      <xdr:colOff>142875</xdr:colOff>
      <xdr:row>611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1" name="TextBox 2"/>
            <xdr:cNvSpPr txBox="1">
              <a:spLocks/>
            </xdr:cNvSpPr>
          </xdr:nvSpPr>
          <xdr:spPr>
            <a:xfrm>
              <a:off x="1819275" y="14650402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31" name="TextBox 2"/>
            <xdr:cNvSpPr txBox="1">
              <a:spLocks/>
            </xdr:cNvSpPr>
          </xdr:nvSpPr>
          <xdr:spPr>
            <a:xfrm>
              <a:off x="1819275" y="14650402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18</xdr:col>
      <xdr:colOff>142875</xdr:colOff>
      <xdr:row>611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2" name="TextBox 2"/>
            <xdr:cNvSpPr txBox="1">
              <a:spLocks/>
            </xdr:cNvSpPr>
          </xdr:nvSpPr>
          <xdr:spPr>
            <a:xfrm>
              <a:off x="2886075" y="14650402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32" name="TextBox 2"/>
            <xdr:cNvSpPr txBox="1">
              <a:spLocks/>
            </xdr:cNvSpPr>
          </xdr:nvSpPr>
          <xdr:spPr>
            <a:xfrm>
              <a:off x="2886075" y="14650402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</xdr:col>
      <xdr:colOff>9526</xdr:colOff>
      <xdr:row>662</xdr:row>
      <xdr:rowOff>61917</xdr:rowOff>
    </xdr:from>
    <xdr:ext cx="3331361" cy="5218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3" name="TextBox 432"/>
            <xdr:cNvSpPr txBox="1"/>
          </xdr:nvSpPr>
          <xdr:spPr>
            <a:xfrm>
              <a:off x="314326" y="158834142"/>
              <a:ext cx="3331361" cy="5218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𝑋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𝐸</m:t>
                        </m:r>
                      </m:num>
                      <m:den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𝑋</m:t>
                        </m:r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=1,  </m:t>
                    </m:r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=−1,  </m:t>
                    </m:r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𝛿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</m:t>
                    </m:r>
                  </m:oMath>
                </m:oMathPara>
              </a14:m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</mc:Choice>
      <mc:Fallback xmlns="">
        <xdr:sp macro="" textlink="">
          <xdr:nvSpPr>
            <xdr:cNvPr id="433" name="TextBox 432"/>
            <xdr:cNvSpPr txBox="1"/>
          </xdr:nvSpPr>
          <xdr:spPr>
            <a:xfrm>
              <a:off x="314326" y="158834142"/>
              <a:ext cx="3331361" cy="5218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𝑐_</a:t>
              </a:r>
              <a:r>
                <a:rPr lang="en-US" altLang="ko-KR" sz="1100" i="0">
                  <a:latin typeface="Cambria Math" panose="02040503050406030204" pitchFamily="18" charset="0"/>
                </a:rPr>
                <a:t>𝑋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i="0">
                  <a:latin typeface="Cambria Math" panose="02040503050406030204" pitchFamily="18" charset="0"/>
                </a:rPr>
                <a:t>𝐸/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i="0">
                  <a:latin typeface="Cambria Math" panose="02040503050406030204" pitchFamily="18" charset="0"/>
                </a:rPr>
                <a:t>𝑋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=1,  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𝑐_𝑌=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𝐸/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=−1,  𝑐_(〖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𝑌〗_𝑟 )=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𝐸/(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𝑌_𝑟 )=1</a:t>
              </a:r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660</xdr:row>
      <xdr:rowOff>14286</xdr:rowOff>
    </xdr:from>
    <xdr:ext cx="7025367" cy="2401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4" name="TextBox 2"/>
            <xdr:cNvSpPr txBox="1">
              <a:spLocks/>
            </xdr:cNvSpPr>
          </xdr:nvSpPr>
          <xdr:spPr>
            <a:xfrm>
              <a:off x="161925" y="158310261"/>
              <a:ext cx="7025367" cy="2401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𝑢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ko-KR" alt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34" name="TextBox 2"/>
            <xdr:cNvSpPr txBox="1">
              <a:spLocks/>
            </xdr:cNvSpPr>
          </xdr:nvSpPr>
          <xdr:spPr>
            <a:xfrm>
              <a:off x="161925" y="158310261"/>
              <a:ext cx="7025367" cy="2401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𝑢_𝑐^2 (𝐸)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=𝑢^2 (𝑋)+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𝑢^2 (𝑌)+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〖𝑢^2 (</a:t>
              </a:r>
              <a:r>
                <a:rPr lang="ko-KR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𝑌〗_𝑟)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652</xdr:row>
      <xdr:rowOff>80961</xdr:rowOff>
    </xdr:from>
    <xdr:ext cx="5589969" cy="351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5" name="TextBox 434"/>
            <xdr:cNvSpPr txBox="1">
              <a:spLocks noChangeAspect="1"/>
            </xdr:cNvSpPr>
          </xdr:nvSpPr>
          <xdr:spPr>
            <a:xfrm>
              <a:off x="161925" y="156471936"/>
              <a:ext cx="5589969" cy="351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ko-KR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2000" b="0" i="1">
                            <a:latin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435" name="TextBox 434"/>
            <xdr:cNvSpPr txBox="1">
              <a:spLocks noChangeAspect="1"/>
            </xdr:cNvSpPr>
          </xdr:nvSpPr>
          <xdr:spPr>
            <a:xfrm>
              <a:off x="161925" y="156471936"/>
              <a:ext cx="5589969" cy="351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2000" b="0" i="0">
                  <a:latin typeface="Cambria Math" panose="02040503050406030204" pitchFamily="18" charset="0"/>
                </a:rPr>
                <a:t>𝐸=𝑋−𝑌+〖</a:t>
              </a:r>
              <a:r>
                <a:rPr lang="ko-KR" altLang="en-US" sz="2000" b="0" i="0">
                  <a:latin typeface="Cambria Math" panose="02040503050406030204" pitchFamily="18" charset="0"/>
                </a:rPr>
                <a:t>𝛿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𝑌〗_𝑟</a:t>
              </a:r>
              <a:endParaRPr lang="ko-KR" altLang="en-US" sz="2000"/>
            </a:p>
          </xdr:txBody>
        </xdr:sp>
      </mc:Fallback>
    </mc:AlternateContent>
    <xdr:clientData/>
  </xdr:oneCellAnchor>
  <xdr:oneCellAnchor>
    <xdr:from>
      <xdr:col>14</xdr:col>
      <xdr:colOff>38100</xdr:colOff>
      <xdr:row>694</xdr:row>
      <xdr:rowOff>19050</xdr:rowOff>
    </xdr:from>
    <xdr:ext cx="228600" cy="1776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6" name="TextBox 5"/>
            <xdr:cNvSpPr txBox="1"/>
          </xdr:nvSpPr>
          <xdr:spPr>
            <a:xfrm>
              <a:off x="2171700" y="166411275"/>
              <a:ext cx="228600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36" name="TextBox 5"/>
            <xdr:cNvSpPr txBox="1"/>
          </xdr:nvSpPr>
          <xdr:spPr>
            <a:xfrm>
              <a:off x="2171700" y="166411275"/>
              <a:ext cx="228600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√𝑛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18</xdr:col>
      <xdr:colOff>0</xdr:colOff>
      <xdr:row>694</xdr:row>
      <xdr:rowOff>19050</xdr:rowOff>
    </xdr:from>
    <xdr:ext cx="228600" cy="1992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7" name="TextBox 5"/>
            <xdr:cNvSpPr txBox="1"/>
          </xdr:nvSpPr>
          <xdr:spPr>
            <a:xfrm>
              <a:off x="2743200" y="166411275"/>
              <a:ext cx="228600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5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37" name="TextBox 5"/>
            <xdr:cNvSpPr txBox="1"/>
          </xdr:nvSpPr>
          <xdr:spPr>
            <a:xfrm>
              <a:off x="2743200" y="166411275"/>
              <a:ext cx="228600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√5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9525</xdr:colOff>
      <xdr:row>708</xdr:row>
      <xdr:rowOff>57150</xdr:rowOff>
    </xdr:from>
    <xdr:ext cx="914289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8" name="TextBox 437"/>
            <xdr:cNvSpPr txBox="1"/>
          </xdr:nvSpPr>
          <xdr:spPr>
            <a:xfrm>
              <a:off x="1228725" y="169783125"/>
              <a:ext cx="914289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ko-KR" alt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𝛿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num>
                      <m:den>
                        <m:r>
                          <a:rPr lang="ko-KR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ko-KR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sSub>
                          <m:sSub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</m:den>
                    </m:f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38" name="TextBox 437"/>
            <xdr:cNvSpPr txBox="1"/>
          </xdr:nvSpPr>
          <xdr:spPr>
            <a:xfrm>
              <a:off x="1228725" y="169783125"/>
              <a:ext cx="914289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𝑐_(〖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𝑌〗_𝑟 )=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𝐸/(</a:t>
              </a:r>
              <a:r>
                <a:rPr lang="ko-KR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ko-KR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𝑌_𝑟 )=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14</xdr:col>
      <xdr:colOff>142874</xdr:colOff>
      <xdr:row>706</xdr:row>
      <xdr:rowOff>19051</xdr:rowOff>
    </xdr:from>
    <xdr:ext cx="333375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9" name="TextBox 5"/>
            <xdr:cNvSpPr txBox="1"/>
          </xdr:nvSpPr>
          <xdr:spPr>
            <a:xfrm>
              <a:off x="2276474" y="16926877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2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39" name="TextBox 5"/>
            <xdr:cNvSpPr txBox="1"/>
          </xdr:nvSpPr>
          <xdr:spPr>
            <a:xfrm>
              <a:off x="2276474" y="16926877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2√3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19</xdr:col>
      <xdr:colOff>47624</xdr:colOff>
      <xdr:row>706</xdr:row>
      <xdr:rowOff>19051</xdr:rowOff>
    </xdr:from>
    <xdr:ext cx="333375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0" name="TextBox 5"/>
            <xdr:cNvSpPr txBox="1"/>
          </xdr:nvSpPr>
          <xdr:spPr>
            <a:xfrm>
              <a:off x="2943224" y="16926877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2</m:t>
                    </m:r>
                    <m:rad>
                      <m:radPr>
                        <m:degHide m:val="on"/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40" name="TextBox 5"/>
            <xdr:cNvSpPr txBox="1"/>
          </xdr:nvSpPr>
          <xdr:spPr>
            <a:xfrm>
              <a:off x="2943224" y="169268776"/>
              <a:ext cx="333375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2√3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7</xdr:col>
      <xdr:colOff>9525</xdr:colOff>
      <xdr:row>711</xdr:row>
      <xdr:rowOff>9525</xdr:rowOff>
    </xdr:from>
    <xdr:ext cx="2266950" cy="4138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1" name="TextBox 5"/>
            <xdr:cNvSpPr txBox="1"/>
          </xdr:nvSpPr>
          <xdr:spPr>
            <a:xfrm>
              <a:off x="1076325" y="170449875"/>
              <a:ext cx="2266950" cy="413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ko-KR" sz="1100" b="0" i="1">
                        <a:latin typeface="Cambria Math" panose="02040503050406030204" pitchFamily="18" charset="0"/>
                      </a:rPr>
                      <m:t>ν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𝛿</m:t>
                        </m:r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altLang="ko-K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100</m:t>
                                </m:r>
                              </m:num>
                              <m:den>
                                <m: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∞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41" name="TextBox 5"/>
            <xdr:cNvSpPr txBox="1"/>
          </xdr:nvSpPr>
          <xdr:spPr>
            <a:xfrm>
              <a:off x="1076325" y="170449875"/>
              <a:ext cx="2266950" cy="413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ν(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𝑌_𝑟 )=</a:t>
              </a:r>
              <a:r>
                <a:rPr lang="en-US" altLang="ko-KR" sz="1100" i="0">
                  <a:latin typeface="Cambria Math" panose="02040503050406030204" pitchFamily="18" charset="0"/>
                </a:rPr>
                <a:t>1/2 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100/𝑅)^2=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1/2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100/0)^2=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∞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715</xdr:row>
      <xdr:rowOff>9525</xdr:rowOff>
    </xdr:from>
    <xdr:ext cx="5079546" cy="2354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2" name="TextBox 2"/>
            <xdr:cNvSpPr txBox="1">
              <a:spLocks/>
            </xdr:cNvSpPr>
          </xdr:nvSpPr>
          <xdr:spPr>
            <a:xfrm>
              <a:off x="161925" y="171402375"/>
              <a:ext cx="5079546" cy="235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𝑢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ko-KR" alt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42" name="TextBox 2"/>
            <xdr:cNvSpPr txBox="1">
              <a:spLocks/>
            </xdr:cNvSpPr>
          </xdr:nvSpPr>
          <xdr:spPr>
            <a:xfrm>
              <a:off x="161925" y="171402375"/>
              <a:ext cx="5079546" cy="235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𝑢_𝑐^2 (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=𝑢^2 (𝑋)+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𝑢^2 (𝑌)+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〖𝑢^2 (</a:t>
              </a:r>
              <a:r>
                <a:rPr lang="ko-KR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𝑌〗_𝑟)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723</xdr:row>
      <xdr:rowOff>19050</xdr:rowOff>
    </xdr:from>
    <xdr:ext cx="722540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3" name="TextBox 2"/>
            <xdr:cNvSpPr txBox="1">
              <a:spLocks/>
            </xdr:cNvSpPr>
          </xdr:nvSpPr>
          <xdr:spPr>
            <a:xfrm>
              <a:off x="1676400" y="173316900"/>
              <a:ext cx="722540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43" name="TextBox 2"/>
            <xdr:cNvSpPr txBox="1">
              <a:spLocks/>
            </xdr:cNvSpPr>
          </xdr:nvSpPr>
          <xdr:spPr>
            <a:xfrm>
              <a:off x="1676400" y="173316900"/>
              <a:ext cx="722540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76200</xdr:colOff>
      <xdr:row>722</xdr:row>
      <xdr:rowOff>28575</xdr:rowOff>
    </xdr:from>
    <xdr:ext cx="719818" cy="2172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4" name="TextBox 2"/>
            <xdr:cNvSpPr txBox="1">
              <a:spLocks/>
            </xdr:cNvSpPr>
          </xdr:nvSpPr>
          <xdr:spPr>
            <a:xfrm>
              <a:off x="2362200" y="173088300"/>
              <a:ext cx="719818" cy="2172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44" name="TextBox 2"/>
            <xdr:cNvSpPr txBox="1">
              <a:spLocks/>
            </xdr:cNvSpPr>
          </xdr:nvSpPr>
          <xdr:spPr>
            <a:xfrm>
              <a:off x="2362200" y="173088300"/>
              <a:ext cx="719818" cy="2172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85725</xdr:colOff>
      <xdr:row>723</xdr:row>
      <xdr:rowOff>19050</xdr:rowOff>
    </xdr:from>
    <xdr:ext cx="719817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5" name="TextBox 2"/>
            <xdr:cNvSpPr txBox="1">
              <a:spLocks/>
            </xdr:cNvSpPr>
          </xdr:nvSpPr>
          <xdr:spPr>
            <a:xfrm>
              <a:off x="2371725" y="173316900"/>
              <a:ext cx="719817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45" name="TextBox 2"/>
            <xdr:cNvSpPr txBox="1">
              <a:spLocks/>
            </xdr:cNvSpPr>
          </xdr:nvSpPr>
          <xdr:spPr>
            <a:xfrm>
              <a:off x="2371725" y="173316900"/>
              <a:ext cx="719817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20</xdr:col>
      <xdr:colOff>114300</xdr:colOff>
      <xdr:row>723</xdr:row>
      <xdr:rowOff>19050</xdr:rowOff>
    </xdr:from>
    <xdr:ext cx="719818" cy="209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6" name="TextBox 2"/>
            <xdr:cNvSpPr txBox="1">
              <a:spLocks/>
            </xdr:cNvSpPr>
          </xdr:nvSpPr>
          <xdr:spPr>
            <a:xfrm>
              <a:off x="3162300" y="173316900"/>
              <a:ext cx="719818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46" name="TextBox 2"/>
            <xdr:cNvSpPr txBox="1">
              <a:spLocks/>
            </xdr:cNvSpPr>
          </xdr:nvSpPr>
          <xdr:spPr>
            <a:xfrm>
              <a:off x="3162300" y="173316900"/>
              <a:ext cx="719818" cy="209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</xdr:col>
      <xdr:colOff>47625</xdr:colOff>
      <xdr:row>722</xdr:row>
      <xdr:rowOff>52101</xdr:rowOff>
    </xdr:from>
    <xdr:ext cx="1476375" cy="7289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7" name="TextBox 446"/>
            <xdr:cNvSpPr txBox="1"/>
          </xdr:nvSpPr>
          <xdr:spPr>
            <a:xfrm>
              <a:off x="200025" y="173111826"/>
              <a:ext cx="1476375" cy="728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ko-KR" sz="1100" i="1">
                            <a:latin typeface="Cambria Math" panose="02040503050406030204" pitchFamily="18" charset="0"/>
                          </a:rPr>
                          <m:t>ν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𝑒𝑓𝑓</m:t>
                        </m:r>
                      </m:sub>
                    </m:sSub>
                    <m:r>
                      <a:rPr lang="en-US" altLang="ko-KR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b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b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nary>
                          <m:naryPr>
                            <m:chr m:val="∑"/>
                            <m:ctrlP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altLang="ko-K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sup>
                          <m:e>
                            <m:f>
                              <m:fPr>
                                <m:ctrlPr>
                                  <a:rPr lang="en-US" altLang="ko-K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𝑐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sSub>
                                          <m:sSubPr>
                                            <m:ctrlP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𝑢</m:t>
                                            </m:r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(</m:t>
                                            </m:r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altLang="ko-K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)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p>
                                </m:sSup>
                              </m:num>
                              <m:den>
                                <m:sSub>
                                  <m:sSubPr>
                                    <m:ctrl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ν</m:t>
                                    </m:r>
                                  </m:e>
                                  <m:sub>
                                    <m:r>
                                      <a:rPr lang="en-US" altLang="ko-K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47" name="TextBox 446"/>
            <xdr:cNvSpPr txBox="1"/>
          </xdr:nvSpPr>
          <xdr:spPr>
            <a:xfrm>
              <a:off x="200025" y="173111826"/>
              <a:ext cx="1476375" cy="728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i="0">
                  <a:latin typeface="Cambria Math" panose="02040503050406030204" pitchFamily="18" charset="0"/>
                </a:rPr>
                <a:t>ν_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𝑒𝑓𝑓</a:t>
              </a:r>
              <a:r>
                <a:rPr lang="en-US" altLang="ko-KR" sz="1100" i="0">
                  <a:latin typeface="Cambria Math" panose="02040503050406030204" pitchFamily="18" charset="0"/>
                </a:rPr>
                <a:t>=(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𝑢_𝑐^4 (𝑦))/(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∑_(𝑖</a:t>
              </a:r>
              <a:r>
                <a:rPr lang="en-US" altLang="ko-K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1)^𝑁▒[𝑐_𝑖 〖𝑢(𝑥〗_𝑖)]^4/ν_𝑖 )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28575</xdr:colOff>
      <xdr:row>683</xdr:row>
      <xdr:rowOff>57150</xdr:rowOff>
    </xdr:from>
    <xdr:ext cx="671018" cy="3714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8" name="TextBox 4"/>
            <xdr:cNvSpPr txBox="1"/>
          </xdr:nvSpPr>
          <xdr:spPr>
            <a:xfrm>
              <a:off x="1247775" y="163830000"/>
              <a:ext cx="671018" cy="371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num>
                      <m:den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𝑋</m:t>
                        </m:r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48" name="TextBox 4"/>
            <xdr:cNvSpPr txBox="1"/>
          </xdr:nvSpPr>
          <xdr:spPr>
            <a:xfrm>
              <a:off x="1247775" y="163830000"/>
              <a:ext cx="671018" cy="371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𝑐_𝑋=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𝐸/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i="0">
                  <a:latin typeface="Cambria Math" panose="02040503050406030204" pitchFamily="18" charset="0"/>
                </a:rPr>
                <a:t>𝑋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142875</xdr:colOff>
      <xdr:row>716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9" name="TextBox 2"/>
            <xdr:cNvSpPr txBox="1">
              <a:spLocks/>
            </xdr:cNvSpPr>
          </xdr:nvSpPr>
          <xdr:spPr>
            <a:xfrm>
              <a:off x="752475" y="17166907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49" name="TextBox 2"/>
            <xdr:cNvSpPr txBox="1">
              <a:spLocks/>
            </xdr:cNvSpPr>
          </xdr:nvSpPr>
          <xdr:spPr>
            <a:xfrm>
              <a:off x="752475" y="17166907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142875</xdr:colOff>
      <xdr:row>717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0" name="TextBox 2"/>
            <xdr:cNvSpPr txBox="1">
              <a:spLocks/>
            </xdr:cNvSpPr>
          </xdr:nvSpPr>
          <xdr:spPr>
            <a:xfrm>
              <a:off x="752475" y="17190720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50" name="TextBox 2"/>
            <xdr:cNvSpPr txBox="1">
              <a:spLocks/>
            </xdr:cNvSpPr>
          </xdr:nvSpPr>
          <xdr:spPr>
            <a:xfrm>
              <a:off x="752475" y="171907201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9525</xdr:colOff>
      <xdr:row>696</xdr:row>
      <xdr:rowOff>57150</xdr:rowOff>
    </xdr:from>
    <xdr:ext cx="666144" cy="3714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1" name="TextBox 4"/>
            <xdr:cNvSpPr txBox="1"/>
          </xdr:nvSpPr>
          <xdr:spPr>
            <a:xfrm>
              <a:off x="1228725" y="166925625"/>
              <a:ext cx="666144" cy="371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𝐸</m:t>
                        </m:r>
                      </m:num>
                      <m:den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i="1">
                            <a:latin typeface="Cambria Math" panose="02040503050406030204" pitchFamily="18" charset="0"/>
                          </a:rPr>
                          <m:t>𝑌</m:t>
                        </m:r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51" name="TextBox 4"/>
            <xdr:cNvSpPr txBox="1"/>
          </xdr:nvSpPr>
          <xdr:spPr>
            <a:xfrm>
              <a:off x="1228725" y="166925625"/>
              <a:ext cx="666144" cy="371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latin typeface="Cambria Math" panose="02040503050406030204" pitchFamily="18" charset="0"/>
                </a:rPr>
                <a:t>𝑐_𝑌=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i="0">
                  <a:latin typeface="Cambria Math" panose="02040503050406030204" pitchFamily="18" charset="0"/>
                </a:rPr>
                <a:t>𝐸/</a:t>
              </a:r>
              <a:r>
                <a:rPr lang="ko-KR" altLang="en-US" sz="110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i="0">
                  <a:latin typeface="Cambria Math" panose="02040503050406030204" pitchFamily="18" charset="0"/>
                </a:rPr>
                <a:t>𝑌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11</xdr:col>
      <xdr:colOff>142875</xdr:colOff>
      <xdr:row>716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2" name="TextBox 2"/>
            <xdr:cNvSpPr txBox="1">
              <a:spLocks/>
            </xdr:cNvSpPr>
          </xdr:nvSpPr>
          <xdr:spPr>
            <a:xfrm>
              <a:off x="1819275" y="17166907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52" name="TextBox 2"/>
            <xdr:cNvSpPr txBox="1">
              <a:spLocks/>
            </xdr:cNvSpPr>
          </xdr:nvSpPr>
          <xdr:spPr>
            <a:xfrm>
              <a:off x="1819275" y="17166907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18</xdr:col>
      <xdr:colOff>142875</xdr:colOff>
      <xdr:row>716</xdr:row>
      <xdr:rowOff>38101</xdr:rowOff>
    </xdr:from>
    <xdr:ext cx="876300" cy="19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3" name="TextBox 2"/>
            <xdr:cNvSpPr txBox="1">
              <a:spLocks/>
            </xdr:cNvSpPr>
          </xdr:nvSpPr>
          <xdr:spPr>
            <a:xfrm>
              <a:off x="2886075" y="17166907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53" name="TextBox 2"/>
            <xdr:cNvSpPr txBox="1">
              <a:spLocks/>
            </xdr:cNvSpPr>
          </xdr:nvSpPr>
          <xdr:spPr>
            <a:xfrm>
              <a:off x="2886075" y="171669076"/>
              <a:ext cx="876300" cy="19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(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10</xdr:col>
      <xdr:colOff>9525</xdr:colOff>
      <xdr:row>678</xdr:row>
      <xdr:rowOff>157162</xdr:rowOff>
    </xdr:from>
    <xdr:ext cx="1063176" cy="231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4" name="TextBox 453"/>
            <xdr:cNvSpPr txBox="1"/>
          </xdr:nvSpPr>
          <xdr:spPr>
            <a:xfrm>
              <a:off x="1533525" y="162739387"/>
              <a:ext cx="1063176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n-US" altLang="ko-KR" sz="1100" i="0">
                                <a:latin typeface="Cambria Math" panose="02040503050406030204" pitchFamily="18" charset="0"/>
                              </a:rPr>
                              <m:t>tan</m:t>
                            </m:r>
                          </m:e>
                          <m:sup>
                            <m:r>
                              <a:rPr lang="en-US" altLang="ko-KR" sz="11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</m:fName>
                      <m:e>
                        <m:f>
                          <m:fPr>
                            <m:ctrlPr>
                              <a:rPr lang="en-US" altLang="ko-KR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       </m:t>
                            </m:r>
                          </m:num>
                          <m:den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          </m:t>
                            </m:r>
                          </m:den>
                        </m:f>
                      </m:e>
                    </m:func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54" name="TextBox 453"/>
            <xdr:cNvSpPr txBox="1"/>
          </xdr:nvSpPr>
          <xdr:spPr>
            <a:xfrm>
              <a:off x="1533525" y="162739387"/>
              <a:ext cx="1063176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i="0">
                  <a:latin typeface="Cambria Math" panose="02040503050406030204" pitchFamily="18" charset="0"/>
                </a:rPr>
                <a:t>tan^(−1)⁡〖(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           )/(          )〗=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2"/>
  <sheetViews>
    <sheetView showGridLines="0" tabSelected="1" zoomScaleNormal="100" zoomScaleSheetLayoutView="115" workbookViewId="0">
      <selection sqref="A1:J1"/>
    </sheetView>
  </sheetViews>
  <sheetFormatPr defaultColWidth="8.109375" defaultRowHeight="12.95" customHeight="1"/>
  <cols>
    <col min="1" max="11" width="8.109375" style="1" customWidth="1"/>
    <col min="12" max="16384" width="8.109375" style="1"/>
  </cols>
  <sheetData>
    <row r="1" spans="1:13" ht="51.95" customHeight="1">
      <c r="A1" s="355" t="s">
        <v>0</v>
      </c>
      <c r="B1" s="356"/>
      <c r="C1" s="356"/>
      <c r="D1" s="356"/>
      <c r="E1" s="356"/>
      <c r="F1" s="356"/>
      <c r="G1" s="356"/>
      <c r="H1" s="357"/>
      <c r="I1" s="358"/>
      <c r="J1" s="359"/>
    </row>
    <row r="2" spans="1:13" ht="12.95" customHeight="1">
      <c r="A2" s="335" t="s">
        <v>1</v>
      </c>
      <c r="B2" s="335"/>
      <c r="C2" s="335"/>
      <c r="D2" s="335"/>
      <c r="E2" s="335"/>
      <c r="F2" s="335"/>
      <c r="G2" s="335"/>
      <c r="H2" s="335"/>
      <c r="I2" s="335"/>
      <c r="J2" s="335"/>
    </row>
    <row r="3" spans="1:13" ht="12.95" customHeight="1">
      <c r="A3" s="336" t="s">
        <v>2</v>
      </c>
      <c r="B3" s="337"/>
      <c r="C3" s="360"/>
      <c r="D3" s="360"/>
      <c r="E3" s="360"/>
      <c r="F3" s="337" t="s">
        <v>3</v>
      </c>
      <c r="G3" s="337"/>
      <c r="H3" s="351"/>
      <c r="I3" s="350"/>
      <c r="J3" s="350"/>
    </row>
    <row r="4" spans="1:13" ht="12.95" customHeight="1">
      <c r="A4" s="337" t="s">
        <v>4</v>
      </c>
      <c r="B4" s="337"/>
      <c r="C4" s="361"/>
      <c r="D4" s="337"/>
      <c r="E4" s="337"/>
      <c r="F4" s="337" t="s">
        <v>5</v>
      </c>
      <c r="G4" s="337"/>
      <c r="H4" s="337"/>
      <c r="I4" s="350"/>
      <c r="J4" s="350"/>
    </row>
    <row r="5" spans="1:13" ht="12.95" customHeight="1">
      <c r="A5" s="337" t="s">
        <v>6</v>
      </c>
      <c r="B5" s="337"/>
      <c r="C5" s="337"/>
      <c r="D5" s="350"/>
      <c r="E5" s="350"/>
      <c r="F5" s="336" t="s">
        <v>7</v>
      </c>
      <c r="G5" s="337"/>
      <c r="H5" s="338"/>
      <c r="I5" s="339"/>
      <c r="J5" s="339"/>
    </row>
    <row r="6" spans="1:13" ht="12.95" customHeight="1">
      <c r="A6" s="337" t="s">
        <v>8</v>
      </c>
      <c r="B6" s="337"/>
      <c r="C6" s="337"/>
      <c r="D6" s="350"/>
      <c r="E6" s="350"/>
      <c r="F6" s="336" t="s">
        <v>9</v>
      </c>
      <c r="G6" s="337"/>
      <c r="H6" s="338"/>
      <c r="I6" s="339"/>
      <c r="J6" s="339"/>
    </row>
    <row r="7" spans="1:13" ht="12.95" customHeight="1">
      <c r="A7" s="337" t="s">
        <v>10</v>
      </c>
      <c r="B7" s="337"/>
      <c r="C7" s="353"/>
      <c r="D7" s="350"/>
      <c r="E7" s="350"/>
      <c r="F7" s="336" t="s">
        <v>11</v>
      </c>
      <c r="G7" s="337"/>
      <c r="H7" s="337"/>
      <c r="I7" s="350"/>
      <c r="J7" s="350"/>
    </row>
    <row r="8" spans="1:13" ht="12.95" customHeight="1">
      <c r="A8" s="337" t="s">
        <v>12</v>
      </c>
      <c r="B8" s="337"/>
      <c r="C8" s="351"/>
      <c r="D8" s="352"/>
      <c r="E8" s="352"/>
      <c r="F8" s="336" t="s">
        <v>13</v>
      </c>
      <c r="G8" s="337"/>
      <c r="H8" s="337"/>
      <c r="I8" s="350"/>
      <c r="J8" s="350"/>
    </row>
    <row r="9" spans="1:13" ht="12.95" customHeight="1">
      <c r="A9" s="336" t="s">
        <v>35</v>
      </c>
      <c r="B9" s="337"/>
      <c r="C9" s="338"/>
      <c r="D9" s="339"/>
      <c r="E9" s="339"/>
      <c r="F9" s="354" t="s">
        <v>14</v>
      </c>
      <c r="G9" s="354"/>
      <c r="H9" s="338"/>
      <c r="I9" s="339"/>
      <c r="J9" s="339"/>
    </row>
    <row r="10" spans="1:13" ht="23.25" customHeight="1">
      <c r="A10" s="337" t="s">
        <v>15</v>
      </c>
      <c r="B10" s="337"/>
      <c r="C10" s="338"/>
      <c r="D10" s="339"/>
      <c r="E10" s="339"/>
      <c r="F10" s="337" t="s">
        <v>16</v>
      </c>
      <c r="G10" s="337"/>
      <c r="H10" s="34"/>
      <c r="I10" s="342" t="s">
        <v>17</v>
      </c>
      <c r="J10" s="343"/>
      <c r="K10" s="4"/>
    </row>
    <row r="11" spans="1:13" ht="12.95" customHeight="1">
      <c r="A11" s="335" t="s">
        <v>18</v>
      </c>
      <c r="B11" s="335"/>
      <c r="C11" s="335"/>
      <c r="D11" s="335"/>
      <c r="E11" s="335"/>
      <c r="F11" s="335"/>
      <c r="G11" s="335"/>
      <c r="H11" s="335"/>
      <c r="I11" s="335"/>
      <c r="J11" s="335"/>
      <c r="K11" s="5"/>
    </row>
    <row r="12" spans="1:13" ht="17.25" customHeight="1">
      <c r="A12" s="3" t="s">
        <v>19</v>
      </c>
      <c r="B12" s="82"/>
      <c r="C12" s="6" t="s">
        <v>20</v>
      </c>
      <c r="D12" s="83"/>
      <c r="E12" s="6" t="s">
        <v>21</v>
      </c>
      <c r="F12" s="84"/>
      <c r="G12" s="344" t="s">
        <v>22</v>
      </c>
      <c r="H12" s="340"/>
      <c r="I12" s="346" t="s">
        <v>23</v>
      </c>
      <c r="J12" s="347"/>
      <c r="K12" s="4"/>
      <c r="L12" s="7"/>
      <c r="M12" s="7"/>
    </row>
    <row r="13" spans="1:13" ht="17.25" customHeight="1">
      <c r="A13" s="8" t="s">
        <v>24</v>
      </c>
      <c r="B13" s="82"/>
      <c r="C13" s="8" t="s">
        <v>25</v>
      </c>
      <c r="D13" s="83"/>
      <c r="E13" s="6" t="s">
        <v>26</v>
      </c>
      <c r="F13" s="84"/>
      <c r="G13" s="345"/>
      <c r="H13" s="341"/>
      <c r="I13" s="348"/>
      <c r="J13" s="349"/>
      <c r="K13" s="5"/>
    </row>
    <row r="14" spans="1:13" ht="12.95" customHeight="1">
      <c r="A14" s="335" t="s">
        <v>27</v>
      </c>
      <c r="B14" s="335"/>
      <c r="C14" s="335"/>
      <c r="D14" s="335"/>
      <c r="E14" s="335"/>
      <c r="F14" s="335"/>
      <c r="G14" s="335"/>
      <c r="H14" s="335"/>
      <c r="I14" s="335"/>
      <c r="J14" s="335"/>
      <c r="K14" s="5"/>
    </row>
    <row r="15" spans="1:13" ht="39" customHeight="1">
      <c r="A15" s="332"/>
      <c r="B15" s="333"/>
      <c r="C15" s="333"/>
      <c r="D15" s="333"/>
      <c r="E15" s="333"/>
      <c r="F15" s="333"/>
      <c r="G15" s="333"/>
      <c r="H15" s="333"/>
      <c r="I15" s="333"/>
      <c r="J15" s="334"/>
    </row>
    <row r="16" spans="1:13" ht="12.95" customHeight="1">
      <c r="A16" s="335" t="s">
        <v>28</v>
      </c>
      <c r="B16" s="335"/>
      <c r="C16" s="335"/>
      <c r="D16" s="335"/>
      <c r="E16" s="335"/>
      <c r="F16" s="335"/>
      <c r="G16" s="335"/>
      <c r="H16" s="335"/>
      <c r="I16" s="335"/>
      <c r="J16" s="335"/>
    </row>
    <row r="17" spans="1:12" ht="12.95" customHeight="1">
      <c r="A17" s="3" t="s">
        <v>29</v>
      </c>
      <c r="B17" s="336" t="s">
        <v>30</v>
      </c>
      <c r="C17" s="337"/>
      <c r="D17" s="337"/>
      <c r="E17" s="337"/>
      <c r="F17" s="336" t="s">
        <v>31</v>
      </c>
      <c r="G17" s="337"/>
      <c r="H17" s="3" t="s">
        <v>10</v>
      </c>
      <c r="I17" s="2" t="s">
        <v>32</v>
      </c>
      <c r="J17" s="2" t="s">
        <v>33</v>
      </c>
      <c r="L17" s="5"/>
    </row>
    <row r="18" spans="1:12" ht="12.95" customHeight="1">
      <c r="A18" s="35"/>
      <c r="B18" s="330"/>
      <c r="C18" s="331"/>
      <c r="D18" s="331"/>
      <c r="E18" s="331"/>
      <c r="F18" s="330"/>
      <c r="G18" s="331"/>
      <c r="H18" s="40"/>
      <c r="I18" s="18"/>
      <c r="J18" s="81"/>
      <c r="L18" s="5"/>
    </row>
    <row r="19" spans="1:12" ht="12.95" customHeight="1">
      <c r="A19" s="35"/>
      <c r="B19" s="330"/>
      <c r="C19" s="331"/>
      <c r="D19" s="331"/>
      <c r="E19" s="331"/>
      <c r="F19" s="330"/>
      <c r="G19" s="331"/>
      <c r="H19" s="21"/>
      <c r="I19" s="21"/>
      <c r="J19" s="81"/>
      <c r="L19" s="5"/>
    </row>
    <row r="20" spans="1:12" ht="12.95" customHeight="1">
      <c r="A20" s="35"/>
      <c r="B20" s="330"/>
      <c r="C20" s="331"/>
      <c r="D20" s="331"/>
      <c r="E20" s="331"/>
      <c r="F20" s="330"/>
      <c r="G20" s="331"/>
      <c r="H20" s="32"/>
      <c r="I20" s="32"/>
      <c r="J20" s="81"/>
      <c r="L20" s="5"/>
    </row>
    <row r="21" spans="1:12" ht="12.95" customHeight="1">
      <c r="A21" s="35"/>
      <c r="B21" s="330"/>
      <c r="C21" s="331"/>
      <c r="D21" s="331"/>
      <c r="E21" s="331"/>
      <c r="F21" s="330"/>
      <c r="G21" s="331"/>
      <c r="H21" s="32"/>
      <c r="I21" s="9"/>
      <c r="J21" s="81"/>
      <c r="L21" s="5"/>
    </row>
    <row r="22" spans="1:12" ht="12.95" customHeight="1">
      <c r="A22" s="35"/>
      <c r="B22" s="330"/>
      <c r="C22" s="331"/>
      <c r="D22" s="331"/>
      <c r="E22" s="331"/>
      <c r="F22" s="330"/>
      <c r="G22" s="331"/>
      <c r="H22" s="20"/>
      <c r="I22" s="11"/>
      <c r="J22" s="81"/>
      <c r="L22" s="5"/>
    </row>
    <row r="23" spans="1:12" ht="12.95" customHeight="1">
      <c r="A23" s="35"/>
      <c r="B23" s="330"/>
      <c r="C23" s="331"/>
      <c r="D23" s="331"/>
      <c r="E23" s="331"/>
      <c r="F23" s="330"/>
      <c r="G23" s="331"/>
      <c r="H23" s="11"/>
      <c r="I23" s="9"/>
      <c r="J23" s="81"/>
      <c r="L23" s="5"/>
    </row>
    <row r="24" spans="1:12" ht="12.95" customHeight="1">
      <c r="A24" s="35"/>
      <c r="B24" s="330"/>
      <c r="C24" s="331"/>
      <c r="D24" s="331"/>
      <c r="E24" s="331"/>
      <c r="F24" s="330"/>
      <c r="G24" s="331"/>
      <c r="H24" s="16"/>
      <c r="I24" s="9"/>
      <c r="J24" s="81"/>
      <c r="L24" s="5"/>
    </row>
    <row r="25" spans="1:12" ht="12.95" customHeight="1">
      <c r="A25" s="35"/>
      <c r="B25" s="330"/>
      <c r="C25" s="331"/>
      <c r="D25" s="331"/>
      <c r="E25" s="331"/>
      <c r="F25" s="330"/>
      <c r="G25" s="331"/>
      <c r="H25" s="16"/>
      <c r="I25" s="9"/>
      <c r="J25" s="81"/>
      <c r="L25" s="5"/>
    </row>
    <row r="26" spans="1:12" ht="12.95" customHeight="1">
      <c r="A26" s="35"/>
      <c r="B26" s="330"/>
      <c r="C26" s="331"/>
      <c r="D26" s="331"/>
      <c r="E26" s="331"/>
      <c r="F26" s="330"/>
      <c r="G26" s="331"/>
      <c r="H26" s="16"/>
      <c r="I26" s="9"/>
      <c r="J26" s="81"/>
      <c r="L26" s="5"/>
    </row>
    <row r="27" spans="1:12" ht="12.95" customHeight="1">
      <c r="A27" s="35"/>
      <c r="B27" s="330"/>
      <c r="C27" s="331"/>
      <c r="D27" s="331"/>
      <c r="E27" s="331"/>
      <c r="F27" s="330"/>
      <c r="G27" s="331"/>
      <c r="H27" s="9"/>
      <c r="I27" s="9"/>
      <c r="J27" s="81"/>
    </row>
    <row r="28" spans="1:12" ht="12.95" customHeight="1">
      <c r="A28" s="35"/>
      <c r="B28" s="330"/>
      <c r="C28" s="331"/>
      <c r="D28" s="331"/>
      <c r="E28" s="331"/>
      <c r="F28" s="330"/>
      <c r="G28" s="331"/>
      <c r="H28" s="9"/>
      <c r="I28" s="9"/>
      <c r="J28" s="81"/>
    </row>
    <row r="29" spans="1:12" ht="12.95" customHeight="1">
      <c r="A29" s="35"/>
      <c r="B29" s="330"/>
      <c r="C29" s="331"/>
      <c r="D29" s="331"/>
      <c r="E29" s="331"/>
      <c r="F29" s="330"/>
      <c r="G29" s="331"/>
      <c r="H29" s="9"/>
      <c r="I29" s="9"/>
      <c r="J29" s="81"/>
    </row>
    <row r="30" spans="1:12" ht="12.95" customHeight="1">
      <c r="A30" s="35"/>
      <c r="B30" s="330"/>
      <c r="C30" s="331"/>
      <c r="D30" s="331"/>
      <c r="E30" s="331"/>
      <c r="F30" s="330"/>
      <c r="G30" s="331"/>
      <c r="H30" s="9"/>
      <c r="I30" s="9"/>
      <c r="J30" s="81"/>
    </row>
    <row r="31" spans="1:12" ht="12.95" customHeight="1">
      <c r="A31" s="35"/>
      <c r="B31" s="330"/>
      <c r="C31" s="331"/>
      <c r="D31" s="331"/>
      <c r="E31" s="331"/>
      <c r="F31" s="330"/>
      <c r="G31" s="331"/>
      <c r="H31" s="9"/>
      <c r="I31" s="9"/>
      <c r="J31" s="81"/>
    </row>
    <row r="32" spans="1:12" ht="12.95" customHeight="1">
      <c r="A32" s="35"/>
      <c r="B32" s="330"/>
      <c r="C32" s="331"/>
      <c r="D32" s="331"/>
      <c r="E32" s="331"/>
      <c r="F32" s="330"/>
      <c r="G32" s="331"/>
      <c r="H32" s="9"/>
      <c r="I32" s="9"/>
      <c r="J32" s="81"/>
    </row>
    <row r="33" spans="1:10" ht="12.95" customHeight="1">
      <c r="A33" s="35"/>
      <c r="B33" s="330"/>
      <c r="C33" s="331"/>
      <c r="D33" s="331"/>
      <c r="E33" s="331"/>
      <c r="F33" s="330"/>
      <c r="G33" s="331"/>
      <c r="H33" s="9"/>
      <c r="I33" s="9"/>
      <c r="J33" s="81"/>
    </row>
    <row r="34" spans="1:10" ht="12.95" customHeight="1">
      <c r="A34" s="35"/>
      <c r="B34" s="330"/>
      <c r="C34" s="331"/>
      <c r="D34" s="331"/>
      <c r="E34" s="331"/>
      <c r="F34" s="330"/>
      <c r="G34" s="331"/>
      <c r="H34" s="9"/>
      <c r="I34" s="9"/>
      <c r="J34" s="81"/>
    </row>
    <row r="35" spans="1:10" ht="12.95" customHeight="1">
      <c r="A35" s="35"/>
      <c r="B35" s="330"/>
      <c r="C35" s="331"/>
      <c r="D35" s="331"/>
      <c r="E35" s="331"/>
      <c r="F35" s="330"/>
      <c r="G35" s="331"/>
      <c r="H35" s="9"/>
      <c r="I35" s="9"/>
      <c r="J35" s="81"/>
    </row>
    <row r="36" spans="1:10" ht="12.95" customHeight="1">
      <c r="A36" s="35"/>
      <c r="B36" s="330"/>
      <c r="C36" s="331"/>
      <c r="D36" s="331"/>
      <c r="E36" s="331"/>
      <c r="F36" s="330"/>
      <c r="G36" s="331"/>
      <c r="H36" s="9"/>
      <c r="I36" s="9"/>
      <c r="J36" s="81"/>
    </row>
    <row r="37" spans="1:10" ht="12.95" customHeight="1">
      <c r="A37" s="35"/>
      <c r="B37" s="330"/>
      <c r="C37" s="331"/>
      <c r="D37" s="331"/>
      <c r="E37" s="331"/>
      <c r="F37" s="330"/>
      <c r="G37" s="331"/>
      <c r="H37" s="9"/>
      <c r="I37" s="9"/>
      <c r="J37" s="81"/>
    </row>
    <row r="38" spans="1:10" ht="12.95" customHeight="1">
      <c r="A38" s="39" t="s">
        <v>36</v>
      </c>
      <c r="B38" s="5"/>
      <c r="C38" s="5"/>
      <c r="D38" s="5"/>
      <c r="E38" s="5"/>
      <c r="J38" s="10"/>
    </row>
    <row r="39" spans="1:10" ht="12.95" customHeight="1">
      <c r="A39" s="316" t="s">
        <v>37</v>
      </c>
      <c r="B39" s="316"/>
      <c r="C39" s="316"/>
      <c r="D39" s="316"/>
      <c r="E39" s="316"/>
      <c r="F39" s="317" t="s">
        <v>38</v>
      </c>
      <c r="G39" s="320"/>
      <c r="H39" s="321"/>
      <c r="I39" s="321"/>
      <c r="J39" s="322"/>
    </row>
    <row r="40" spans="1:10" ht="12.95" customHeight="1">
      <c r="A40" s="316" t="s">
        <v>39</v>
      </c>
      <c r="B40" s="316"/>
      <c r="C40" s="316"/>
      <c r="D40" s="316"/>
      <c r="E40" s="316"/>
      <c r="F40" s="318"/>
      <c r="G40" s="323"/>
      <c r="H40" s="324"/>
      <c r="I40" s="324"/>
      <c r="J40" s="325"/>
    </row>
    <row r="41" spans="1:10" ht="12.95" customHeight="1">
      <c r="A41" s="316" t="s">
        <v>40</v>
      </c>
      <c r="B41" s="316"/>
      <c r="C41" s="316"/>
      <c r="D41" s="316"/>
      <c r="E41" s="316"/>
      <c r="F41" s="318"/>
      <c r="G41" s="323"/>
      <c r="H41" s="324"/>
      <c r="I41" s="324"/>
      <c r="J41" s="325"/>
    </row>
    <row r="42" spans="1:10" ht="12.95" customHeight="1">
      <c r="A42" s="316" t="s">
        <v>41</v>
      </c>
      <c r="B42" s="316"/>
      <c r="C42" s="329" t="s">
        <v>42</v>
      </c>
      <c r="D42" s="329"/>
      <c r="E42" s="329"/>
      <c r="F42" s="319"/>
      <c r="G42" s="326"/>
      <c r="H42" s="327"/>
      <c r="I42" s="327"/>
      <c r="J42" s="328"/>
    </row>
    <row r="43" spans="1:10" ht="12.95" customHeight="1">
      <c r="A43" s="315" t="s">
        <v>52</v>
      </c>
      <c r="B43" s="315"/>
      <c r="C43" s="315" t="str">
        <f ca="1">Calcu!S4</f>
        <v/>
      </c>
      <c r="D43" s="315"/>
      <c r="E43" s="315"/>
    </row>
    <row r="46" spans="1:10" ht="12.95" customHeight="1">
      <c r="B46" s="1" t="s">
        <v>122</v>
      </c>
    </row>
    <row r="47" spans="1:10" ht="12.95" customHeight="1">
      <c r="B47" s="1" t="s">
        <v>123</v>
      </c>
    </row>
    <row r="48" spans="1:10" ht="12.95" customHeight="1">
      <c r="A48" s="1">
        <f>Calcu!R464</f>
        <v>505500</v>
      </c>
      <c r="B48" s="1" t="s">
        <v>134</v>
      </c>
    </row>
    <row r="49" spans="1:2" ht="12.95" customHeight="1">
      <c r="A49" s="104"/>
    </row>
    <row r="50" spans="1:2" ht="12.95" customHeight="1">
      <c r="A50" s="1" t="str">
        <f>Calcu!T4</f>
        <v>PASS</v>
      </c>
      <c r="B50" s="1" t="s">
        <v>135</v>
      </c>
    </row>
    <row r="52" spans="1:2" ht="12.95" customHeight="1">
      <c r="B52" s="1" t="s">
        <v>187</v>
      </c>
    </row>
  </sheetData>
  <sheetProtection selectLockedCells="1"/>
  <mergeCells count="95">
    <mergeCell ref="A4:B4"/>
    <mergeCell ref="C4:E4"/>
    <mergeCell ref="F4:G4"/>
    <mergeCell ref="H4:J4"/>
    <mergeCell ref="A5:B5"/>
    <mergeCell ref="C5:E5"/>
    <mergeCell ref="F5:G5"/>
    <mergeCell ref="H5:J5"/>
    <mergeCell ref="A1:J1"/>
    <mergeCell ref="A2:J2"/>
    <mergeCell ref="A3:B3"/>
    <mergeCell ref="C3:E3"/>
    <mergeCell ref="F3:G3"/>
    <mergeCell ref="H3:J3"/>
    <mergeCell ref="A6:B6"/>
    <mergeCell ref="C6:E6"/>
    <mergeCell ref="F6:G6"/>
    <mergeCell ref="H6:J6"/>
    <mergeCell ref="F10:G10"/>
    <mergeCell ref="A8:B8"/>
    <mergeCell ref="C8:E8"/>
    <mergeCell ref="F8:G8"/>
    <mergeCell ref="H8:J8"/>
    <mergeCell ref="A9:B9"/>
    <mergeCell ref="A7:B7"/>
    <mergeCell ref="C7:E7"/>
    <mergeCell ref="F7:G7"/>
    <mergeCell ref="H7:J7"/>
    <mergeCell ref="C9:E9"/>
    <mergeCell ref="F9:G9"/>
    <mergeCell ref="B22:E22"/>
    <mergeCell ref="F22:G22"/>
    <mergeCell ref="B20:E20"/>
    <mergeCell ref="F18:G18"/>
    <mergeCell ref="F19:G19"/>
    <mergeCell ref="B18:E18"/>
    <mergeCell ref="B19:E19"/>
    <mergeCell ref="F20:G20"/>
    <mergeCell ref="B21:E21"/>
    <mergeCell ref="F21:G21"/>
    <mergeCell ref="A15:J15"/>
    <mergeCell ref="A16:J16"/>
    <mergeCell ref="B17:E17"/>
    <mergeCell ref="H9:J9"/>
    <mergeCell ref="F17:G17"/>
    <mergeCell ref="C10:E10"/>
    <mergeCell ref="A10:B10"/>
    <mergeCell ref="H12:H13"/>
    <mergeCell ref="A14:J14"/>
    <mergeCell ref="I10:J10"/>
    <mergeCell ref="A11:J11"/>
    <mergeCell ref="G12:G13"/>
    <mergeCell ref="I12:J13"/>
    <mergeCell ref="B32:E32"/>
    <mergeCell ref="F32:G32"/>
    <mergeCell ref="B31:E31"/>
    <mergeCell ref="F24:G24"/>
    <mergeCell ref="B25:E25"/>
    <mergeCell ref="F25:G25"/>
    <mergeCell ref="B26:E26"/>
    <mergeCell ref="B27:E27"/>
    <mergeCell ref="F27:G27"/>
    <mergeCell ref="B29:E29"/>
    <mergeCell ref="F29:G29"/>
    <mergeCell ref="B30:E30"/>
    <mergeCell ref="B24:E24"/>
    <mergeCell ref="F30:G30"/>
    <mergeCell ref="B23:E23"/>
    <mergeCell ref="F23:G23"/>
    <mergeCell ref="F26:G26"/>
    <mergeCell ref="B37:E37"/>
    <mergeCell ref="F37:G37"/>
    <mergeCell ref="B34:E34"/>
    <mergeCell ref="F34:G34"/>
    <mergeCell ref="B35:E35"/>
    <mergeCell ref="B36:E36"/>
    <mergeCell ref="F35:G35"/>
    <mergeCell ref="F36:G36"/>
    <mergeCell ref="B33:E33"/>
    <mergeCell ref="F33:G33"/>
    <mergeCell ref="B28:E28"/>
    <mergeCell ref="F28:G28"/>
    <mergeCell ref="F31:G31"/>
    <mergeCell ref="G39:J42"/>
    <mergeCell ref="A40:B40"/>
    <mergeCell ref="C40:E40"/>
    <mergeCell ref="A41:B41"/>
    <mergeCell ref="C41:E41"/>
    <mergeCell ref="A42:B42"/>
    <mergeCell ref="C42:E42"/>
    <mergeCell ref="A43:B43"/>
    <mergeCell ref="C43:E43"/>
    <mergeCell ref="A39:B39"/>
    <mergeCell ref="C39:E39"/>
    <mergeCell ref="F39:F42"/>
  </mergeCells>
  <phoneticPr fontId="4" type="noConversion"/>
  <dataValidations count="1">
    <dataValidation type="list" allowBlank="1" showInputMessage="1" showErrorMessage="1" sqref="C42:E42">
      <formula1>"확인전,확인완료,수정"</formula1>
    </dataValidation>
  </dataValidations>
  <pageMargins left="0.39370078740157483" right="0.35433070866141736" top="0.39370078740157483" bottom="0.59055118110236227" header="0" footer="0.31496062992125984"/>
  <pageSetup paperSize="9" orientation="portrait" r:id="rId1"/>
  <headerFooter alignWithMargins="0">
    <oddFooter>&amp;R&amp;"휴먼엑스포,보통"&amp;9(주)에이치시티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25"/>
  <sheetViews>
    <sheetView showGridLines="0" showWhiteSpace="0" zoomScaleNormal="100" zoomScaleSheetLayoutView="100" workbookViewId="0">
      <selection sqref="A1:L2"/>
    </sheetView>
  </sheetViews>
  <sheetFormatPr defaultColWidth="10.77734375" defaultRowHeight="15" customHeight="1"/>
  <cols>
    <col min="1" max="2" width="3.77734375" style="37" customWidth="1"/>
    <col min="3" max="3" width="10.77734375" style="37" customWidth="1"/>
    <col min="4" max="5" width="5.77734375" style="37" customWidth="1"/>
    <col min="6" max="7" width="10.77734375" style="37" customWidth="1"/>
    <col min="8" max="9" width="5.77734375" style="37" customWidth="1"/>
    <col min="10" max="10" width="10.77734375" style="37" customWidth="1"/>
    <col min="11" max="12" width="3.77734375" style="37" customWidth="1"/>
    <col min="13" max="16384" width="10.77734375" style="37"/>
  </cols>
  <sheetData>
    <row r="1" spans="1:12" s="47" customFormat="1" ht="33" customHeight="1">
      <c r="A1" s="378" t="s">
        <v>34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</row>
    <row r="2" spans="1:12" s="47" customFormat="1" ht="33" customHeight="1">
      <c r="A2" s="378"/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</row>
    <row r="3" spans="1:12" s="47" customFormat="1" ht="12.75" customHeight="1">
      <c r="A3" s="48" t="s">
        <v>80</v>
      </c>
      <c r="B3" s="48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s="49" customFormat="1" ht="13.5" customHeight="1">
      <c r="A4" s="85" t="str">
        <f>" 교   정   번   호(Calibration No) : "&amp;기본정보!H3</f>
        <v xml:space="preserve"> 교   정   번   호(Calibration No) : </v>
      </c>
      <c r="B4" s="258"/>
      <c r="C4" s="86"/>
      <c r="D4" s="86"/>
      <c r="E4" s="268"/>
      <c r="F4" s="86"/>
      <c r="G4" s="95"/>
      <c r="H4" s="257"/>
      <c r="I4" s="257"/>
      <c r="J4" s="257"/>
      <c r="K4" s="87"/>
      <c r="L4" s="94"/>
    </row>
    <row r="5" spans="1:12" s="36" customFormat="1" ht="15" customHeight="1"/>
    <row r="6" spans="1:12" ht="15" customHeight="1">
      <c r="C6" s="54" t="str">
        <f>"○ 품명 : "&amp;기본정보!C$5</f>
        <v xml:space="preserve">○ 품명 : </v>
      </c>
    </row>
    <row r="7" spans="1:12" ht="15" customHeight="1">
      <c r="C7" s="54" t="str">
        <f>"○ 제작회사 : "&amp;기본정보!C$6</f>
        <v xml:space="preserve">○ 제작회사 : </v>
      </c>
    </row>
    <row r="8" spans="1:12" ht="15" customHeight="1">
      <c r="C8" s="54" t="str">
        <f>"○ 형식 : "&amp;기본정보!C$7</f>
        <v xml:space="preserve">○ 형식 : </v>
      </c>
    </row>
    <row r="9" spans="1:12" ht="15" customHeight="1">
      <c r="C9" s="54" t="str">
        <f>"○ 기기번호 : "&amp;기본정보!C$8</f>
        <v xml:space="preserve">○ 기기번호 : </v>
      </c>
    </row>
    <row r="10" spans="1:12" ht="15" customHeight="1">
      <c r="C10" s="54"/>
    </row>
    <row r="11" spans="1:12" ht="15" customHeight="1">
      <c r="A11" s="234" t="str">
        <f>IF(OR(Calcu!B10,Calcu!B70,Calcu!B130)=TRUE,"","삭제")</f>
        <v>삭제</v>
      </c>
      <c r="B11" s="234"/>
      <c r="C11" s="38" t="s">
        <v>185</v>
      </c>
    </row>
    <row r="12" spans="1:12" ht="15" customHeight="1">
      <c r="A12" s="235" t="str">
        <f>A11</f>
        <v>삭제</v>
      </c>
      <c r="B12" s="235"/>
      <c r="C12" s="364" t="s">
        <v>174</v>
      </c>
      <c r="D12" s="372"/>
      <c r="E12" s="371"/>
      <c r="F12" s="362" t="s">
        <v>175</v>
      </c>
      <c r="G12" s="371"/>
      <c r="H12" s="372" t="s">
        <v>260</v>
      </c>
      <c r="I12" s="372"/>
      <c r="J12" s="363"/>
    </row>
    <row r="13" spans="1:12" ht="15" customHeight="1">
      <c r="A13" s="235" t="str">
        <f>A12</f>
        <v>삭제</v>
      </c>
      <c r="B13" s="235"/>
      <c r="C13" s="365" t="s">
        <v>124</v>
      </c>
      <c r="D13" s="365" t="s">
        <v>132</v>
      </c>
      <c r="E13" s="387"/>
      <c r="F13" s="369" t="s">
        <v>124</v>
      </c>
      <c r="G13" s="381" t="s">
        <v>132</v>
      </c>
      <c r="H13" s="369" t="s">
        <v>124</v>
      </c>
      <c r="I13" s="366"/>
      <c r="J13" s="376" t="s">
        <v>132</v>
      </c>
    </row>
    <row r="14" spans="1:12" ht="15" customHeight="1">
      <c r="A14" s="235" t="str">
        <f>A13</f>
        <v>삭제</v>
      </c>
      <c r="B14" s="235"/>
      <c r="C14" s="379"/>
      <c r="D14" s="384"/>
      <c r="E14" s="388"/>
      <c r="F14" s="380"/>
      <c r="G14" s="382"/>
      <c r="H14" s="370"/>
      <c r="I14" s="368"/>
      <c r="J14" s="377"/>
    </row>
    <row r="15" spans="1:12" ht="15" customHeight="1">
      <c r="A15" s="44" t="str">
        <f>IF(OR(Calcu!B10,Calcu!B70,Calcu!B130)=TRUE,"","삭제")</f>
        <v>삭제</v>
      </c>
      <c r="B15" s="44"/>
      <c r="C15" s="189" t="str">
        <f>Calcu!AA10</f>
        <v/>
      </c>
      <c r="D15" s="364" t="str">
        <f>Calcu!AB10</f>
        <v/>
      </c>
      <c r="E15" s="371"/>
      <c r="F15" s="259" t="str">
        <f>Calcu!AA70</f>
        <v/>
      </c>
      <c r="G15" s="260" t="e">
        <f ca="1">Calcu!AB70</f>
        <v>#N/A</v>
      </c>
      <c r="H15" s="362" t="str">
        <f>Calcu!AA130</f>
        <v/>
      </c>
      <c r="I15" s="363"/>
      <c r="J15" s="189" t="e">
        <f ca="1">Calcu!AB130</f>
        <v>#N/A</v>
      </c>
    </row>
    <row r="16" spans="1:12" ht="15" customHeight="1">
      <c r="A16" s="44" t="str">
        <f>IF(OR(Calcu!B11,Calcu!B71,Calcu!B131)=TRUE,"","삭제")</f>
        <v>삭제</v>
      </c>
      <c r="B16" s="44"/>
      <c r="C16" s="189" t="str">
        <f>Calcu!AA11</f>
        <v/>
      </c>
      <c r="D16" s="364" t="str">
        <f>Calcu!AB11</f>
        <v/>
      </c>
      <c r="E16" s="371"/>
      <c r="F16" s="259" t="str">
        <f>Calcu!AA71</f>
        <v/>
      </c>
      <c r="G16" s="260" t="e">
        <f ca="1">Calcu!AB71</f>
        <v>#N/A</v>
      </c>
      <c r="H16" s="362" t="str">
        <f>Calcu!AA131</f>
        <v/>
      </c>
      <c r="I16" s="363"/>
      <c r="J16" s="189" t="e">
        <f ca="1">Calcu!AB131</f>
        <v>#N/A</v>
      </c>
    </row>
    <row r="17" spans="1:10" ht="15" customHeight="1">
      <c r="A17" s="44" t="str">
        <f>IF(OR(Calcu!B12,Calcu!B72,Calcu!B132)=TRUE,"","삭제")</f>
        <v>삭제</v>
      </c>
      <c r="B17" s="44"/>
      <c r="C17" s="189" t="str">
        <f>Calcu!AA12</f>
        <v/>
      </c>
      <c r="D17" s="364" t="str">
        <f>Calcu!AB12</f>
        <v/>
      </c>
      <c r="E17" s="371"/>
      <c r="F17" s="259" t="str">
        <f>Calcu!AA72</f>
        <v/>
      </c>
      <c r="G17" s="260" t="e">
        <f ca="1">Calcu!AB72</f>
        <v>#N/A</v>
      </c>
      <c r="H17" s="362" t="str">
        <f>Calcu!AA132</f>
        <v/>
      </c>
      <c r="I17" s="363"/>
      <c r="J17" s="189" t="e">
        <f ca="1">Calcu!AB132</f>
        <v>#N/A</v>
      </c>
    </row>
    <row r="18" spans="1:10" ht="15" customHeight="1">
      <c r="A18" s="44" t="str">
        <f>IF(OR(Calcu!B13,Calcu!B73,Calcu!B133)=TRUE,"","삭제")</f>
        <v>삭제</v>
      </c>
      <c r="B18" s="44"/>
      <c r="C18" s="189" t="str">
        <f>Calcu!AA13</f>
        <v/>
      </c>
      <c r="D18" s="364" t="str">
        <f>Calcu!AB13</f>
        <v/>
      </c>
      <c r="E18" s="371"/>
      <c r="F18" s="259" t="str">
        <f>Calcu!AA73</f>
        <v/>
      </c>
      <c r="G18" s="260" t="e">
        <f ca="1">Calcu!AB73</f>
        <v>#N/A</v>
      </c>
      <c r="H18" s="362" t="str">
        <f>Calcu!AA133</f>
        <v/>
      </c>
      <c r="I18" s="363"/>
      <c r="J18" s="189" t="e">
        <f ca="1">Calcu!AB133</f>
        <v>#N/A</v>
      </c>
    </row>
    <row r="19" spans="1:10" ht="15" customHeight="1">
      <c r="A19" s="44" t="str">
        <f>IF(OR(Calcu!B14,Calcu!B74,Calcu!B134)=TRUE,"","삭제")</f>
        <v>삭제</v>
      </c>
      <c r="B19" s="44"/>
      <c r="C19" s="189" t="str">
        <f>Calcu!AA14</f>
        <v/>
      </c>
      <c r="D19" s="364" t="str">
        <f>Calcu!AB14</f>
        <v/>
      </c>
      <c r="E19" s="371"/>
      <c r="F19" s="259" t="str">
        <f>Calcu!AA74</f>
        <v/>
      </c>
      <c r="G19" s="260" t="e">
        <f ca="1">Calcu!AB74</f>
        <v>#N/A</v>
      </c>
      <c r="H19" s="362" t="str">
        <f>Calcu!AA134</f>
        <v/>
      </c>
      <c r="I19" s="363"/>
      <c r="J19" s="189" t="e">
        <f ca="1">Calcu!AB134</f>
        <v>#N/A</v>
      </c>
    </row>
    <row r="20" spans="1:10" ht="15" customHeight="1">
      <c r="A20" s="44" t="str">
        <f>IF(OR(Calcu!B15,Calcu!B75,Calcu!B135)=TRUE,"","삭제")</f>
        <v>삭제</v>
      </c>
      <c r="B20" s="44"/>
      <c r="C20" s="189" t="str">
        <f>Calcu!AA15</f>
        <v/>
      </c>
      <c r="D20" s="364" t="str">
        <f>Calcu!AB15</f>
        <v/>
      </c>
      <c r="E20" s="371"/>
      <c r="F20" s="259" t="str">
        <f>Calcu!AA75</f>
        <v/>
      </c>
      <c r="G20" s="260" t="e">
        <f ca="1">Calcu!AB75</f>
        <v>#N/A</v>
      </c>
      <c r="H20" s="362" t="str">
        <f>Calcu!AA135</f>
        <v/>
      </c>
      <c r="I20" s="363"/>
      <c r="J20" s="189" t="e">
        <f ca="1">Calcu!AB135</f>
        <v>#N/A</v>
      </c>
    </row>
    <row r="21" spans="1:10" ht="15" customHeight="1">
      <c r="A21" s="44" t="str">
        <f>IF(OR(Calcu!B16,Calcu!B76,Calcu!B136)=TRUE,"","삭제")</f>
        <v>삭제</v>
      </c>
      <c r="B21" s="44"/>
      <c r="C21" s="189" t="str">
        <f>Calcu!AA16</f>
        <v/>
      </c>
      <c r="D21" s="364" t="str">
        <f>Calcu!AB16</f>
        <v/>
      </c>
      <c r="E21" s="371"/>
      <c r="F21" s="259" t="str">
        <f>Calcu!AA76</f>
        <v/>
      </c>
      <c r="G21" s="260" t="e">
        <f ca="1">Calcu!AB76</f>
        <v>#N/A</v>
      </c>
      <c r="H21" s="362" t="str">
        <f>Calcu!AA136</f>
        <v/>
      </c>
      <c r="I21" s="363"/>
      <c r="J21" s="189" t="e">
        <f ca="1">Calcu!AB136</f>
        <v>#N/A</v>
      </c>
    </row>
    <row r="22" spans="1:10" ht="15" customHeight="1">
      <c r="A22" s="44" t="str">
        <f>IF(OR(Calcu!B17,Calcu!B77,Calcu!B137)=TRUE,"","삭제")</f>
        <v>삭제</v>
      </c>
      <c r="B22" s="44"/>
      <c r="C22" s="189" t="str">
        <f>Calcu!AA17</f>
        <v/>
      </c>
      <c r="D22" s="364" t="str">
        <f>Calcu!AB17</f>
        <v/>
      </c>
      <c r="E22" s="371"/>
      <c r="F22" s="259" t="str">
        <f>Calcu!AA77</f>
        <v/>
      </c>
      <c r="G22" s="260" t="e">
        <f ca="1">Calcu!AB77</f>
        <v>#N/A</v>
      </c>
      <c r="H22" s="362" t="str">
        <f>Calcu!AA137</f>
        <v/>
      </c>
      <c r="I22" s="363"/>
      <c r="J22" s="189" t="e">
        <f ca="1">Calcu!AB137</f>
        <v>#N/A</v>
      </c>
    </row>
    <row r="23" spans="1:10" ht="15" customHeight="1">
      <c r="A23" s="44" t="str">
        <f>IF(OR(Calcu!B18,Calcu!B78,Calcu!B138)=TRUE,"","삭제")</f>
        <v>삭제</v>
      </c>
      <c r="B23" s="44"/>
      <c r="C23" s="189" t="str">
        <f>Calcu!AA18</f>
        <v/>
      </c>
      <c r="D23" s="364" t="str">
        <f>Calcu!AB18</f>
        <v/>
      </c>
      <c r="E23" s="371"/>
      <c r="F23" s="259" t="str">
        <f>Calcu!AA78</f>
        <v/>
      </c>
      <c r="G23" s="260" t="e">
        <f ca="1">Calcu!AB78</f>
        <v>#N/A</v>
      </c>
      <c r="H23" s="362" t="str">
        <f>Calcu!AA138</f>
        <v/>
      </c>
      <c r="I23" s="363"/>
      <c r="J23" s="189" t="e">
        <f ca="1">Calcu!AB138</f>
        <v>#N/A</v>
      </c>
    </row>
    <row r="24" spans="1:10" ht="15" customHeight="1">
      <c r="A24" s="44" t="str">
        <f>IF(OR(Calcu!B19,Calcu!B79,Calcu!B139)=TRUE,"","삭제")</f>
        <v>삭제</v>
      </c>
      <c r="B24" s="44"/>
      <c r="C24" s="189" t="str">
        <f>Calcu!AA19</f>
        <v/>
      </c>
      <c r="D24" s="364" t="str">
        <f>Calcu!AB19</f>
        <v/>
      </c>
      <c r="E24" s="371"/>
      <c r="F24" s="259" t="str">
        <f>Calcu!AA79</f>
        <v/>
      </c>
      <c r="G24" s="260" t="e">
        <f ca="1">Calcu!AB79</f>
        <v>#N/A</v>
      </c>
      <c r="H24" s="362" t="str">
        <f>Calcu!AA139</f>
        <v/>
      </c>
      <c r="I24" s="363"/>
      <c r="J24" s="189" t="e">
        <f ca="1">Calcu!AB139</f>
        <v>#N/A</v>
      </c>
    </row>
    <row r="25" spans="1:10" ht="15" customHeight="1">
      <c r="A25" s="44" t="str">
        <f>IF(OR(Calcu!B20,Calcu!B80,Calcu!B140)=TRUE,"","삭제")</f>
        <v>삭제</v>
      </c>
      <c r="B25" s="44"/>
      <c r="C25" s="189" t="str">
        <f>Calcu!AA20</f>
        <v/>
      </c>
      <c r="D25" s="364" t="str">
        <f>Calcu!AB20</f>
        <v/>
      </c>
      <c r="E25" s="371"/>
      <c r="F25" s="259" t="str">
        <f>Calcu!AA80</f>
        <v/>
      </c>
      <c r="G25" s="260" t="e">
        <f ca="1">Calcu!AB80</f>
        <v>#N/A</v>
      </c>
      <c r="H25" s="362" t="str">
        <f>Calcu!AA140</f>
        <v/>
      </c>
      <c r="I25" s="363"/>
      <c r="J25" s="189" t="e">
        <f ca="1">Calcu!AB140</f>
        <v>#N/A</v>
      </c>
    </row>
    <row r="26" spans="1:10" ht="15" customHeight="1">
      <c r="A26" s="44" t="str">
        <f>IF(OR(Calcu!B21,Calcu!B81,Calcu!B141)=TRUE,"","삭제")</f>
        <v>삭제</v>
      </c>
      <c r="B26" s="44"/>
      <c r="C26" s="189" t="str">
        <f>Calcu!AA21</f>
        <v/>
      </c>
      <c r="D26" s="364" t="str">
        <f>Calcu!AB21</f>
        <v/>
      </c>
      <c r="E26" s="371"/>
      <c r="F26" s="259" t="str">
        <f>Calcu!AA81</f>
        <v/>
      </c>
      <c r="G26" s="260" t="e">
        <f ca="1">Calcu!AB81</f>
        <v>#N/A</v>
      </c>
      <c r="H26" s="362" t="str">
        <f>Calcu!AA141</f>
        <v/>
      </c>
      <c r="I26" s="363"/>
      <c r="J26" s="189" t="e">
        <f ca="1">Calcu!AB141</f>
        <v>#N/A</v>
      </c>
    </row>
    <row r="27" spans="1:10" ht="15" customHeight="1">
      <c r="A27" s="44" t="str">
        <f>IF(OR(Calcu!B22,Calcu!B82,Calcu!B142)=TRUE,"","삭제")</f>
        <v>삭제</v>
      </c>
      <c r="B27" s="44"/>
      <c r="C27" s="189" t="str">
        <f>Calcu!AA22</f>
        <v/>
      </c>
      <c r="D27" s="364" t="str">
        <f>Calcu!AB22</f>
        <v/>
      </c>
      <c r="E27" s="371"/>
      <c r="F27" s="259" t="str">
        <f>Calcu!AA82</f>
        <v/>
      </c>
      <c r="G27" s="260" t="e">
        <f ca="1">Calcu!AB82</f>
        <v>#N/A</v>
      </c>
      <c r="H27" s="362" t="str">
        <f>Calcu!AA142</f>
        <v/>
      </c>
      <c r="I27" s="363"/>
      <c r="J27" s="189" t="e">
        <f ca="1">Calcu!AB142</f>
        <v>#N/A</v>
      </c>
    </row>
    <row r="28" spans="1:10" ht="15" customHeight="1">
      <c r="A28" s="44" t="str">
        <f>IF(OR(Calcu!B23,Calcu!B83,Calcu!B143)=TRUE,"","삭제")</f>
        <v>삭제</v>
      </c>
      <c r="B28" s="44"/>
      <c r="C28" s="189" t="str">
        <f>Calcu!AA23</f>
        <v/>
      </c>
      <c r="D28" s="364" t="str">
        <f>Calcu!AB23</f>
        <v/>
      </c>
      <c r="E28" s="371"/>
      <c r="F28" s="259" t="str">
        <f>Calcu!AA83</f>
        <v/>
      </c>
      <c r="G28" s="260" t="e">
        <f ca="1">Calcu!AB83</f>
        <v>#N/A</v>
      </c>
      <c r="H28" s="362" t="str">
        <f>Calcu!AA143</f>
        <v/>
      </c>
      <c r="I28" s="363"/>
      <c r="J28" s="189" t="e">
        <f ca="1">Calcu!AB143</f>
        <v>#N/A</v>
      </c>
    </row>
    <row r="29" spans="1:10" ht="15" customHeight="1">
      <c r="A29" s="44" t="str">
        <f>IF(OR(Calcu!B24,Calcu!B84,Calcu!B144)=TRUE,"","삭제")</f>
        <v>삭제</v>
      </c>
      <c r="B29" s="44"/>
      <c r="C29" s="189" t="str">
        <f>Calcu!AA24</f>
        <v/>
      </c>
      <c r="D29" s="364" t="str">
        <f>Calcu!AB24</f>
        <v/>
      </c>
      <c r="E29" s="371"/>
      <c r="F29" s="259" t="str">
        <f>Calcu!AA84</f>
        <v/>
      </c>
      <c r="G29" s="260" t="e">
        <f ca="1">Calcu!AB84</f>
        <v>#N/A</v>
      </c>
      <c r="H29" s="362" t="str">
        <f>Calcu!AA144</f>
        <v/>
      </c>
      <c r="I29" s="363"/>
      <c r="J29" s="189" t="e">
        <f ca="1">Calcu!AB144</f>
        <v>#N/A</v>
      </c>
    </row>
    <row r="30" spans="1:10" ht="15" customHeight="1">
      <c r="A30" s="44" t="str">
        <f>IF(OR(Calcu!B25,Calcu!B85,Calcu!B145)=TRUE,"","삭제")</f>
        <v>삭제</v>
      </c>
      <c r="B30" s="44"/>
      <c r="C30" s="189" t="str">
        <f>Calcu!AA25</f>
        <v/>
      </c>
      <c r="D30" s="364" t="str">
        <f>Calcu!AB25</f>
        <v/>
      </c>
      <c r="E30" s="371"/>
      <c r="F30" s="259" t="str">
        <f>Calcu!AA85</f>
        <v/>
      </c>
      <c r="G30" s="260" t="e">
        <f ca="1">Calcu!AB85</f>
        <v>#N/A</v>
      </c>
      <c r="H30" s="362" t="str">
        <f>Calcu!AA145</f>
        <v/>
      </c>
      <c r="I30" s="363"/>
      <c r="J30" s="189" t="e">
        <f ca="1">Calcu!AB145</f>
        <v>#N/A</v>
      </c>
    </row>
    <row r="31" spans="1:10" ht="15" customHeight="1">
      <c r="A31" s="44" t="str">
        <f>IF(OR(Calcu!B26,Calcu!B86,Calcu!B146)=TRUE,"","삭제")</f>
        <v>삭제</v>
      </c>
      <c r="B31" s="44"/>
      <c r="C31" s="189" t="str">
        <f>Calcu!AA26</f>
        <v/>
      </c>
      <c r="D31" s="364" t="str">
        <f>Calcu!AB26</f>
        <v/>
      </c>
      <c r="E31" s="371"/>
      <c r="F31" s="259" t="str">
        <f>Calcu!AA86</f>
        <v/>
      </c>
      <c r="G31" s="260" t="e">
        <f ca="1">Calcu!AB86</f>
        <v>#N/A</v>
      </c>
      <c r="H31" s="362" t="str">
        <f>Calcu!AA146</f>
        <v/>
      </c>
      <c r="I31" s="363"/>
      <c r="J31" s="189" t="e">
        <f ca="1">Calcu!AB146</f>
        <v>#N/A</v>
      </c>
    </row>
    <row r="32" spans="1:10" ht="15" customHeight="1">
      <c r="A32" s="44" t="str">
        <f>IF(OR(Calcu!B27,Calcu!B87,Calcu!B147)=TRUE,"","삭제")</f>
        <v>삭제</v>
      </c>
      <c r="B32" s="44"/>
      <c r="C32" s="189" t="str">
        <f>Calcu!AA27</f>
        <v/>
      </c>
      <c r="D32" s="364" t="str">
        <f>Calcu!AB27</f>
        <v/>
      </c>
      <c r="E32" s="371"/>
      <c r="F32" s="259" t="str">
        <f>Calcu!AA87</f>
        <v/>
      </c>
      <c r="G32" s="260" t="e">
        <f ca="1">Calcu!AB87</f>
        <v>#N/A</v>
      </c>
      <c r="H32" s="362" t="str">
        <f>Calcu!AA147</f>
        <v/>
      </c>
      <c r="I32" s="363"/>
      <c r="J32" s="189" t="e">
        <f ca="1">Calcu!AB147</f>
        <v>#N/A</v>
      </c>
    </row>
    <row r="33" spans="1:10" ht="15" customHeight="1">
      <c r="A33" s="44" t="str">
        <f>IF(OR(Calcu!B28,Calcu!B88,Calcu!B148)=TRUE,"","삭제")</f>
        <v>삭제</v>
      </c>
      <c r="B33" s="44"/>
      <c r="C33" s="189" t="str">
        <f>Calcu!AA28</f>
        <v/>
      </c>
      <c r="D33" s="364" t="str">
        <f>Calcu!AB28</f>
        <v/>
      </c>
      <c r="E33" s="371"/>
      <c r="F33" s="259" t="str">
        <f>Calcu!AA88</f>
        <v/>
      </c>
      <c r="G33" s="260" t="e">
        <f ca="1">Calcu!AB88</f>
        <v>#N/A</v>
      </c>
      <c r="H33" s="362" t="str">
        <f>Calcu!AA148</f>
        <v/>
      </c>
      <c r="I33" s="363"/>
      <c r="J33" s="189" t="e">
        <f ca="1">Calcu!AB148</f>
        <v>#N/A</v>
      </c>
    </row>
    <row r="34" spans="1:10" ht="15" customHeight="1">
      <c r="A34" s="44" t="str">
        <f>IF(OR(Calcu!B29,Calcu!B89,Calcu!B149)=TRUE,"","삭제")</f>
        <v>삭제</v>
      </c>
      <c r="B34" s="44"/>
      <c r="C34" s="189" t="str">
        <f>Calcu!AA29</f>
        <v/>
      </c>
      <c r="D34" s="364" t="str">
        <f>Calcu!AB29</f>
        <v/>
      </c>
      <c r="E34" s="371"/>
      <c r="F34" s="259" t="str">
        <f>Calcu!AA89</f>
        <v/>
      </c>
      <c r="G34" s="260" t="e">
        <f ca="1">Calcu!AB89</f>
        <v>#N/A</v>
      </c>
      <c r="H34" s="362" t="str">
        <f>Calcu!AA149</f>
        <v/>
      </c>
      <c r="I34" s="363"/>
      <c r="J34" s="189" t="e">
        <f ca="1">Calcu!AB149</f>
        <v>#N/A</v>
      </c>
    </row>
    <row r="35" spans="1:10" ht="15" customHeight="1">
      <c r="A35" s="235" t="str">
        <f>A11</f>
        <v>삭제</v>
      </c>
      <c r="B35" s="235"/>
      <c r="C35" s="161"/>
      <c r="D35" s="161"/>
      <c r="E35" s="161"/>
      <c r="F35" s="161"/>
      <c r="G35" s="161"/>
      <c r="H35" s="161"/>
      <c r="I35" s="161"/>
      <c r="J35" s="161"/>
    </row>
    <row r="36" spans="1:10" ht="15" customHeight="1">
      <c r="A36" s="235" t="str">
        <f>A35</f>
        <v>삭제</v>
      </c>
      <c r="B36" s="235"/>
      <c r="C36" s="38" t="s">
        <v>148</v>
      </c>
      <c r="E36" s="53" t="e">
        <f ca="1">Calcu!AA170</f>
        <v>#N/A</v>
      </c>
      <c r="F36" s="195" t="e">
        <f ca="1">Calcu!AB170</f>
        <v>#N/A</v>
      </c>
    </row>
    <row r="37" spans="1:10" ht="15" customHeight="1">
      <c r="A37" s="235" t="str">
        <f>A36</f>
        <v>삭제</v>
      </c>
      <c r="B37" s="235"/>
      <c r="E37" s="53" t="e">
        <f ca="1">IF(Calcu!Y170="사다리꼴","(신뢰수준 95 %,","(신뢰수준 약 95 %,")</f>
        <v>#N/A</v>
      </c>
      <c r="F37" s="195" t="e">
        <f ca="1">Calcu!Z170&amp;IF(Calcu!Y170="사다리꼴",", 사다리꼴 확률분포)",")")</f>
        <v>#N/A</v>
      </c>
    </row>
    <row r="38" spans="1:10" ht="15" customHeight="1">
      <c r="A38" s="235" t="str">
        <f>A37</f>
        <v>삭제</v>
      </c>
      <c r="B38" s="235"/>
      <c r="C38" s="38" t="s">
        <v>1187</v>
      </c>
      <c r="E38" s="53"/>
      <c r="F38" s="195"/>
    </row>
    <row r="39" spans="1:10" ht="15" customHeight="1">
      <c r="A39" s="234" t="str">
        <f>IF(OR(Calcu!B190,Calcu!B250)=TRUE,"","삭제")</f>
        <v>삭제</v>
      </c>
      <c r="B39" s="234"/>
    </row>
    <row r="40" spans="1:10" ht="15" customHeight="1">
      <c r="A40" s="234" t="str">
        <f t="shared" ref="A40:A45" si="0">A39</f>
        <v>삭제</v>
      </c>
      <c r="B40" s="234"/>
      <c r="F40" s="38"/>
    </row>
    <row r="41" spans="1:10" ht="15" customHeight="1">
      <c r="A41" s="234" t="str">
        <f t="shared" si="0"/>
        <v>삭제</v>
      </c>
      <c r="B41" s="234"/>
      <c r="C41" s="38" t="s">
        <v>186</v>
      </c>
      <c r="F41" s="38"/>
      <c r="G41" s="232"/>
      <c r="H41" s="232"/>
      <c r="I41" s="232"/>
      <c r="J41" s="232"/>
    </row>
    <row r="42" spans="1:10" ht="15" customHeight="1">
      <c r="A42" s="234" t="str">
        <f t="shared" si="0"/>
        <v>삭제</v>
      </c>
      <c r="B42" s="234"/>
      <c r="C42" s="365" t="s">
        <v>267</v>
      </c>
      <c r="D42" s="383"/>
      <c r="E42" s="383"/>
      <c r="F42" s="383"/>
      <c r="G42" s="369" t="s">
        <v>268</v>
      </c>
      <c r="H42" s="383"/>
      <c r="I42" s="383"/>
      <c r="J42" s="366"/>
    </row>
    <row r="43" spans="1:10" ht="15" customHeight="1">
      <c r="A43" s="234" t="str">
        <f t="shared" si="0"/>
        <v>삭제</v>
      </c>
      <c r="B43" s="234"/>
      <c r="C43" s="384"/>
      <c r="D43" s="385"/>
      <c r="E43" s="385"/>
      <c r="F43" s="385"/>
      <c r="G43" s="380"/>
      <c r="H43" s="385"/>
      <c r="I43" s="385"/>
      <c r="J43" s="386"/>
    </row>
    <row r="44" spans="1:10" ht="15" customHeight="1">
      <c r="A44" s="234" t="str">
        <f t="shared" si="0"/>
        <v>삭제</v>
      </c>
      <c r="B44" s="234"/>
      <c r="C44" s="365" t="s">
        <v>124</v>
      </c>
      <c r="D44" s="366"/>
      <c r="E44" s="365" t="s">
        <v>132</v>
      </c>
      <c r="F44" s="387"/>
      <c r="G44" s="369" t="s">
        <v>277</v>
      </c>
      <c r="H44" s="366"/>
      <c r="I44" s="365" t="s">
        <v>278</v>
      </c>
      <c r="J44" s="366"/>
    </row>
    <row r="45" spans="1:10" ht="15" customHeight="1">
      <c r="A45" s="234" t="str">
        <f t="shared" si="0"/>
        <v>삭제</v>
      </c>
      <c r="B45" s="234"/>
      <c r="C45" s="384"/>
      <c r="D45" s="386"/>
      <c r="E45" s="384"/>
      <c r="F45" s="388"/>
      <c r="G45" s="370"/>
      <c r="H45" s="368"/>
      <c r="I45" s="367"/>
      <c r="J45" s="368"/>
    </row>
    <row r="46" spans="1:10" ht="15" customHeight="1">
      <c r="A46" s="44" t="str">
        <f>IF(OR(Calcu!B190,Calcu!B250)=TRUE,"","삭제")</f>
        <v>삭제</v>
      </c>
      <c r="B46" s="44"/>
      <c r="C46" s="364" t="str">
        <f>Calcu!AA190</f>
        <v/>
      </c>
      <c r="D46" s="363"/>
      <c r="E46" s="364" t="e">
        <f ca="1">Calcu!AB190</f>
        <v>#N/A</v>
      </c>
      <c r="F46" s="371"/>
      <c r="G46" s="362" t="str">
        <f>Calcu!AA250</f>
        <v/>
      </c>
      <c r="H46" s="363"/>
      <c r="I46" s="364" t="e">
        <f ca="1">Calcu!AB250</f>
        <v>#N/A</v>
      </c>
      <c r="J46" s="363"/>
    </row>
    <row r="47" spans="1:10" ht="15" customHeight="1">
      <c r="A47" s="44" t="str">
        <f>IF(OR(Calcu!B191,Calcu!B251)=TRUE,"","삭제")</f>
        <v>삭제</v>
      </c>
      <c r="B47" s="44"/>
      <c r="C47" s="364" t="str">
        <f>Calcu!AA191</f>
        <v/>
      </c>
      <c r="D47" s="363"/>
      <c r="E47" s="364" t="e">
        <f ca="1">Calcu!AB191</f>
        <v>#N/A</v>
      </c>
      <c r="F47" s="371"/>
      <c r="G47" s="362" t="str">
        <f>Calcu!AA251</f>
        <v/>
      </c>
      <c r="H47" s="363"/>
      <c r="I47" s="364" t="e">
        <f ca="1">Calcu!AB251</f>
        <v>#N/A</v>
      </c>
      <c r="J47" s="363"/>
    </row>
    <row r="48" spans="1:10" ht="15" customHeight="1">
      <c r="A48" s="44" t="str">
        <f>IF(OR(Calcu!B192,Calcu!B252)=TRUE,"","삭제")</f>
        <v>삭제</v>
      </c>
      <c r="B48" s="44"/>
      <c r="C48" s="364" t="str">
        <f>Calcu!AA192</f>
        <v/>
      </c>
      <c r="D48" s="363"/>
      <c r="E48" s="364" t="e">
        <f ca="1">Calcu!AB192</f>
        <v>#N/A</v>
      </c>
      <c r="F48" s="371"/>
      <c r="G48" s="362" t="str">
        <f>Calcu!AA252</f>
        <v/>
      </c>
      <c r="H48" s="363"/>
      <c r="I48" s="364" t="e">
        <f ca="1">Calcu!AB252</f>
        <v>#N/A</v>
      </c>
      <c r="J48" s="363"/>
    </row>
    <row r="49" spans="1:10" ht="15" customHeight="1">
      <c r="A49" s="44" t="str">
        <f>IF(OR(Calcu!B193,Calcu!B253)=TRUE,"","삭제")</f>
        <v>삭제</v>
      </c>
      <c r="B49" s="44"/>
      <c r="C49" s="364" t="str">
        <f>Calcu!AA193</f>
        <v/>
      </c>
      <c r="D49" s="363"/>
      <c r="E49" s="364" t="e">
        <f ca="1">Calcu!AB193</f>
        <v>#N/A</v>
      </c>
      <c r="F49" s="371"/>
      <c r="G49" s="362" t="str">
        <f>Calcu!AA253</f>
        <v/>
      </c>
      <c r="H49" s="363"/>
      <c r="I49" s="364" t="e">
        <f ca="1">Calcu!AB253</f>
        <v>#N/A</v>
      </c>
      <c r="J49" s="363"/>
    </row>
    <row r="50" spans="1:10" ht="15" customHeight="1">
      <c r="A50" s="44" t="str">
        <f>IF(OR(Calcu!B194,Calcu!B254)=TRUE,"","삭제")</f>
        <v>삭제</v>
      </c>
      <c r="B50" s="44"/>
      <c r="C50" s="364" t="str">
        <f>Calcu!AA194</f>
        <v/>
      </c>
      <c r="D50" s="363"/>
      <c r="E50" s="364" t="e">
        <f ca="1">Calcu!AB194</f>
        <v>#N/A</v>
      </c>
      <c r="F50" s="371"/>
      <c r="G50" s="362" t="str">
        <f>Calcu!AA254</f>
        <v/>
      </c>
      <c r="H50" s="363"/>
      <c r="I50" s="364" t="e">
        <f ca="1">Calcu!AB254</f>
        <v>#N/A</v>
      </c>
      <c r="J50" s="363"/>
    </row>
    <row r="51" spans="1:10" ht="15" customHeight="1">
      <c r="A51" s="44" t="str">
        <f>IF(OR(Calcu!B195,Calcu!B255)=TRUE,"","삭제")</f>
        <v>삭제</v>
      </c>
      <c r="B51" s="44"/>
      <c r="C51" s="364" t="str">
        <f>Calcu!AA195</f>
        <v/>
      </c>
      <c r="D51" s="363"/>
      <c r="E51" s="364" t="e">
        <f ca="1">Calcu!AB195</f>
        <v>#N/A</v>
      </c>
      <c r="F51" s="371"/>
      <c r="G51" s="362" t="str">
        <f>Calcu!AA255</f>
        <v/>
      </c>
      <c r="H51" s="363"/>
      <c r="I51" s="364" t="e">
        <f ca="1">Calcu!AB255</f>
        <v>#N/A</v>
      </c>
      <c r="J51" s="363"/>
    </row>
    <row r="52" spans="1:10" ht="15" customHeight="1">
      <c r="A52" s="44" t="str">
        <f>IF(OR(Calcu!B196,Calcu!B256)=TRUE,"","삭제")</f>
        <v>삭제</v>
      </c>
      <c r="B52" s="44"/>
      <c r="C52" s="364" t="str">
        <f>Calcu!AA196</f>
        <v/>
      </c>
      <c r="D52" s="363"/>
      <c r="E52" s="364" t="e">
        <f ca="1">Calcu!AB196</f>
        <v>#N/A</v>
      </c>
      <c r="F52" s="371"/>
      <c r="G52" s="362" t="str">
        <f>Calcu!AA256</f>
        <v/>
      </c>
      <c r="H52" s="363"/>
      <c r="I52" s="364" t="e">
        <f ca="1">Calcu!AB256</f>
        <v>#N/A</v>
      </c>
      <c r="J52" s="363"/>
    </row>
    <row r="53" spans="1:10" ht="15" customHeight="1">
      <c r="A53" s="44" t="str">
        <f>IF(OR(Calcu!B197,Calcu!B257)=TRUE,"","삭제")</f>
        <v>삭제</v>
      </c>
      <c r="B53" s="44"/>
      <c r="C53" s="364" t="str">
        <f>Calcu!AA197</f>
        <v/>
      </c>
      <c r="D53" s="363"/>
      <c r="E53" s="364" t="e">
        <f ca="1">Calcu!AB197</f>
        <v>#N/A</v>
      </c>
      <c r="F53" s="371"/>
      <c r="G53" s="362" t="str">
        <f>Calcu!AA257</f>
        <v/>
      </c>
      <c r="H53" s="363"/>
      <c r="I53" s="364" t="e">
        <f ca="1">Calcu!AB257</f>
        <v>#N/A</v>
      </c>
      <c r="J53" s="363"/>
    </row>
    <row r="54" spans="1:10" ht="15" customHeight="1">
      <c r="A54" s="44" t="str">
        <f>IF(OR(Calcu!B198,Calcu!B258)=TRUE,"","삭제")</f>
        <v>삭제</v>
      </c>
      <c r="B54" s="44"/>
      <c r="C54" s="364" t="str">
        <f>Calcu!AA198</f>
        <v/>
      </c>
      <c r="D54" s="363"/>
      <c r="E54" s="364" t="e">
        <f ca="1">Calcu!AB198</f>
        <v>#N/A</v>
      </c>
      <c r="F54" s="371"/>
      <c r="G54" s="362" t="str">
        <f>Calcu!AA258</f>
        <v/>
      </c>
      <c r="H54" s="363"/>
      <c r="I54" s="364" t="e">
        <f ca="1">Calcu!AB258</f>
        <v>#N/A</v>
      </c>
      <c r="J54" s="363"/>
    </row>
    <row r="55" spans="1:10" ht="15" customHeight="1">
      <c r="A55" s="44" t="str">
        <f>IF(OR(Calcu!B199,Calcu!B259)=TRUE,"","삭제")</f>
        <v>삭제</v>
      </c>
      <c r="B55" s="44"/>
      <c r="C55" s="364" t="str">
        <f>Calcu!AA199</f>
        <v/>
      </c>
      <c r="D55" s="363"/>
      <c r="E55" s="364" t="e">
        <f ca="1">Calcu!AB199</f>
        <v>#N/A</v>
      </c>
      <c r="F55" s="371"/>
      <c r="G55" s="362" t="str">
        <f>Calcu!AA259</f>
        <v/>
      </c>
      <c r="H55" s="363"/>
      <c r="I55" s="364" t="e">
        <f ca="1">Calcu!AB259</f>
        <v>#N/A</v>
      </c>
      <c r="J55" s="363"/>
    </row>
    <row r="56" spans="1:10" ht="15" customHeight="1">
      <c r="A56" s="44" t="str">
        <f>IF(OR(Calcu!B200,Calcu!B260)=TRUE,"","삭제")</f>
        <v>삭제</v>
      </c>
      <c r="B56" s="44"/>
      <c r="C56" s="364" t="str">
        <f>Calcu!AA200</f>
        <v/>
      </c>
      <c r="D56" s="363"/>
      <c r="E56" s="364" t="e">
        <f ca="1">Calcu!AB200</f>
        <v>#N/A</v>
      </c>
      <c r="F56" s="371"/>
      <c r="G56" s="362" t="str">
        <f>Calcu!AA260</f>
        <v/>
      </c>
      <c r="H56" s="363"/>
      <c r="I56" s="364" t="e">
        <f ca="1">Calcu!AB260</f>
        <v>#N/A</v>
      </c>
      <c r="J56" s="363"/>
    </row>
    <row r="57" spans="1:10" ht="15" customHeight="1">
      <c r="A57" s="44" t="str">
        <f>IF(OR(Calcu!B201,Calcu!B261)=TRUE,"","삭제")</f>
        <v>삭제</v>
      </c>
      <c r="B57" s="44"/>
      <c r="C57" s="364" t="str">
        <f>Calcu!AA201</f>
        <v/>
      </c>
      <c r="D57" s="363"/>
      <c r="E57" s="364" t="e">
        <f ca="1">Calcu!AB201</f>
        <v>#N/A</v>
      </c>
      <c r="F57" s="371"/>
      <c r="G57" s="362" t="str">
        <f>Calcu!AA261</f>
        <v/>
      </c>
      <c r="H57" s="363"/>
      <c r="I57" s="364" t="e">
        <f ca="1">Calcu!AB261</f>
        <v>#N/A</v>
      </c>
      <c r="J57" s="363"/>
    </row>
    <row r="58" spans="1:10" ht="15" customHeight="1">
      <c r="A58" s="44" t="str">
        <f>IF(OR(Calcu!B202,Calcu!B262)=TRUE,"","삭제")</f>
        <v>삭제</v>
      </c>
      <c r="B58" s="44"/>
      <c r="C58" s="364" t="str">
        <f>Calcu!AA202</f>
        <v/>
      </c>
      <c r="D58" s="363"/>
      <c r="E58" s="364" t="e">
        <f ca="1">Calcu!AB202</f>
        <v>#N/A</v>
      </c>
      <c r="F58" s="371"/>
      <c r="G58" s="362" t="str">
        <f>Calcu!AA262</f>
        <v/>
      </c>
      <c r="H58" s="363"/>
      <c r="I58" s="364" t="e">
        <f ca="1">Calcu!AB262</f>
        <v>#N/A</v>
      </c>
      <c r="J58" s="363"/>
    </row>
    <row r="59" spans="1:10" ht="15" customHeight="1">
      <c r="A59" s="44" t="str">
        <f>IF(OR(Calcu!B203,Calcu!B263)=TRUE,"","삭제")</f>
        <v>삭제</v>
      </c>
      <c r="B59" s="44"/>
      <c r="C59" s="364" t="str">
        <f>Calcu!AA203</f>
        <v/>
      </c>
      <c r="D59" s="363"/>
      <c r="E59" s="364" t="e">
        <f ca="1">Calcu!AB203</f>
        <v>#N/A</v>
      </c>
      <c r="F59" s="371"/>
      <c r="G59" s="362" t="str">
        <f>Calcu!AA263</f>
        <v/>
      </c>
      <c r="H59" s="363"/>
      <c r="I59" s="364" t="e">
        <f ca="1">Calcu!AB263</f>
        <v>#N/A</v>
      </c>
      <c r="J59" s="363"/>
    </row>
    <row r="60" spans="1:10" ht="15" customHeight="1">
      <c r="A60" s="44" t="str">
        <f>IF(OR(Calcu!B204,Calcu!B264)=TRUE,"","삭제")</f>
        <v>삭제</v>
      </c>
      <c r="B60" s="44"/>
      <c r="C60" s="364" t="str">
        <f>Calcu!AA204</f>
        <v/>
      </c>
      <c r="D60" s="363"/>
      <c r="E60" s="364" t="e">
        <f ca="1">Calcu!AB204</f>
        <v>#N/A</v>
      </c>
      <c r="F60" s="371"/>
      <c r="G60" s="362" t="str">
        <f>Calcu!AA264</f>
        <v/>
      </c>
      <c r="H60" s="363"/>
      <c r="I60" s="364" t="e">
        <f ca="1">Calcu!AB264</f>
        <v>#N/A</v>
      </c>
      <c r="J60" s="363"/>
    </row>
    <row r="61" spans="1:10" ht="15" customHeight="1">
      <c r="A61" s="44" t="str">
        <f>IF(OR(Calcu!B205,Calcu!B265)=TRUE,"","삭제")</f>
        <v>삭제</v>
      </c>
      <c r="B61" s="44"/>
      <c r="C61" s="364" t="str">
        <f>Calcu!AA205</f>
        <v/>
      </c>
      <c r="D61" s="363"/>
      <c r="E61" s="364" t="e">
        <f ca="1">Calcu!AB205</f>
        <v>#N/A</v>
      </c>
      <c r="F61" s="371"/>
      <c r="G61" s="362" t="str">
        <f>Calcu!AA265</f>
        <v/>
      </c>
      <c r="H61" s="363"/>
      <c r="I61" s="364" t="e">
        <f ca="1">Calcu!AB265</f>
        <v>#N/A</v>
      </c>
      <c r="J61" s="363"/>
    </row>
    <row r="62" spans="1:10" ht="15" customHeight="1">
      <c r="A62" s="44" t="str">
        <f>IF(OR(Calcu!B206,Calcu!B266)=TRUE,"","삭제")</f>
        <v>삭제</v>
      </c>
      <c r="B62" s="44"/>
      <c r="C62" s="364" t="str">
        <f>Calcu!AA206</f>
        <v/>
      </c>
      <c r="D62" s="363"/>
      <c r="E62" s="364" t="e">
        <f ca="1">Calcu!AB206</f>
        <v>#N/A</v>
      </c>
      <c r="F62" s="371"/>
      <c r="G62" s="362" t="str">
        <f>Calcu!AA266</f>
        <v/>
      </c>
      <c r="H62" s="363"/>
      <c r="I62" s="364" t="e">
        <f ca="1">Calcu!AB266</f>
        <v>#N/A</v>
      </c>
      <c r="J62" s="363"/>
    </row>
    <row r="63" spans="1:10" ht="15" customHeight="1">
      <c r="A63" s="44" t="str">
        <f>IF(OR(Calcu!B207,Calcu!B267)=TRUE,"","삭제")</f>
        <v>삭제</v>
      </c>
      <c r="B63" s="44"/>
      <c r="C63" s="364" t="str">
        <f>Calcu!AA207</f>
        <v/>
      </c>
      <c r="D63" s="363"/>
      <c r="E63" s="364" t="e">
        <f ca="1">Calcu!AB207</f>
        <v>#N/A</v>
      </c>
      <c r="F63" s="371"/>
      <c r="G63" s="362" t="str">
        <f>Calcu!AA267</f>
        <v/>
      </c>
      <c r="H63" s="363"/>
      <c r="I63" s="364" t="e">
        <f ca="1">Calcu!AB267</f>
        <v>#N/A</v>
      </c>
      <c r="J63" s="363"/>
    </row>
    <row r="64" spans="1:10" ht="15" customHeight="1">
      <c r="A64" s="44" t="str">
        <f>IF(OR(Calcu!B208,Calcu!B268)=TRUE,"","삭제")</f>
        <v>삭제</v>
      </c>
      <c r="B64" s="44"/>
      <c r="C64" s="364" t="str">
        <f>Calcu!AA208</f>
        <v/>
      </c>
      <c r="D64" s="363"/>
      <c r="E64" s="364" t="e">
        <f ca="1">Calcu!AB208</f>
        <v>#N/A</v>
      </c>
      <c r="F64" s="371"/>
      <c r="G64" s="362" t="str">
        <f>Calcu!AA268</f>
        <v/>
      </c>
      <c r="H64" s="363"/>
      <c r="I64" s="364" t="e">
        <f ca="1">Calcu!AB268</f>
        <v>#N/A</v>
      </c>
      <c r="J64" s="363"/>
    </row>
    <row r="65" spans="1:10" ht="15" customHeight="1">
      <c r="A65" s="44" t="str">
        <f>IF(OR(Calcu!B209,Calcu!B269)=TRUE,"","삭제")</f>
        <v>삭제</v>
      </c>
      <c r="B65" s="44"/>
      <c r="C65" s="364" t="str">
        <f>Calcu!AA209</f>
        <v/>
      </c>
      <c r="D65" s="363"/>
      <c r="E65" s="364" t="e">
        <f ca="1">Calcu!AB209</f>
        <v>#N/A</v>
      </c>
      <c r="F65" s="371"/>
      <c r="G65" s="362" t="str">
        <f>Calcu!AA269</f>
        <v/>
      </c>
      <c r="H65" s="363"/>
      <c r="I65" s="364" t="e">
        <f ca="1">Calcu!AB269</f>
        <v>#N/A</v>
      </c>
      <c r="J65" s="363"/>
    </row>
    <row r="66" spans="1:10" ht="15" customHeight="1">
      <c r="A66" s="235" t="str">
        <f>A39</f>
        <v>삭제</v>
      </c>
      <c r="B66" s="235"/>
      <c r="C66" s="161"/>
      <c r="D66" s="161"/>
      <c r="E66" s="161"/>
      <c r="F66" s="161"/>
      <c r="G66" s="161"/>
      <c r="H66" s="161"/>
      <c r="I66" s="161"/>
      <c r="J66" s="161"/>
    </row>
    <row r="67" spans="1:10" ht="15" customHeight="1">
      <c r="A67" s="235" t="str">
        <f>A66</f>
        <v>삭제</v>
      </c>
      <c r="B67" s="235"/>
      <c r="C67" s="38" t="s">
        <v>148</v>
      </c>
      <c r="E67" s="53" t="e">
        <f ca="1">Calcu!AA290</f>
        <v>#N/A</v>
      </c>
      <c r="F67" s="195" t="e">
        <f ca="1">Calcu!AB290</f>
        <v>#N/A</v>
      </c>
    </row>
    <row r="68" spans="1:10" ht="15" customHeight="1">
      <c r="A68" s="235" t="str">
        <f>A67</f>
        <v>삭제</v>
      </c>
      <c r="B68" s="235"/>
      <c r="F68" s="53" t="e">
        <f ca="1">IF(Calcu!Y290="사다리꼴","(신뢰수준 95 %,","(신뢰수준 약 95 %,")</f>
        <v>#N/A</v>
      </c>
      <c r="G68" s="195" t="e">
        <f ca="1">Calcu!Z290&amp;IF(Calcu!Y290="사다리꼴",", 사다리꼴 확률분포)",")")</f>
        <v>#N/A</v>
      </c>
    </row>
    <row r="69" spans="1:10" ht="15" customHeight="1">
      <c r="A69" s="235" t="str">
        <f>A68</f>
        <v>삭제</v>
      </c>
      <c r="B69" s="235"/>
      <c r="C69" s="38" t="s">
        <v>1187</v>
      </c>
      <c r="E69" s="53"/>
      <c r="F69" s="195"/>
    </row>
    <row r="70" spans="1:10" ht="15" customHeight="1">
      <c r="A70" s="234" t="str">
        <f>IF(Calcu!B310=TRUE,"","삭제")</f>
        <v>삭제</v>
      </c>
      <c r="B70" s="234"/>
    </row>
    <row r="71" spans="1:10" ht="15" customHeight="1">
      <c r="A71" s="234" t="str">
        <f>A70</f>
        <v>삭제</v>
      </c>
      <c r="B71" s="234"/>
    </row>
    <row r="72" spans="1:10" ht="15" customHeight="1">
      <c r="A72" s="234" t="str">
        <f>A71</f>
        <v>삭제</v>
      </c>
      <c r="B72" s="234"/>
      <c r="C72" s="38" t="s">
        <v>261</v>
      </c>
    </row>
    <row r="73" spans="1:10" ht="15" customHeight="1">
      <c r="A73" s="234" t="str">
        <f>A72</f>
        <v>삭제</v>
      </c>
      <c r="B73" s="234"/>
      <c r="C73" s="365" t="s">
        <v>262</v>
      </c>
      <c r="D73" s="383"/>
      <c r="E73" s="366"/>
      <c r="F73" s="373" t="s">
        <v>271</v>
      </c>
      <c r="G73" s="374"/>
      <c r="H73" s="374"/>
      <c r="I73" s="374"/>
      <c r="J73" s="375"/>
    </row>
    <row r="74" spans="1:10" ht="15" customHeight="1">
      <c r="A74" s="234" t="str">
        <f>A73</f>
        <v>삭제</v>
      </c>
      <c r="B74" s="234"/>
      <c r="C74" s="384"/>
      <c r="D74" s="385"/>
      <c r="E74" s="386"/>
      <c r="F74" s="373" t="s">
        <v>263</v>
      </c>
      <c r="G74" s="375"/>
      <c r="H74" s="373" t="s">
        <v>264</v>
      </c>
      <c r="I74" s="374"/>
      <c r="J74" s="375"/>
    </row>
    <row r="75" spans="1:10" ht="15" customHeight="1">
      <c r="A75" s="44" t="str">
        <f>IF(Calcu!B310=TRUE,"","삭제")</f>
        <v>삭제</v>
      </c>
      <c r="B75" s="44"/>
      <c r="C75" s="364" t="str">
        <f>Calcu!Z310</f>
        <v/>
      </c>
      <c r="D75" s="372"/>
      <c r="E75" s="363"/>
      <c r="F75" s="364" t="e">
        <f ca="1">Calcu!AC310</f>
        <v>#DIV/0!</v>
      </c>
      <c r="G75" s="363"/>
      <c r="H75" s="364" t="e">
        <f ca="1">Calcu!AC325</f>
        <v>#DIV/0!</v>
      </c>
      <c r="I75" s="372"/>
      <c r="J75" s="363"/>
    </row>
    <row r="76" spans="1:10" ht="15" customHeight="1">
      <c r="A76" s="44" t="str">
        <f>IF(Calcu!B311=TRUE,"","삭제")</f>
        <v>삭제</v>
      </c>
      <c r="B76" s="44"/>
      <c r="C76" s="364" t="str">
        <f>Calcu!Z311</f>
        <v/>
      </c>
      <c r="D76" s="372"/>
      <c r="E76" s="363"/>
      <c r="F76" s="364" t="e">
        <f ca="1">Calcu!AC311</f>
        <v>#DIV/0!</v>
      </c>
      <c r="G76" s="363"/>
      <c r="H76" s="364" t="e">
        <f ca="1">Calcu!AC326</f>
        <v>#DIV/0!</v>
      </c>
      <c r="I76" s="372"/>
      <c r="J76" s="363"/>
    </row>
    <row r="77" spans="1:10" ht="15" customHeight="1">
      <c r="A77" s="44" t="str">
        <f>IF(Calcu!B312=TRUE,"","삭제")</f>
        <v>삭제</v>
      </c>
      <c r="B77" s="44"/>
      <c r="C77" s="364" t="str">
        <f>Calcu!Z312</f>
        <v/>
      </c>
      <c r="D77" s="372"/>
      <c r="E77" s="363"/>
      <c r="F77" s="364" t="e">
        <f ca="1">Calcu!AC312</f>
        <v>#DIV/0!</v>
      </c>
      <c r="G77" s="363"/>
      <c r="H77" s="364" t="e">
        <f ca="1">Calcu!AC327</f>
        <v>#DIV/0!</v>
      </c>
      <c r="I77" s="372"/>
      <c r="J77" s="363"/>
    </row>
    <row r="78" spans="1:10" ht="15" customHeight="1">
      <c r="A78" s="44" t="str">
        <f>IF(Calcu!B313=TRUE,"","삭제")</f>
        <v>삭제</v>
      </c>
      <c r="B78" s="44"/>
      <c r="C78" s="364" t="str">
        <f>Calcu!Z313</f>
        <v/>
      </c>
      <c r="D78" s="372"/>
      <c r="E78" s="363"/>
      <c r="F78" s="364" t="e">
        <f ca="1">Calcu!AC313</f>
        <v>#DIV/0!</v>
      </c>
      <c r="G78" s="363"/>
      <c r="H78" s="364" t="e">
        <f ca="1">Calcu!AC328</f>
        <v>#DIV/0!</v>
      </c>
      <c r="I78" s="372"/>
      <c r="J78" s="363"/>
    </row>
    <row r="79" spans="1:10" ht="15" customHeight="1">
      <c r="A79" s="44" t="str">
        <f>IF(Calcu!B314=TRUE,"","삭제")</f>
        <v>삭제</v>
      </c>
      <c r="B79" s="44"/>
      <c r="C79" s="364" t="str">
        <f>Calcu!Z314</f>
        <v/>
      </c>
      <c r="D79" s="372"/>
      <c r="E79" s="363"/>
      <c r="F79" s="364" t="e">
        <f ca="1">Calcu!AC314</f>
        <v>#DIV/0!</v>
      </c>
      <c r="G79" s="363"/>
      <c r="H79" s="364" t="e">
        <f ca="1">Calcu!AC329</f>
        <v>#DIV/0!</v>
      </c>
      <c r="I79" s="372"/>
      <c r="J79" s="363"/>
    </row>
    <row r="80" spans="1:10" ht="15" customHeight="1">
      <c r="A80" s="44" t="str">
        <f>IF(Calcu!B315=TRUE,"","삭제")</f>
        <v>삭제</v>
      </c>
      <c r="B80" s="44"/>
      <c r="C80" s="364" t="str">
        <f>Calcu!Z315</f>
        <v/>
      </c>
      <c r="D80" s="372"/>
      <c r="E80" s="363"/>
      <c r="F80" s="364" t="e">
        <f ca="1">Calcu!AC315</f>
        <v>#DIV/0!</v>
      </c>
      <c r="G80" s="363"/>
      <c r="H80" s="364" t="e">
        <f ca="1">Calcu!AC330</f>
        <v>#DIV/0!</v>
      </c>
      <c r="I80" s="372"/>
      <c r="J80" s="363"/>
    </row>
    <row r="81" spans="1:10" ht="15" customHeight="1">
      <c r="A81" s="44" t="str">
        <f>IF(Calcu!B316=TRUE,"","삭제")</f>
        <v>삭제</v>
      </c>
      <c r="B81" s="44"/>
      <c r="C81" s="364" t="str">
        <f>Calcu!Z316</f>
        <v/>
      </c>
      <c r="D81" s="372"/>
      <c r="E81" s="363"/>
      <c r="F81" s="364" t="e">
        <f ca="1">Calcu!AC316</f>
        <v>#DIV/0!</v>
      </c>
      <c r="G81" s="363"/>
      <c r="H81" s="364" t="e">
        <f ca="1">Calcu!AC331</f>
        <v>#DIV/0!</v>
      </c>
      <c r="I81" s="372"/>
      <c r="J81" s="363"/>
    </row>
    <row r="82" spans="1:10" ht="15" customHeight="1">
      <c r="A82" s="44" t="str">
        <f>IF(Calcu!B317=TRUE,"","삭제")</f>
        <v>삭제</v>
      </c>
      <c r="B82" s="44"/>
      <c r="C82" s="364" t="str">
        <f>Calcu!Z317</f>
        <v/>
      </c>
      <c r="D82" s="372"/>
      <c r="E82" s="363"/>
      <c r="F82" s="364" t="e">
        <f ca="1">Calcu!AC317</f>
        <v>#DIV/0!</v>
      </c>
      <c r="G82" s="363"/>
      <c r="H82" s="364" t="e">
        <f ca="1">Calcu!AC332</f>
        <v>#DIV/0!</v>
      </c>
      <c r="I82" s="372"/>
      <c r="J82" s="363"/>
    </row>
    <row r="83" spans="1:10" ht="15" customHeight="1">
      <c r="A83" s="44" t="str">
        <f>IF(Calcu!B318=TRUE,"","삭제")</f>
        <v>삭제</v>
      </c>
      <c r="B83" s="44"/>
      <c r="C83" s="364" t="str">
        <f>Calcu!Z318</f>
        <v/>
      </c>
      <c r="D83" s="372"/>
      <c r="E83" s="363"/>
      <c r="F83" s="364" t="e">
        <f ca="1">Calcu!AC318</f>
        <v>#DIV/0!</v>
      </c>
      <c r="G83" s="363"/>
      <c r="H83" s="364" t="e">
        <f ca="1">Calcu!AC333</f>
        <v>#DIV/0!</v>
      </c>
      <c r="I83" s="372"/>
      <c r="J83" s="363"/>
    </row>
    <row r="84" spans="1:10" ht="15" customHeight="1">
      <c r="A84" s="44" t="str">
        <f>IF(Calcu!B319=TRUE,"","삭제")</f>
        <v>삭제</v>
      </c>
      <c r="B84" s="44"/>
      <c r="C84" s="364" t="str">
        <f>Calcu!Z319</f>
        <v/>
      </c>
      <c r="D84" s="372"/>
      <c r="E84" s="363"/>
      <c r="F84" s="364" t="e">
        <f ca="1">Calcu!AC319</f>
        <v>#DIV/0!</v>
      </c>
      <c r="G84" s="363"/>
      <c r="H84" s="364" t="e">
        <f ca="1">Calcu!AC334</f>
        <v>#DIV/0!</v>
      </c>
      <c r="I84" s="372"/>
      <c r="J84" s="363"/>
    </row>
    <row r="85" spans="1:10" ht="15" customHeight="1">
      <c r="A85" s="44" t="str">
        <f>IF(Calcu!B320=TRUE,"","삭제")</f>
        <v>삭제</v>
      </c>
      <c r="B85" s="44"/>
      <c r="C85" s="364" t="str">
        <f>Calcu!Z320</f>
        <v/>
      </c>
      <c r="D85" s="372"/>
      <c r="E85" s="363"/>
      <c r="F85" s="364" t="e">
        <f ca="1">Calcu!AC320</f>
        <v>#DIV/0!</v>
      </c>
      <c r="G85" s="363"/>
      <c r="H85" s="364" t="e">
        <f ca="1">Calcu!AC335</f>
        <v>#DIV/0!</v>
      </c>
      <c r="I85" s="372"/>
      <c r="J85" s="363"/>
    </row>
    <row r="86" spans="1:10" ht="15" customHeight="1">
      <c r="A86" s="234" t="str">
        <f>IF(Calcu!B340=TRUE,"","삭제")</f>
        <v>삭제</v>
      </c>
      <c r="B86" s="44"/>
      <c r="C86" s="161"/>
      <c r="D86" s="161"/>
      <c r="E86" s="161"/>
      <c r="F86" s="161"/>
    </row>
    <row r="87" spans="1:10" ht="15" customHeight="1">
      <c r="A87" s="234" t="str">
        <f>A86</f>
        <v>삭제</v>
      </c>
      <c r="B87" s="234"/>
      <c r="C87" s="365" t="s">
        <v>279</v>
      </c>
      <c r="D87" s="383"/>
      <c r="E87" s="366"/>
      <c r="F87" s="373" t="s">
        <v>272</v>
      </c>
      <c r="G87" s="374"/>
      <c r="H87" s="374"/>
      <c r="I87" s="374"/>
      <c r="J87" s="375"/>
    </row>
    <row r="88" spans="1:10" ht="15" customHeight="1">
      <c r="A88" s="234" t="str">
        <f>A87</f>
        <v>삭제</v>
      </c>
      <c r="B88" s="234"/>
      <c r="C88" s="384"/>
      <c r="D88" s="385"/>
      <c r="E88" s="386"/>
      <c r="F88" s="373" t="s">
        <v>273</v>
      </c>
      <c r="G88" s="375"/>
      <c r="H88" s="373" t="s">
        <v>274</v>
      </c>
      <c r="I88" s="374"/>
      <c r="J88" s="375"/>
    </row>
    <row r="89" spans="1:10" ht="15" customHeight="1">
      <c r="A89" s="44" t="str">
        <f>IF(Calcu!B340=TRUE,"","삭제")</f>
        <v>삭제</v>
      </c>
      <c r="B89" s="44"/>
      <c r="C89" s="364" t="str">
        <f>Calcu!Z340</f>
        <v/>
      </c>
      <c r="D89" s="372"/>
      <c r="E89" s="363"/>
      <c r="F89" s="364" t="e">
        <f ca="1">Calcu!AC340</f>
        <v>#DIV/0!</v>
      </c>
      <c r="G89" s="363"/>
      <c r="H89" s="364" t="e">
        <f ca="1">Calcu!AC355</f>
        <v>#DIV/0!</v>
      </c>
      <c r="I89" s="372"/>
      <c r="J89" s="363"/>
    </row>
    <row r="90" spans="1:10" ht="15" customHeight="1">
      <c r="A90" s="44" t="str">
        <f>IF(Calcu!B341=TRUE,"","삭제")</f>
        <v>삭제</v>
      </c>
      <c r="B90" s="44"/>
      <c r="C90" s="364" t="str">
        <f>Calcu!Z341</f>
        <v/>
      </c>
      <c r="D90" s="372"/>
      <c r="E90" s="363"/>
      <c r="F90" s="364" t="e">
        <f ca="1">Calcu!AC341</f>
        <v>#DIV/0!</v>
      </c>
      <c r="G90" s="363"/>
      <c r="H90" s="364" t="e">
        <f ca="1">Calcu!AC356</f>
        <v>#DIV/0!</v>
      </c>
      <c r="I90" s="372"/>
      <c r="J90" s="363"/>
    </row>
    <row r="91" spans="1:10" ht="15" customHeight="1">
      <c r="A91" s="44" t="str">
        <f>IF(Calcu!B342=TRUE,"","삭제")</f>
        <v>삭제</v>
      </c>
      <c r="B91" s="44"/>
      <c r="C91" s="364" t="str">
        <f>Calcu!Z342</f>
        <v/>
      </c>
      <c r="D91" s="372"/>
      <c r="E91" s="363"/>
      <c r="F91" s="364" t="e">
        <f ca="1">Calcu!AC342</f>
        <v>#DIV/0!</v>
      </c>
      <c r="G91" s="363"/>
      <c r="H91" s="364" t="e">
        <f ca="1">Calcu!AC357</f>
        <v>#DIV/0!</v>
      </c>
      <c r="I91" s="372"/>
      <c r="J91" s="363"/>
    </row>
    <row r="92" spans="1:10" ht="15" customHeight="1">
      <c r="A92" s="44" t="str">
        <f>IF(Calcu!B343=TRUE,"","삭제")</f>
        <v>삭제</v>
      </c>
      <c r="B92" s="44"/>
      <c r="C92" s="364" t="str">
        <f>Calcu!Z343</f>
        <v/>
      </c>
      <c r="D92" s="372"/>
      <c r="E92" s="363"/>
      <c r="F92" s="364" t="e">
        <f ca="1">Calcu!AC343</f>
        <v>#DIV/0!</v>
      </c>
      <c r="G92" s="363"/>
      <c r="H92" s="364" t="e">
        <f ca="1">Calcu!AC358</f>
        <v>#DIV/0!</v>
      </c>
      <c r="I92" s="372"/>
      <c r="J92" s="363"/>
    </row>
    <row r="93" spans="1:10" ht="15" customHeight="1">
      <c r="A93" s="44" t="str">
        <f>IF(Calcu!B344=TRUE,"","삭제")</f>
        <v>삭제</v>
      </c>
      <c r="B93" s="44"/>
      <c r="C93" s="364" t="str">
        <f>Calcu!Z344</f>
        <v/>
      </c>
      <c r="D93" s="372"/>
      <c r="E93" s="363"/>
      <c r="F93" s="364" t="e">
        <f ca="1">Calcu!AC344</f>
        <v>#DIV/0!</v>
      </c>
      <c r="G93" s="363"/>
      <c r="H93" s="364" t="e">
        <f ca="1">Calcu!AC359</f>
        <v>#DIV/0!</v>
      </c>
      <c r="I93" s="372"/>
      <c r="J93" s="363"/>
    </row>
    <row r="94" spans="1:10" ht="15" customHeight="1">
      <c r="A94" s="44" t="str">
        <f>IF(Calcu!B345=TRUE,"","삭제")</f>
        <v>삭제</v>
      </c>
      <c r="B94" s="44"/>
      <c r="C94" s="364" t="str">
        <f>Calcu!Z345</f>
        <v/>
      </c>
      <c r="D94" s="372"/>
      <c r="E94" s="363"/>
      <c r="F94" s="364" t="e">
        <f ca="1">Calcu!AC345</f>
        <v>#DIV/0!</v>
      </c>
      <c r="G94" s="363"/>
      <c r="H94" s="364" t="e">
        <f ca="1">Calcu!AC360</f>
        <v>#DIV/0!</v>
      </c>
      <c r="I94" s="372"/>
      <c r="J94" s="363"/>
    </row>
    <row r="95" spans="1:10" ht="15" customHeight="1">
      <c r="A95" s="44" t="str">
        <f>IF(Calcu!B346=TRUE,"","삭제")</f>
        <v>삭제</v>
      </c>
      <c r="B95" s="44"/>
      <c r="C95" s="364" t="str">
        <f>Calcu!Z346</f>
        <v/>
      </c>
      <c r="D95" s="372"/>
      <c r="E95" s="363"/>
      <c r="F95" s="364" t="e">
        <f ca="1">Calcu!AC346</f>
        <v>#DIV/0!</v>
      </c>
      <c r="G95" s="363"/>
      <c r="H95" s="364" t="e">
        <f ca="1">Calcu!AC361</f>
        <v>#DIV/0!</v>
      </c>
      <c r="I95" s="372"/>
      <c r="J95" s="363"/>
    </row>
    <row r="96" spans="1:10" ht="15" customHeight="1">
      <c r="A96" s="44" t="str">
        <f>IF(Calcu!B347=TRUE,"","삭제")</f>
        <v>삭제</v>
      </c>
      <c r="B96" s="44"/>
      <c r="C96" s="364" t="str">
        <f>Calcu!Z347</f>
        <v/>
      </c>
      <c r="D96" s="372"/>
      <c r="E96" s="363"/>
      <c r="F96" s="364" t="e">
        <f ca="1">Calcu!AC347</f>
        <v>#DIV/0!</v>
      </c>
      <c r="G96" s="363"/>
      <c r="H96" s="364" t="e">
        <f ca="1">Calcu!AC362</f>
        <v>#DIV/0!</v>
      </c>
      <c r="I96" s="372"/>
      <c r="J96" s="363"/>
    </row>
    <row r="97" spans="1:10" ht="15" customHeight="1">
      <c r="A97" s="44" t="str">
        <f>IF(Calcu!B348=TRUE,"","삭제")</f>
        <v>삭제</v>
      </c>
      <c r="B97" s="44"/>
      <c r="C97" s="364" t="str">
        <f>Calcu!Z348</f>
        <v/>
      </c>
      <c r="D97" s="372"/>
      <c r="E97" s="363"/>
      <c r="F97" s="364" t="e">
        <f ca="1">Calcu!AC348</f>
        <v>#DIV/0!</v>
      </c>
      <c r="G97" s="363"/>
      <c r="H97" s="364" t="e">
        <f ca="1">Calcu!AC363</f>
        <v>#DIV/0!</v>
      </c>
      <c r="I97" s="372"/>
      <c r="J97" s="363"/>
    </row>
    <row r="98" spans="1:10" ht="15" customHeight="1">
      <c r="A98" s="44" t="str">
        <f>IF(Calcu!B349=TRUE,"","삭제")</f>
        <v>삭제</v>
      </c>
      <c r="B98" s="44"/>
      <c r="C98" s="364" t="str">
        <f>Calcu!Z349</f>
        <v/>
      </c>
      <c r="D98" s="372"/>
      <c r="E98" s="363"/>
      <c r="F98" s="364" t="e">
        <f ca="1">Calcu!AC349</f>
        <v>#DIV/0!</v>
      </c>
      <c r="G98" s="363"/>
      <c r="H98" s="364" t="e">
        <f ca="1">Calcu!AC364</f>
        <v>#DIV/0!</v>
      </c>
      <c r="I98" s="372"/>
      <c r="J98" s="363"/>
    </row>
    <row r="99" spans="1:10" ht="15" customHeight="1">
      <c r="A99" s="44" t="str">
        <f>IF(Calcu!B350=TRUE,"","삭제")</f>
        <v>삭제</v>
      </c>
      <c r="B99" s="44"/>
      <c r="C99" s="364" t="str">
        <f>Calcu!Z350</f>
        <v/>
      </c>
      <c r="D99" s="372"/>
      <c r="E99" s="363"/>
      <c r="F99" s="364" t="e">
        <f ca="1">Calcu!AC350</f>
        <v>#DIV/0!</v>
      </c>
      <c r="G99" s="363"/>
      <c r="H99" s="364" t="e">
        <f ca="1">Calcu!AC365</f>
        <v>#DIV/0!</v>
      </c>
      <c r="I99" s="372"/>
      <c r="J99" s="363"/>
    </row>
    <row r="100" spans="1:10" ht="15" customHeight="1">
      <c r="A100" s="234" t="str">
        <f>IF(Calcu!B370=TRUE,"","삭제")</f>
        <v>삭제</v>
      </c>
      <c r="B100" s="44"/>
      <c r="C100" s="161"/>
      <c r="D100" s="161"/>
      <c r="E100" s="161"/>
      <c r="F100" s="161"/>
    </row>
    <row r="101" spans="1:10" ht="15" customHeight="1">
      <c r="A101" s="234" t="str">
        <f>A100</f>
        <v>삭제</v>
      </c>
      <c r="B101" s="234"/>
      <c r="C101" s="365" t="s">
        <v>262</v>
      </c>
      <c r="D101" s="383"/>
      <c r="E101" s="366"/>
      <c r="F101" s="373" t="s">
        <v>275</v>
      </c>
      <c r="G101" s="374"/>
      <c r="H101" s="374"/>
      <c r="I101" s="374"/>
      <c r="J101" s="375"/>
    </row>
    <row r="102" spans="1:10" ht="15" customHeight="1">
      <c r="A102" s="234" t="str">
        <f>A101</f>
        <v>삭제</v>
      </c>
      <c r="B102" s="234"/>
      <c r="C102" s="384"/>
      <c r="D102" s="385"/>
      <c r="E102" s="386"/>
      <c r="F102" s="373" t="s">
        <v>265</v>
      </c>
      <c r="G102" s="375"/>
      <c r="H102" s="373" t="s">
        <v>276</v>
      </c>
      <c r="I102" s="374"/>
      <c r="J102" s="375"/>
    </row>
    <row r="103" spans="1:10" ht="15" customHeight="1">
      <c r="A103" s="44" t="str">
        <f>IF(Calcu!B370=TRUE,"","삭제")</f>
        <v>삭제</v>
      </c>
      <c r="B103" s="44"/>
      <c r="C103" s="364" t="str">
        <f>Calcu!Z370</f>
        <v/>
      </c>
      <c r="D103" s="372"/>
      <c r="E103" s="363"/>
      <c r="F103" s="364" t="e">
        <f ca="1">Calcu!AC370</f>
        <v>#DIV/0!</v>
      </c>
      <c r="G103" s="363"/>
      <c r="H103" s="364" t="e">
        <f ca="1">Calcu!AC385</f>
        <v>#DIV/0!</v>
      </c>
      <c r="I103" s="372"/>
      <c r="J103" s="363"/>
    </row>
    <row r="104" spans="1:10" ht="15" customHeight="1">
      <c r="A104" s="44" t="str">
        <f>IF(Calcu!B371=TRUE,"","삭제")</f>
        <v>삭제</v>
      </c>
      <c r="B104" s="44"/>
      <c r="C104" s="364" t="str">
        <f>Calcu!Z371</f>
        <v/>
      </c>
      <c r="D104" s="372"/>
      <c r="E104" s="363"/>
      <c r="F104" s="364" t="e">
        <f ca="1">Calcu!AC371</f>
        <v>#DIV/0!</v>
      </c>
      <c r="G104" s="363"/>
      <c r="H104" s="364" t="e">
        <f ca="1">Calcu!AC386</f>
        <v>#DIV/0!</v>
      </c>
      <c r="I104" s="372"/>
      <c r="J104" s="363"/>
    </row>
    <row r="105" spans="1:10" ht="15" customHeight="1">
      <c r="A105" s="44" t="str">
        <f>IF(Calcu!B372=TRUE,"","삭제")</f>
        <v>삭제</v>
      </c>
      <c r="B105" s="44"/>
      <c r="C105" s="364" t="str">
        <f>Calcu!Z372</f>
        <v/>
      </c>
      <c r="D105" s="372"/>
      <c r="E105" s="363"/>
      <c r="F105" s="364" t="e">
        <f ca="1">Calcu!AC372</f>
        <v>#DIV/0!</v>
      </c>
      <c r="G105" s="363"/>
      <c r="H105" s="364" t="e">
        <f ca="1">Calcu!AC387</f>
        <v>#DIV/0!</v>
      </c>
      <c r="I105" s="372"/>
      <c r="J105" s="363"/>
    </row>
    <row r="106" spans="1:10" ht="15" customHeight="1">
      <c r="A106" s="44" t="str">
        <f>IF(Calcu!B373=TRUE,"","삭제")</f>
        <v>삭제</v>
      </c>
      <c r="B106" s="44"/>
      <c r="C106" s="364" t="str">
        <f>Calcu!Z373</f>
        <v/>
      </c>
      <c r="D106" s="372"/>
      <c r="E106" s="363"/>
      <c r="F106" s="364" t="e">
        <f ca="1">Calcu!AC373</f>
        <v>#DIV/0!</v>
      </c>
      <c r="G106" s="363"/>
      <c r="H106" s="364" t="e">
        <f ca="1">Calcu!AC388</f>
        <v>#DIV/0!</v>
      </c>
      <c r="I106" s="372"/>
      <c r="J106" s="363"/>
    </row>
    <row r="107" spans="1:10" ht="15" customHeight="1">
      <c r="A107" s="44" t="str">
        <f>IF(Calcu!B374=TRUE,"","삭제")</f>
        <v>삭제</v>
      </c>
      <c r="B107" s="44"/>
      <c r="C107" s="364" t="str">
        <f>Calcu!Z374</f>
        <v/>
      </c>
      <c r="D107" s="372"/>
      <c r="E107" s="363"/>
      <c r="F107" s="364" t="e">
        <f ca="1">Calcu!AC374</f>
        <v>#DIV/0!</v>
      </c>
      <c r="G107" s="363"/>
      <c r="H107" s="364" t="e">
        <f ca="1">Calcu!AC389</f>
        <v>#DIV/0!</v>
      </c>
      <c r="I107" s="372"/>
      <c r="J107" s="363"/>
    </row>
    <row r="108" spans="1:10" ht="15" customHeight="1">
      <c r="A108" s="44" t="str">
        <f>IF(Calcu!B375=TRUE,"","삭제")</f>
        <v>삭제</v>
      </c>
      <c r="B108" s="44"/>
      <c r="C108" s="364" t="str">
        <f>Calcu!Z375</f>
        <v/>
      </c>
      <c r="D108" s="372"/>
      <c r="E108" s="363"/>
      <c r="F108" s="364" t="e">
        <f ca="1">Calcu!AC375</f>
        <v>#DIV/0!</v>
      </c>
      <c r="G108" s="363"/>
      <c r="H108" s="364" t="e">
        <f ca="1">Calcu!AC390</f>
        <v>#DIV/0!</v>
      </c>
      <c r="I108" s="372"/>
      <c r="J108" s="363"/>
    </row>
    <row r="109" spans="1:10" ht="15" customHeight="1">
      <c r="A109" s="44" t="str">
        <f>IF(Calcu!B376=TRUE,"","삭제")</f>
        <v>삭제</v>
      </c>
      <c r="B109" s="44"/>
      <c r="C109" s="364" t="str">
        <f>Calcu!Z376</f>
        <v/>
      </c>
      <c r="D109" s="372"/>
      <c r="E109" s="363"/>
      <c r="F109" s="364" t="e">
        <f ca="1">Calcu!AC376</f>
        <v>#DIV/0!</v>
      </c>
      <c r="G109" s="363"/>
      <c r="H109" s="364" t="e">
        <f ca="1">Calcu!AC391</f>
        <v>#DIV/0!</v>
      </c>
      <c r="I109" s="372"/>
      <c r="J109" s="363"/>
    </row>
    <row r="110" spans="1:10" ht="15" customHeight="1">
      <c r="A110" s="44" t="str">
        <f>IF(Calcu!B377=TRUE,"","삭제")</f>
        <v>삭제</v>
      </c>
      <c r="B110" s="44"/>
      <c r="C110" s="364" t="str">
        <f>Calcu!Z377</f>
        <v/>
      </c>
      <c r="D110" s="372"/>
      <c r="E110" s="363"/>
      <c r="F110" s="364" t="e">
        <f ca="1">Calcu!AC377</f>
        <v>#DIV/0!</v>
      </c>
      <c r="G110" s="363"/>
      <c r="H110" s="364" t="e">
        <f ca="1">Calcu!AC392</f>
        <v>#DIV/0!</v>
      </c>
      <c r="I110" s="372"/>
      <c r="J110" s="363"/>
    </row>
    <row r="111" spans="1:10" ht="15" customHeight="1">
      <c r="A111" s="44" t="str">
        <f>IF(Calcu!B378=TRUE,"","삭제")</f>
        <v>삭제</v>
      </c>
      <c r="B111" s="44"/>
      <c r="C111" s="364" t="str">
        <f>Calcu!Z378</f>
        <v/>
      </c>
      <c r="D111" s="372"/>
      <c r="E111" s="363"/>
      <c r="F111" s="364" t="e">
        <f ca="1">Calcu!AC378</f>
        <v>#DIV/0!</v>
      </c>
      <c r="G111" s="363"/>
      <c r="H111" s="364" t="e">
        <f ca="1">Calcu!AC393</f>
        <v>#DIV/0!</v>
      </c>
      <c r="I111" s="372"/>
      <c r="J111" s="363"/>
    </row>
    <row r="112" spans="1:10" ht="15" customHeight="1">
      <c r="A112" s="44" t="str">
        <f>IF(Calcu!B379=TRUE,"","삭제")</f>
        <v>삭제</v>
      </c>
      <c r="B112" s="44"/>
      <c r="C112" s="364" t="str">
        <f>Calcu!Z379</f>
        <v/>
      </c>
      <c r="D112" s="372"/>
      <c r="E112" s="363"/>
      <c r="F112" s="364" t="e">
        <f ca="1">Calcu!AC379</f>
        <v>#DIV/0!</v>
      </c>
      <c r="G112" s="363"/>
      <c r="H112" s="364" t="e">
        <f ca="1">Calcu!AC394</f>
        <v>#DIV/0!</v>
      </c>
      <c r="I112" s="372"/>
      <c r="J112" s="363"/>
    </row>
    <row r="113" spans="1:11" ht="15" customHeight="1">
      <c r="A113" s="44" t="str">
        <f>IF(Calcu!B380=TRUE,"","삭제")</f>
        <v>삭제</v>
      </c>
      <c r="B113" s="44"/>
      <c r="C113" s="364" t="str">
        <f>Calcu!Z380</f>
        <v/>
      </c>
      <c r="D113" s="372"/>
      <c r="E113" s="363"/>
      <c r="F113" s="364" t="e">
        <f ca="1">Calcu!AC380</f>
        <v>#DIV/0!</v>
      </c>
      <c r="G113" s="363"/>
      <c r="H113" s="364" t="e">
        <f ca="1">Calcu!AC395</f>
        <v>#DIV/0!</v>
      </c>
      <c r="I113" s="372"/>
      <c r="J113" s="363"/>
    </row>
    <row r="114" spans="1:11" ht="15" customHeight="1">
      <c r="A114" s="235" t="str">
        <f>A70</f>
        <v>삭제</v>
      </c>
      <c r="B114" s="235"/>
      <c r="C114" s="161"/>
      <c r="D114" s="161"/>
      <c r="E114" s="161"/>
      <c r="F114" s="161"/>
    </row>
    <row r="115" spans="1:11" ht="15" customHeight="1">
      <c r="A115" s="235" t="str">
        <f>A114</f>
        <v>삭제</v>
      </c>
      <c r="B115" s="235"/>
      <c r="C115" s="38" t="e">
        <f ca="1">"● 측정불확도 : "&amp;Calcu!U407</f>
        <v>#DIV/0!</v>
      </c>
      <c r="D115" s="38"/>
      <c r="E115" s="38"/>
      <c r="F115" s="53" t="s">
        <v>266</v>
      </c>
      <c r="G115" s="195" t="str">
        <f ca="1">Calcu!C409&amp;")"</f>
        <v>2)</v>
      </c>
    </row>
    <row r="116" spans="1:11" ht="15" customHeight="1">
      <c r="A116" s="234" t="str">
        <f>IF(Calcu!B432=TRUE,"","삭제")</f>
        <v>삭제</v>
      </c>
      <c r="B116" s="234"/>
    </row>
    <row r="117" spans="1:11" ht="15" customHeight="1">
      <c r="A117" s="234" t="str">
        <f>A116</f>
        <v>삭제</v>
      </c>
      <c r="B117" s="234"/>
    </row>
    <row r="118" spans="1:11" ht="15" customHeight="1">
      <c r="A118" s="234" t="str">
        <f>A117</f>
        <v>삭제</v>
      </c>
      <c r="B118" s="234"/>
      <c r="C118" s="38" t="s">
        <v>269</v>
      </c>
    </row>
    <row r="119" spans="1:11" ht="15" customHeight="1">
      <c r="A119" s="234" t="str">
        <f>A118</f>
        <v>삭제</v>
      </c>
      <c r="B119" s="234"/>
      <c r="C119" s="373" t="s">
        <v>270</v>
      </c>
      <c r="D119" s="374"/>
      <c r="E119" s="374"/>
      <c r="F119" s="375"/>
      <c r="G119" s="373" t="s">
        <v>654</v>
      </c>
      <c r="H119" s="374"/>
      <c r="I119" s="374"/>
      <c r="J119" s="375"/>
    </row>
    <row r="120" spans="1:11" ht="15" customHeight="1">
      <c r="A120" s="44" t="str">
        <f>IF(Calcu!B432=TRUE,"","삭제")</f>
        <v>삭제</v>
      </c>
      <c r="B120" s="44"/>
      <c r="C120" s="364" t="str">
        <f>Calcu!C432</f>
        <v/>
      </c>
      <c r="D120" s="372"/>
      <c r="E120" s="372"/>
      <c r="F120" s="363"/>
      <c r="G120" s="364" t="e">
        <f ca="1">Calcu!AC432</f>
        <v>#DIV/0!</v>
      </c>
      <c r="H120" s="372"/>
      <c r="I120" s="372"/>
      <c r="J120" s="363"/>
    </row>
    <row r="121" spans="1:11" ht="15" customHeight="1">
      <c r="A121" s="44" t="str">
        <f>IF(Calcu!B433=TRUE,"","삭제")</f>
        <v>삭제</v>
      </c>
      <c r="B121" s="44"/>
      <c r="C121" s="364" t="str">
        <f>Calcu!C433</f>
        <v/>
      </c>
      <c r="D121" s="372"/>
      <c r="E121" s="372"/>
      <c r="F121" s="363"/>
      <c r="G121" s="364" t="e">
        <f ca="1">Calcu!AC433</f>
        <v>#DIV/0!</v>
      </c>
      <c r="H121" s="372"/>
      <c r="I121" s="372"/>
      <c r="J121" s="363"/>
    </row>
    <row r="122" spans="1:11" ht="15" customHeight="1">
      <c r="A122" s="44" t="str">
        <f>IF(Calcu!B434=TRUE,"","삭제")</f>
        <v>삭제</v>
      </c>
      <c r="B122" s="44"/>
      <c r="C122" s="364" t="str">
        <f>Calcu!C434</f>
        <v/>
      </c>
      <c r="D122" s="372"/>
      <c r="E122" s="372"/>
      <c r="F122" s="363"/>
      <c r="G122" s="364" t="e">
        <f ca="1">Calcu!AC434</f>
        <v>#DIV/0!</v>
      </c>
      <c r="H122" s="372"/>
      <c r="I122" s="372"/>
      <c r="J122" s="363"/>
    </row>
    <row r="123" spans="1:11" ht="15" customHeight="1">
      <c r="A123" s="235" t="str">
        <f>A116</f>
        <v>삭제</v>
      </c>
      <c r="B123" s="235"/>
      <c r="D123" s="51"/>
      <c r="E123" s="51"/>
      <c r="F123" s="51"/>
    </row>
    <row r="124" spans="1:11" ht="15" customHeight="1">
      <c r="A124" s="235" t="str">
        <f>A123</f>
        <v>삭제</v>
      </c>
      <c r="B124" s="235"/>
      <c r="C124" s="38" t="e">
        <f ca="1">"● 측정불확도 : "&amp;Calcu!U446</f>
        <v>#VALUE!</v>
      </c>
      <c r="D124" s="38"/>
      <c r="E124" s="38"/>
      <c r="F124" s="53" t="s">
        <v>266</v>
      </c>
      <c r="G124" s="195" t="str">
        <f ca="1">Calcu!C448&amp;")"</f>
        <v>2)</v>
      </c>
    </row>
    <row r="125" spans="1:11" ht="15" customHeight="1">
      <c r="C125" s="73"/>
      <c r="D125" s="73"/>
      <c r="E125" s="73"/>
      <c r="F125" s="73"/>
      <c r="G125" s="73"/>
      <c r="H125" s="73"/>
      <c r="I125" s="73"/>
      <c r="J125" s="73"/>
      <c r="K125" s="74"/>
    </row>
  </sheetData>
  <mergeCells count="255">
    <mergeCell ref="C92:E92"/>
    <mergeCell ref="C93:E93"/>
    <mergeCell ref="C94:E94"/>
    <mergeCell ref="C95:E95"/>
    <mergeCell ref="C96:E96"/>
    <mergeCell ref="C79:E79"/>
    <mergeCell ref="C80:E80"/>
    <mergeCell ref="C81:E81"/>
    <mergeCell ref="C82:E82"/>
    <mergeCell ref="C83:E83"/>
    <mergeCell ref="C87:E88"/>
    <mergeCell ref="C89:E89"/>
    <mergeCell ref="C90:E90"/>
    <mergeCell ref="C91:E91"/>
    <mergeCell ref="C84:E84"/>
    <mergeCell ref="C85:E85"/>
    <mergeCell ref="C46:D46"/>
    <mergeCell ref="E46:F46"/>
    <mergeCell ref="C47:D47"/>
    <mergeCell ref="C75:E75"/>
    <mergeCell ref="C76:E76"/>
    <mergeCell ref="C77:E77"/>
    <mergeCell ref="C78:E78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108:E108"/>
    <mergeCell ref="C109:E109"/>
    <mergeCell ref="C110:E110"/>
    <mergeCell ref="C111:E111"/>
    <mergeCell ref="F79:G79"/>
    <mergeCell ref="C12:E12"/>
    <mergeCell ref="D13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C42:F43"/>
    <mergeCell ref="D29:E29"/>
    <mergeCell ref="D30:E30"/>
    <mergeCell ref="C97:E97"/>
    <mergeCell ref="C98:E98"/>
    <mergeCell ref="C99:E99"/>
    <mergeCell ref="C101:E102"/>
    <mergeCell ref="C103:E103"/>
    <mergeCell ref="C104:E104"/>
    <mergeCell ref="C105:E105"/>
    <mergeCell ref="C106:E106"/>
    <mergeCell ref="C107:E107"/>
    <mergeCell ref="H84:J84"/>
    <mergeCell ref="F85:G85"/>
    <mergeCell ref="H85:J85"/>
    <mergeCell ref="F87:J87"/>
    <mergeCell ref="F82:G82"/>
    <mergeCell ref="F83:G83"/>
    <mergeCell ref="H12:J12"/>
    <mergeCell ref="J13:J14"/>
    <mergeCell ref="A1:L2"/>
    <mergeCell ref="C13:C14"/>
    <mergeCell ref="F12:G12"/>
    <mergeCell ref="F13:F14"/>
    <mergeCell ref="G13:G14"/>
    <mergeCell ref="D31:E31"/>
    <mergeCell ref="D32:E32"/>
    <mergeCell ref="D33:E33"/>
    <mergeCell ref="D34:E34"/>
    <mergeCell ref="C73:E74"/>
    <mergeCell ref="F77:G77"/>
    <mergeCell ref="F78:G78"/>
    <mergeCell ref="F74:G74"/>
    <mergeCell ref="G42:J43"/>
    <mergeCell ref="E44:F45"/>
    <mergeCell ref="C44:D45"/>
    <mergeCell ref="F88:G88"/>
    <mergeCell ref="H88:J88"/>
    <mergeCell ref="F89:G89"/>
    <mergeCell ref="H89:J89"/>
    <mergeCell ref="F90:G90"/>
    <mergeCell ref="H90:J90"/>
    <mergeCell ref="F91:G91"/>
    <mergeCell ref="H91:J91"/>
    <mergeCell ref="F73:J73"/>
    <mergeCell ref="H74:J74"/>
    <mergeCell ref="H75:J75"/>
    <mergeCell ref="H76:J76"/>
    <mergeCell ref="H77:J77"/>
    <mergeCell ref="H78:J78"/>
    <mergeCell ref="H79:J79"/>
    <mergeCell ref="H80:J80"/>
    <mergeCell ref="H81:J81"/>
    <mergeCell ref="F75:G75"/>
    <mergeCell ref="F76:G76"/>
    <mergeCell ref="F80:G80"/>
    <mergeCell ref="F81:G81"/>
    <mergeCell ref="H82:J82"/>
    <mergeCell ref="H83:J83"/>
    <mergeCell ref="F84:G84"/>
    <mergeCell ref="H102:J102"/>
    <mergeCell ref="F103:G103"/>
    <mergeCell ref="H103:J103"/>
    <mergeCell ref="F104:G104"/>
    <mergeCell ref="H104:J104"/>
    <mergeCell ref="F92:G92"/>
    <mergeCell ref="H92:J92"/>
    <mergeCell ref="F93:G93"/>
    <mergeCell ref="H93:J93"/>
    <mergeCell ref="F94:G94"/>
    <mergeCell ref="H94:J94"/>
    <mergeCell ref="F98:G98"/>
    <mergeCell ref="H98:J98"/>
    <mergeCell ref="F99:G99"/>
    <mergeCell ref="H99:J99"/>
    <mergeCell ref="F101:J101"/>
    <mergeCell ref="F95:G95"/>
    <mergeCell ref="H95:J95"/>
    <mergeCell ref="F96:G96"/>
    <mergeCell ref="H96:J96"/>
    <mergeCell ref="F97:G97"/>
    <mergeCell ref="H97:J97"/>
    <mergeCell ref="F102:G102"/>
    <mergeCell ref="C122:F122"/>
    <mergeCell ref="C121:F121"/>
    <mergeCell ref="C120:F120"/>
    <mergeCell ref="C119:F119"/>
    <mergeCell ref="F111:G111"/>
    <mergeCell ref="H111:J111"/>
    <mergeCell ref="F112:G112"/>
    <mergeCell ref="H112:J112"/>
    <mergeCell ref="F113:G113"/>
    <mergeCell ref="H113:J113"/>
    <mergeCell ref="C112:E112"/>
    <mergeCell ref="C113:E113"/>
    <mergeCell ref="G122:J122"/>
    <mergeCell ref="G121:J121"/>
    <mergeCell ref="G120:J120"/>
    <mergeCell ref="F108:G108"/>
    <mergeCell ref="H108:J108"/>
    <mergeCell ref="F109:G109"/>
    <mergeCell ref="H109:J109"/>
    <mergeCell ref="F110:G110"/>
    <mergeCell ref="H110:J110"/>
    <mergeCell ref="F105:G105"/>
    <mergeCell ref="H105:J105"/>
    <mergeCell ref="G119:J119"/>
    <mergeCell ref="F106:G106"/>
    <mergeCell ref="H106:J106"/>
    <mergeCell ref="F107:G107"/>
    <mergeCell ref="H107:J107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H13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I44:J45"/>
    <mergeCell ref="G44:H45"/>
    <mergeCell ref="I46:J46"/>
    <mergeCell ref="G46:H46"/>
    <mergeCell ref="G47:H47"/>
    <mergeCell ref="I47:J47"/>
    <mergeCell ref="G48:H48"/>
    <mergeCell ref="I48:J48"/>
    <mergeCell ref="G49:H49"/>
    <mergeCell ref="I49:J49"/>
    <mergeCell ref="G50:H50"/>
    <mergeCell ref="I50:J50"/>
    <mergeCell ref="G51:H51"/>
    <mergeCell ref="I51:J51"/>
    <mergeCell ref="G52:H52"/>
    <mergeCell ref="I52:J52"/>
    <mergeCell ref="G53:H53"/>
    <mergeCell ref="I53:J53"/>
    <mergeCell ref="G54:H54"/>
    <mergeCell ref="I54:J54"/>
    <mergeCell ref="G55:H55"/>
    <mergeCell ref="I55:J55"/>
    <mergeCell ref="G56:H56"/>
    <mergeCell ref="I56:J56"/>
    <mergeCell ref="G62:H62"/>
    <mergeCell ref="I62:J62"/>
    <mergeCell ref="G63:H63"/>
    <mergeCell ref="I63:J63"/>
    <mergeCell ref="G64:H64"/>
    <mergeCell ref="I64:J64"/>
    <mergeCell ref="G65:H65"/>
    <mergeCell ref="I65:J65"/>
    <mergeCell ref="G57:H57"/>
    <mergeCell ref="I57:J57"/>
    <mergeCell ref="G58:H58"/>
    <mergeCell ref="I58:J58"/>
    <mergeCell ref="G59:H59"/>
    <mergeCell ref="I59:J59"/>
    <mergeCell ref="G60:H60"/>
    <mergeCell ref="I60:J60"/>
    <mergeCell ref="G61:H61"/>
    <mergeCell ref="I61:J61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25"/>
  <sheetViews>
    <sheetView showGridLines="0" showWhiteSpace="0" zoomScaleNormal="100" zoomScaleSheetLayoutView="100" workbookViewId="0">
      <selection sqref="A1:L2"/>
    </sheetView>
  </sheetViews>
  <sheetFormatPr defaultColWidth="10.77734375" defaultRowHeight="15" customHeight="1"/>
  <cols>
    <col min="1" max="2" width="3.77734375" style="37" customWidth="1"/>
    <col min="3" max="3" width="10.77734375" style="37" customWidth="1"/>
    <col min="4" max="5" width="5.77734375" style="37" customWidth="1"/>
    <col min="6" max="7" width="10.77734375" style="37" customWidth="1"/>
    <col min="8" max="9" width="5.77734375" style="37" customWidth="1"/>
    <col min="10" max="10" width="10.77734375" style="37" customWidth="1"/>
    <col min="11" max="12" width="3.77734375" style="37" customWidth="1"/>
    <col min="13" max="16384" width="10.77734375" style="37"/>
  </cols>
  <sheetData>
    <row r="1" spans="1:12" s="75" customFormat="1" ht="33" customHeight="1">
      <c r="A1" s="389" t="s">
        <v>58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</row>
    <row r="2" spans="1:12" s="75" customFormat="1" ht="33" customHeight="1">
      <c r="A2" s="389"/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</row>
    <row r="3" spans="1:12" s="47" customFormat="1" ht="12.75" customHeight="1">
      <c r="A3" s="48" t="s">
        <v>80</v>
      </c>
      <c r="B3" s="48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s="49" customFormat="1" ht="13.5" customHeight="1">
      <c r="A4" s="85" t="str">
        <f>" 교   정   번   호(Calibration No) : "&amp;기본정보!H3</f>
        <v xml:space="preserve"> 교   정   번   호(Calibration No) : </v>
      </c>
      <c r="B4" s="258"/>
      <c r="C4" s="86"/>
      <c r="D4" s="86"/>
      <c r="E4" s="268"/>
      <c r="F4" s="86"/>
      <c r="G4" s="95"/>
      <c r="H4" s="257"/>
      <c r="I4" s="257"/>
      <c r="J4" s="257"/>
      <c r="K4" s="87"/>
      <c r="L4" s="94"/>
    </row>
    <row r="5" spans="1:12" s="36" customFormat="1" ht="15" customHeight="1"/>
    <row r="6" spans="1:12" ht="15" customHeight="1">
      <c r="C6" s="54" t="str">
        <f>"○ Description : "&amp;기본정보!C$5</f>
        <v xml:space="preserve">○ Description : </v>
      </c>
    </row>
    <row r="7" spans="1:12" ht="15" customHeight="1">
      <c r="C7" s="54" t="str">
        <f>"○ Manufacturer  : "&amp;기본정보!C$6</f>
        <v xml:space="preserve">○ Manufacturer  : </v>
      </c>
    </row>
    <row r="8" spans="1:12" ht="15" customHeight="1">
      <c r="C8" s="54" t="str">
        <f>"○ Model Name : "&amp;기본정보!C$7</f>
        <v xml:space="preserve">○ Model Name : </v>
      </c>
    </row>
    <row r="9" spans="1:12" ht="15" customHeight="1">
      <c r="C9" s="54" t="str">
        <f>"○ Serial Number : "&amp;기본정보!C$8</f>
        <v xml:space="preserve">○ Serial Number : </v>
      </c>
    </row>
    <row r="10" spans="1:12" ht="15" customHeight="1">
      <c r="C10" s="54"/>
    </row>
    <row r="11" spans="1:12" ht="15" customHeight="1">
      <c r="A11" s="234" t="str">
        <f>IF(OR(Calcu!B10,Calcu!B70,Calcu!B130)=TRUE,"","삭제")</f>
        <v>삭제</v>
      </c>
      <c r="B11" s="234"/>
      <c r="C11" s="38" t="s">
        <v>625</v>
      </c>
    </row>
    <row r="12" spans="1:12" ht="15" customHeight="1">
      <c r="A12" s="235" t="str">
        <f>A11</f>
        <v>삭제</v>
      </c>
      <c r="B12" s="235"/>
      <c r="C12" s="364" t="s">
        <v>626</v>
      </c>
      <c r="D12" s="372"/>
      <c r="E12" s="371"/>
      <c r="F12" s="362" t="s">
        <v>627</v>
      </c>
      <c r="G12" s="371"/>
      <c r="H12" s="372" t="s">
        <v>628</v>
      </c>
      <c r="I12" s="372"/>
      <c r="J12" s="363"/>
    </row>
    <row r="13" spans="1:12" ht="15" customHeight="1">
      <c r="A13" s="235" t="str">
        <f>A12</f>
        <v>삭제</v>
      </c>
      <c r="B13" s="235"/>
      <c r="C13" s="365" t="s">
        <v>629</v>
      </c>
      <c r="D13" s="365" t="s">
        <v>180</v>
      </c>
      <c r="E13" s="387"/>
      <c r="F13" s="369" t="s">
        <v>629</v>
      </c>
      <c r="G13" s="381" t="s">
        <v>180</v>
      </c>
      <c r="H13" s="369" t="s">
        <v>629</v>
      </c>
      <c r="I13" s="366"/>
      <c r="J13" s="376" t="s">
        <v>180</v>
      </c>
    </row>
    <row r="14" spans="1:12" ht="15" customHeight="1">
      <c r="A14" s="235" t="str">
        <f>A13</f>
        <v>삭제</v>
      </c>
      <c r="B14" s="235"/>
      <c r="C14" s="379"/>
      <c r="D14" s="384"/>
      <c r="E14" s="388"/>
      <c r="F14" s="380"/>
      <c r="G14" s="382"/>
      <c r="H14" s="370"/>
      <c r="I14" s="368"/>
      <c r="J14" s="377"/>
    </row>
    <row r="15" spans="1:12" ht="15" customHeight="1">
      <c r="A15" s="44" t="str">
        <f>IF(OR(Calcu!B10,Calcu!B70,Calcu!B130)=TRUE,"","삭제")</f>
        <v>삭제</v>
      </c>
      <c r="B15" s="44"/>
      <c r="C15" s="189" t="str">
        <f>Calcu!AA10</f>
        <v/>
      </c>
      <c r="D15" s="364" t="str">
        <f>Calcu!AB10</f>
        <v/>
      </c>
      <c r="E15" s="371"/>
      <c r="F15" s="259" t="str">
        <f>Calcu!AA70</f>
        <v/>
      </c>
      <c r="G15" s="273" t="e">
        <f ca="1">Calcu!AB70</f>
        <v>#N/A</v>
      </c>
      <c r="H15" s="362" t="str">
        <f>Calcu!AA130</f>
        <v/>
      </c>
      <c r="I15" s="363"/>
      <c r="J15" s="189" t="e">
        <f ca="1">Calcu!AB130</f>
        <v>#N/A</v>
      </c>
    </row>
    <row r="16" spans="1:12" ht="15" customHeight="1">
      <c r="A16" s="44" t="str">
        <f>IF(OR(Calcu!B11,Calcu!B71,Calcu!B131)=TRUE,"","삭제")</f>
        <v>삭제</v>
      </c>
      <c r="B16" s="44"/>
      <c r="C16" s="189" t="str">
        <f>Calcu!AA11</f>
        <v/>
      </c>
      <c r="D16" s="364" t="str">
        <f>Calcu!AB11</f>
        <v/>
      </c>
      <c r="E16" s="371"/>
      <c r="F16" s="259" t="str">
        <f>Calcu!AA71</f>
        <v/>
      </c>
      <c r="G16" s="273" t="e">
        <f ca="1">Calcu!AB71</f>
        <v>#N/A</v>
      </c>
      <c r="H16" s="362" t="str">
        <f>Calcu!AA131</f>
        <v/>
      </c>
      <c r="I16" s="363"/>
      <c r="J16" s="189" t="e">
        <f ca="1">Calcu!AB131</f>
        <v>#N/A</v>
      </c>
    </row>
    <row r="17" spans="1:10" ht="15" customHeight="1">
      <c r="A17" s="44" t="str">
        <f>IF(OR(Calcu!B12,Calcu!B72,Calcu!B132)=TRUE,"","삭제")</f>
        <v>삭제</v>
      </c>
      <c r="B17" s="44"/>
      <c r="C17" s="189" t="str">
        <f>Calcu!AA12</f>
        <v/>
      </c>
      <c r="D17" s="364" t="str">
        <f>Calcu!AB12</f>
        <v/>
      </c>
      <c r="E17" s="371"/>
      <c r="F17" s="259" t="str">
        <f>Calcu!AA72</f>
        <v/>
      </c>
      <c r="G17" s="273" t="e">
        <f ca="1">Calcu!AB72</f>
        <v>#N/A</v>
      </c>
      <c r="H17" s="362" t="str">
        <f>Calcu!AA132</f>
        <v/>
      </c>
      <c r="I17" s="363"/>
      <c r="J17" s="189" t="e">
        <f ca="1">Calcu!AB132</f>
        <v>#N/A</v>
      </c>
    </row>
    <row r="18" spans="1:10" ht="15" customHeight="1">
      <c r="A18" s="44" t="str">
        <f>IF(OR(Calcu!B13,Calcu!B73,Calcu!B133)=TRUE,"","삭제")</f>
        <v>삭제</v>
      </c>
      <c r="B18" s="44"/>
      <c r="C18" s="189" t="str">
        <f>Calcu!AA13</f>
        <v/>
      </c>
      <c r="D18" s="364" t="str">
        <f>Calcu!AB13</f>
        <v/>
      </c>
      <c r="E18" s="371"/>
      <c r="F18" s="259" t="str">
        <f>Calcu!AA73</f>
        <v/>
      </c>
      <c r="G18" s="273" t="e">
        <f ca="1">Calcu!AB73</f>
        <v>#N/A</v>
      </c>
      <c r="H18" s="362" t="str">
        <f>Calcu!AA133</f>
        <v/>
      </c>
      <c r="I18" s="363"/>
      <c r="J18" s="189" t="e">
        <f ca="1">Calcu!AB133</f>
        <v>#N/A</v>
      </c>
    </row>
    <row r="19" spans="1:10" ht="15" customHeight="1">
      <c r="A19" s="44" t="str">
        <f>IF(OR(Calcu!B14,Calcu!B74,Calcu!B134)=TRUE,"","삭제")</f>
        <v>삭제</v>
      </c>
      <c r="B19" s="44"/>
      <c r="C19" s="189" t="str">
        <f>Calcu!AA14</f>
        <v/>
      </c>
      <c r="D19" s="364" t="str">
        <f>Calcu!AB14</f>
        <v/>
      </c>
      <c r="E19" s="371"/>
      <c r="F19" s="259" t="str">
        <f>Calcu!AA74</f>
        <v/>
      </c>
      <c r="G19" s="273" t="e">
        <f ca="1">Calcu!AB74</f>
        <v>#N/A</v>
      </c>
      <c r="H19" s="362" t="str">
        <f>Calcu!AA134</f>
        <v/>
      </c>
      <c r="I19" s="363"/>
      <c r="J19" s="189" t="e">
        <f ca="1">Calcu!AB134</f>
        <v>#N/A</v>
      </c>
    </row>
    <row r="20" spans="1:10" ht="15" customHeight="1">
      <c r="A20" s="44" t="str">
        <f>IF(OR(Calcu!B15,Calcu!B75,Calcu!B135)=TRUE,"","삭제")</f>
        <v>삭제</v>
      </c>
      <c r="B20" s="44"/>
      <c r="C20" s="189" t="str">
        <f>Calcu!AA15</f>
        <v/>
      </c>
      <c r="D20" s="364" t="str">
        <f>Calcu!AB15</f>
        <v/>
      </c>
      <c r="E20" s="371"/>
      <c r="F20" s="259" t="str">
        <f>Calcu!AA75</f>
        <v/>
      </c>
      <c r="G20" s="273" t="e">
        <f ca="1">Calcu!AB75</f>
        <v>#N/A</v>
      </c>
      <c r="H20" s="362" t="str">
        <f>Calcu!AA135</f>
        <v/>
      </c>
      <c r="I20" s="363"/>
      <c r="J20" s="189" t="e">
        <f ca="1">Calcu!AB135</f>
        <v>#N/A</v>
      </c>
    </row>
    <row r="21" spans="1:10" ht="15" customHeight="1">
      <c r="A21" s="44" t="str">
        <f>IF(OR(Calcu!B16,Calcu!B76,Calcu!B136)=TRUE,"","삭제")</f>
        <v>삭제</v>
      </c>
      <c r="B21" s="44"/>
      <c r="C21" s="189" t="str">
        <f>Calcu!AA16</f>
        <v/>
      </c>
      <c r="D21" s="364" t="str">
        <f>Calcu!AB16</f>
        <v/>
      </c>
      <c r="E21" s="371"/>
      <c r="F21" s="259" t="str">
        <f>Calcu!AA76</f>
        <v/>
      </c>
      <c r="G21" s="273" t="e">
        <f ca="1">Calcu!AB76</f>
        <v>#N/A</v>
      </c>
      <c r="H21" s="362" t="str">
        <f>Calcu!AA136</f>
        <v/>
      </c>
      <c r="I21" s="363"/>
      <c r="J21" s="189" t="e">
        <f ca="1">Calcu!AB136</f>
        <v>#N/A</v>
      </c>
    </row>
    <row r="22" spans="1:10" ht="15" customHeight="1">
      <c r="A22" s="44" t="str">
        <f>IF(OR(Calcu!B17,Calcu!B77,Calcu!B137)=TRUE,"","삭제")</f>
        <v>삭제</v>
      </c>
      <c r="B22" s="44"/>
      <c r="C22" s="189" t="str">
        <f>Calcu!AA17</f>
        <v/>
      </c>
      <c r="D22" s="364" t="str">
        <f>Calcu!AB17</f>
        <v/>
      </c>
      <c r="E22" s="371"/>
      <c r="F22" s="259" t="str">
        <f>Calcu!AA77</f>
        <v/>
      </c>
      <c r="G22" s="273" t="e">
        <f ca="1">Calcu!AB77</f>
        <v>#N/A</v>
      </c>
      <c r="H22" s="362" t="str">
        <f>Calcu!AA137</f>
        <v/>
      </c>
      <c r="I22" s="363"/>
      <c r="J22" s="189" t="e">
        <f ca="1">Calcu!AB137</f>
        <v>#N/A</v>
      </c>
    </row>
    <row r="23" spans="1:10" ht="15" customHeight="1">
      <c r="A23" s="44" t="str">
        <f>IF(OR(Calcu!B18,Calcu!B78,Calcu!B138)=TRUE,"","삭제")</f>
        <v>삭제</v>
      </c>
      <c r="B23" s="44"/>
      <c r="C23" s="189" t="str">
        <f>Calcu!AA18</f>
        <v/>
      </c>
      <c r="D23" s="364" t="str">
        <f>Calcu!AB18</f>
        <v/>
      </c>
      <c r="E23" s="371"/>
      <c r="F23" s="259" t="str">
        <f>Calcu!AA78</f>
        <v/>
      </c>
      <c r="G23" s="273" t="e">
        <f ca="1">Calcu!AB78</f>
        <v>#N/A</v>
      </c>
      <c r="H23" s="362" t="str">
        <f>Calcu!AA138</f>
        <v/>
      </c>
      <c r="I23" s="363"/>
      <c r="J23" s="189" t="e">
        <f ca="1">Calcu!AB138</f>
        <v>#N/A</v>
      </c>
    </row>
    <row r="24" spans="1:10" ht="15" customHeight="1">
      <c r="A24" s="44" t="str">
        <f>IF(OR(Calcu!B19,Calcu!B79,Calcu!B139)=TRUE,"","삭제")</f>
        <v>삭제</v>
      </c>
      <c r="B24" s="44"/>
      <c r="C24" s="189" t="str">
        <f>Calcu!AA19</f>
        <v/>
      </c>
      <c r="D24" s="364" t="str">
        <f>Calcu!AB19</f>
        <v/>
      </c>
      <c r="E24" s="371"/>
      <c r="F24" s="259" t="str">
        <f>Calcu!AA79</f>
        <v/>
      </c>
      <c r="G24" s="273" t="e">
        <f ca="1">Calcu!AB79</f>
        <v>#N/A</v>
      </c>
      <c r="H24" s="362" t="str">
        <f>Calcu!AA139</f>
        <v/>
      </c>
      <c r="I24" s="363"/>
      <c r="J24" s="189" t="e">
        <f ca="1">Calcu!AB139</f>
        <v>#N/A</v>
      </c>
    </row>
    <row r="25" spans="1:10" ht="15" customHeight="1">
      <c r="A25" s="44" t="str">
        <f>IF(OR(Calcu!B20,Calcu!B80,Calcu!B140)=TRUE,"","삭제")</f>
        <v>삭제</v>
      </c>
      <c r="B25" s="44"/>
      <c r="C25" s="189" t="str">
        <f>Calcu!AA20</f>
        <v/>
      </c>
      <c r="D25" s="364" t="str">
        <f>Calcu!AB20</f>
        <v/>
      </c>
      <c r="E25" s="371"/>
      <c r="F25" s="259" t="str">
        <f>Calcu!AA80</f>
        <v/>
      </c>
      <c r="G25" s="273" t="e">
        <f ca="1">Calcu!AB80</f>
        <v>#N/A</v>
      </c>
      <c r="H25" s="362" t="str">
        <f>Calcu!AA140</f>
        <v/>
      </c>
      <c r="I25" s="363"/>
      <c r="J25" s="189" t="e">
        <f ca="1">Calcu!AB140</f>
        <v>#N/A</v>
      </c>
    </row>
    <row r="26" spans="1:10" ht="15" customHeight="1">
      <c r="A26" s="44" t="str">
        <f>IF(OR(Calcu!B21,Calcu!B81,Calcu!B141)=TRUE,"","삭제")</f>
        <v>삭제</v>
      </c>
      <c r="B26" s="44"/>
      <c r="C26" s="189" t="str">
        <f>Calcu!AA21</f>
        <v/>
      </c>
      <c r="D26" s="364" t="str">
        <f>Calcu!AB21</f>
        <v/>
      </c>
      <c r="E26" s="371"/>
      <c r="F26" s="259" t="str">
        <f>Calcu!AA81</f>
        <v/>
      </c>
      <c r="G26" s="273" t="e">
        <f ca="1">Calcu!AB81</f>
        <v>#N/A</v>
      </c>
      <c r="H26" s="362" t="str">
        <f>Calcu!AA141</f>
        <v/>
      </c>
      <c r="I26" s="363"/>
      <c r="J26" s="189" t="e">
        <f ca="1">Calcu!AB141</f>
        <v>#N/A</v>
      </c>
    </row>
    <row r="27" spans="1:10" ht="15" customHeight="1">
      <c r="A27" s="44" t="str">
        <f>IF(OR(Calcu!B22,Calcu!B82,Calcu!B142)=TRUE,"","삭제")</f>
        <v>삭제</v>
      </c>
      <c r="B27" s="44"/>
      <c r="C27" s="189" t="str">
        <f>Calcu!AA22</f>
        <v/>
      </c>
      <c r="D27" s="364" t="str">
        <f>Calcu!AB22</f>
        <v/>
      </c>
      <c r="E27" s="371"/>
      <c r="F27" s="259" t="str">
        <f>Calcu!AA82</f>
        <v/>
      </c>
      <c r="G27" s="273" t="e">
        <f ca="1">Calcu!AB82</f>
        <v>#N/A</v>
      </c>
      <c r="H27" s="362" t="str">
        <f>Calcu!AA142</f>
        <v/>
      </c>
      <c r="I27" s="363"/>
      <c r="J27" s="189" t="e">
        <f ca="1">Calcu!AB142</f>
        <v>#N/A</v>
      </c>
    </row>
    <row r="28" spans="1:10" ht="15" customHeight="1">
      <c r="A28" s="44" t="str">
        <f>IF(OR(Calcu!B23,Calcu!B83,Calcu!B143)=TRUE,"","삭제")</f>
        <v>삭제</v>
      </c>
      <c r="B28" s="44"/>
      <c r="C28" s="189" t="str">
        <f>Calcu!AA23</f>
        <v/>
      </c>
      <c r="D28" s="364" t="str">
        <f>Calcu!AB23</f>
        <v/>
      </c>
      <c r="E28" s="371"/>
      <c r="F28" s="259" t="str">
        <f>Calcu!AA83</f>
        <v/>
      </c>
      <c r="G28" s="273" t="e">
        <f ca="1">Calcu!AB83</f>
        <v>#N/A</v>
      </c>
      <c r="H28" s="362" t="str">
        <f>Calcu!AA143</f>
        <v/>
      </c>
      <c r="I28" s="363"/>
      <c r="J28" s="189" t="e">
        <f ca="1">Calcu!AB143</f>
        <v>#N/A</v>
      </c>
    </row>
    <row r="29" spans="1:10" ht="15" customHeight="1">
      <c r="A29" s="44" t="str">
        <f>IF(OR(Calcu!B24,Calcu!B84,Calcu!B144)=TRUE,"","삭제")</f>
        <v>삭제</v>
      </c>
      <c r="B29" s="44"/>
      <c r="C29" s="189" t="str">
        <f>Calcu!AA24</f>
        <v/>
      </c>
      <c r="D29" s="364" t="str">
        <f>Calcu!AB24</f>
        <v/>
      </c>
      <c r="E29" s="371"/>
      <c r="F29" s="259" t="str">
        <f>Calcu!AA84</f>
        <v/>
      </c>
      <c r="G29" s="273" t="e">
        <f ca="1">Calcu!AB84</f>
        <v>#N/A</v>
      </c>
      <c r="H29" s="362" t="str">
        <f>Calcu!AA144</f>
        <v/>
      </c>
      <c r="I29" s="363"/>
      <c r="J29" s="189" t="e">
        <f ca="1">Calcu!AB144</f>
        <v>#N/A</v>
      </c>
    </row>
    <row r="30" spans="1:10" ht="15" customHeight="1">
      <c r="A30" s="44" t="str">
        <f>IF(OR(Calcu!B25,Calcu!B85,Calcu!B145)=TRUE,"","삭제")</f>
        <v>삭제</v>
      </c>
      <c r="B30" s="44"/>
      <c r="C30" s="189" t="str">
        <f>Calcu!AA25</f>
        <v/>
      </c>
      <c r="D30" s="364" t="str">
        <f>Calcu!AB25</f>
        <v/>
      </c>
      <c r="E30" s="371"/>
      <c r="F30" s="259" t="str">
        <f>Calcu!AA85</f>
        <v/>
      </c>
      <c r="G30" s="273" t="e">
        <f ca="1">Calcu!AB85</f>
        <v>#N/A</v>
      </c>
      <c r="H30" s="362" t="str">
        <f>Calcu!AA145</f>
        <v/>
      </c>
      <c r="I30" s="363"/>
      <c r="J30" s="189" t="e">
        <f ca="1">Calcu!AB145</f>
        <v>#N/A</v>
      </c>
    </row>
    <row r="31" spans="1:10" ht="15" customHeight="1">
      <c r="A31" s="44" t="str">
        <f>IF(OR(Calcu!B26,Calcu!B86,Calcu!B146)=TRUE,"","삭제")</f>
        <v>삭제</v>
      </c>
      <c r="B31" s="44"/>
      <c r="C31" s="189" t="str">
        <f>Calcu!AA26</f>
        <v/>
      </c>
      <c r="D31" s="364" t="str">
        <f>Calcu!AB26</f>
        <v/>
      </c>
      <c r="E31" s="371"/>
      <c r="F31" s="259" t="str">
        <f>Calcu!AA86</f>
        <v/>
      </c>
      <c r="G31" s="273" t="e">
        <f ca="1">Calcu!AB86</f>
        <v>#N/A</v>
      </c>
      <c r="H31" s="362" t="str">
        <f>Calcu!AA146</f>
        <v/>
      </c>
      <c r="I31" s="363"/>
      <c r="J31" s="189" t="e">
        <f ca="1">Calcu!AB146</f>
        <v>#N/A</v>
      </c>
    </row>
    <row r="32" spans="1:10" ht="15" customHeight="1">
      <c r="A32" s="44" t="str">
        <f>IF(OR(Calcu!B27,Calcu!B87,Calcu!B147)=TRUE,"","삭제")</f>
        <v>삭제</v>
      </c>
      <c r="B32" s="44"/>
      <c r="C32" s="189" t="str">
        <f>Calcu!AA27</f>
        <v/>
      </c>
      <c r="D32" s="364" t="str">
        <f>Calcu!AB27</f>
        <v/>
      </c>
      <c r="E32" s="371"/>
      <c r="F32" s="259" t="str">
        <f>Calcu!AA87</f>
        <v/>
      </c>
      <c r="G32" s="273" t="e">
        <f ca="1">Calcu!AB87</f>
        <v>#N/A</v>
      </c>
      <c r="H32" s="362" t="str">
        <f>Calcu!AA147</f>
        <v/>
      </c>
      <c r="I32" s="363"/>
      <c r="J32" s="189" t="e">
        <f ca="1">Calcu!AB147</f>
        <v>#N/A</v>
      </c>
    </row>
    <row r="33" spans="1:10" ht="15" customHeight="1">
      <c r="A33" s="44" t="str">
        <f>IF(OR(Calcu!B28,Calcu!B88,Calcu!B148)=TRUE,"","삭제")</f>
        <v>삭제</v>
      </c>
      <c r="B33" s="44"/>
      <c r="C33" s="189" t="str">
        <f>Calcu!AA28</f>
        <v/>
      </c>
      <c r="D33" s="364" t="str">
        <f>Calcu!AB28</f>
        <v/>
      </c>
      <c r="E33" s="371"/>
      <c r="F33" s="259" t="str">
        <f>Calcu!AA88</f>
        <v/>
      </c>
      <c r="G33" s="273" t="e">
        <f ca="1">Calcu!AB88</f>
        <v>#N/A</v>
      </c>
      <c r="H33" s="362" t="str">
        <f>Calcu!AA148</f>
        <v/>
      </c>
      <c r="I33" s="363"/>
      <c r="J33" s="189" t="e">
        <f ca="1">Calcu!AB148</f>
        <v>#N/A</v>
      </c>
    </row>
    <row r="34" spans="1:10" ht="15" customHeight="1">
      <c r="A34" s="44" t="str">
        <f>IF(OR(Calcu!B29,Calcu!B89,Calcu!B149)=TRUE,"","삭제")</f>
        <v>삭제</v>
      </c>
      <c r="B34" s="44"/>
      <c r="C34" s="189" t="str">
        <f>Calcu!AA29</f>
        <v/>
      </c>
      <c r="D34" s="364" t="str">
        <f>Calcu!AB29</f>
        <v/>
      </c>
      <c r="E34" s="371"/>
      <c r="F34" s="259" t="str">
        <f>Calcu!AA89</f>
        <v/>
      </c>
      <c r="G34" s="273" t="e">
        <f ca="1">Calcu!AB89</f>
        <v>#N/A</v>
      </c>
      <c r="H34" s="362" t="str">
        <f>Calcu!AA149</f>
        <v/>
      </c>
      <c r="I34" s="363"/>
      <c r="J34" s="189" t="e">
        <f ca="1">Calcu!AB149</f>
        <v>#N/A</v>
      </c>
    </row>
    <row r="35" spans="1:10" ht="15" customHeight="1">
      <c r="A35" s="235" t="str">
        <f>A11</f>
        <v>삭제</v>
      </c>
      <c r="B35" s="235"/>
      <c r="C35" s="161"/>
      <c r="D35" s="161"/>
      <c r="E35" s="161"/>
      <c r="F35" s="161"/>
      <c r="G35" s="161"/>
      <c r="H35" s="161"/>
      <c r="I35" s="161"/>
      <c r="J35" s="161"/>
    </row>
    <row r="36" spans="1:10" ht="15" customHeight="1">
      <c r="A36" s="235" t="str">
        <f>A35</f>
        <v>삭제</v>
      </c>
      <c r="B36" s="235"/>
      <c r="C36" s="38" t="s">
        <v>149</v>
      </c>
      <c r="F36" s="53" t="e">
        <f ca="1">Calcu!AA170</f>
        <v>#N/A</v>
      </c>
      <c r="G36" s="195" t="e">
        <f ca="1">Calcu!AB170</f>
        <v>#N/A</v>
      </c>
    </row>
    <row r="37" spans="1:10" ht="15" customHeight="1">
      <c r="A37" s="235" t="str">
        <f>A36</f>
        <v>삭제</v>
      </c>
      <c r="B37" s="235"/>
      <c r="F37" s="53" t="e">
        <f ca="1">IF(Calcu!Y170="사다리꼴","(Confidence level 95 %,","(Confidence level about 95 %,")</f>
        <v>#N/A</v>
      </c>
      <c r="G37" s="195" t="e">
        <f ca="1">Calcu!Z170&amp;IF(Calcu!Y170="사다리꼴",", Trapezoid probability distribution.)",")")</f>
        <v>#N/A</v>
      </c>
    </row>
    <row r="38" spans="1:10" ht="15" customHeight="1">
      <c r="A38" s="235" t="str">
        <f>A37</f>
        <v>삭제</v>
      </c>
      <c r="B38" s="235"/>
      <c r="C38" s="38" t="s">
        <v>1188</v>
      </c>
      <c r="F38" s="53"/>
      <c r="G38" s="195"/>
    </row>
    <row r="39" spans="1:10" ht="15" customHeight="1">
      <c r="A39" s="234" t="str">
        <f>IF(OR(Calcu!B190,Calcu!B250)=TRUE,"","삭제")</f>
        <v>삭제</v>
      </c>
      <c r="B39" s="234"/>
    </row>
    <row r="40" spans="1:10" ht="15" customHeight="1">
      <c r="A40" s="234" t="str">
        <f t="shared" ref="A40:A45" si="0">A39</f>
        <v>삭제</v>
      </c>
      <c r="B40" s="234"/>
      <c r="F40" s="38"/>
    </row>
    <row r="41" spans="1:10" ht="15" customHeight="1">
      <c r="A41" s="234" t="str">
        <f t="shared" si="0"/>
        <v>삭제</v>
      </c>
      <c r="B41" s="234"/>
      <c r="C41" s="38" t="s">
        <v>176</v>
      </c>
      <c r="F41" s="38"/>
      <c r="G41" s="232"/>
      <c r="H41" s="232"/>
      <c r="I41" s="232"/>
      <c r="J41" s="232"/>
    </row>
    <row r="42" spans="1:10" ht="15" customHeight="1">
      <c r="A42" s="234" t="str">
        <f t="shared" si="0"/>
        <v>삭제</v>
      </c>
      <c r="B42" s="234"/>
      <c r="C42" s="365" t="s">
        <v>630</v>
      </c>
      <c r="D42" s="383"/>
      <c r="E42" s="383"/>
      <c r="F42" s="383"/>
      <c r="G42" s="369" t="s">
        <v>631</v>
      </c>
      <c r="H42" s="383"/>
      <c r="I42" s="383"/>
      <c r="J42" s="366"/>
    </row>
    <row r="43" spans="1:10" ht="15" customHeight="1">
      <c r="A43" s="234" t="str">
        <f t="shared" si="0"/>
        <v>삭제</v>
      </c>
      <c r="B43" s="234"/>
      <c r="C43" s="384"/>
      <c r="D43" s="385"/>
      <c r="E43" s="385"/>
      <c r="F43" s="385"/>
      <c r="G43" s="380"/>
      <c r="H43" s="385"/>
      <c r="I43" s="385"/>
      <c r="J43" s="386"/>
    </row>
    <row r="44" spans="1:10" ht="15" customHeight="1">
      <c r="A44" s="234" t="str">
        <f t="shared" si="0"/>
        <v>삭제</v>
      </c>
      <c r="B44" s="234"/>
      <c r="C44" s="365" t="s">
        <v>632</v>
      </c>
      <c r="D44" s="366"/>
      <c r="E44" s="365" t="s">
        <v>633</v>
      </c>
      <c r="F44" s="387"/>
      <c r="G44" s="369" t="s">
        <v>632</v>
      </c>
      <c r="H44" s="366"/>
      <c r="I44" s="365" t="s">
        <v>633</v>
      </c>
      <c r="J44" s="366"/>
    </row>
    <row r="45" spans="1:10" ht="15" customHeight="1">
      <c r="A45" s="234" t="str">
        <f t="shared" si="0"/>
        <v>삭제</v>
      </c>
      <c r="B45" s="234"/>
      <c r="C45" s="384"/>
      <c r="D45" s="386"/>
      <c r="E45" s="384"/>
      <c r="F45" s="388"/>
      <c r="G45" s="370"/>
      <c r="H45" s="368"/>
      <c r="I45" s="367"/>
      <c r="J45" s="368"/>
    </row>
    <row r="46" spans="1:10" ht="15" customHeight="1">
      <c r="A46" s="44" t="str">
        <f>IF(OR(Calcu!B190,Calcu!B250)=TRUE,"","삭제")</f>
        <v>삭제</v>
      </c>
      <c r="B46" s="44"/>
      <c r="C46" s="364" t="str">
        <f>Calcu!AA190</f>
        <v/>
      </c>
      <c r="D46" s="363"/>
      <c r="E46" s="364" t="e">
        <f ca="1">Calcu!AB190</f>
        <v>#N/A</v>
      </c>
      <c r="F46" s="371"/>
      <c r="G46" s="362" t="str">
        <f>Calcu!AA250</f>
        <v/>
      </c>
      <c r="H46" s="363"/>
      <c r="I46" s="364" t="e">
        <f ca="1">Calcu!AB250</f>
        <v>#N/A</v>
      </c>
      <c r="J46" s="363"/>
    </row>
    <row r="47" spans="1:10" ht="15" customHeight="1">
      <c r="A47" s="44" t="str">
        <f>IF(OR(Calcu!B191,Calcu!B251)=TRUE,"","삭제")</f>
        <v>삭제</v>
      </c>
      <c r="B47" s="44"/>
      <c r="C47" s="364" t="str">
        <f>Calcu!AA191</f>
        <v/>
      </c>
      <c r="D47" s="363"/>
      <c r="E47" s="364" t="e">
        <f ca="1">Calcu!AB191</f>
        <v>#N/A</v>
      </c>
      <c r="F47" s="371"/>
      <c r="G47" s="362" t="str">
        <f>Calcu!AA251</f>
        <v/>
      </c>
      <c r="H47" s="363"/>
      <c r="I47" s="364" t="e">
        <f ca="1">Calcu!AB251</f>
        <v>#N/A</v>
      </c>
      <c r="J47" s="363"/>
    </row>
    <row r="48" spans="1:10" ht="15" customHeight="1">
      <c r="A48" s="44" t="str">
        <f>IF(OR(Calcu!B192,Calcu!B252)=TRUE,"","삭제")</f>
        <v>삭제</v>
      </c>
      <c r="B48" s="44"/>
      <c r="C48" s="364" t="str">
        <f>Calcu!AA192</f>
        <v/>
      </c>
      <c r="D48" s="363"/>
      <c r="E48" s="364" t="e">
        <f ca="1">Calcu!AB192</f>
        <v>#N/A</v>
      </c>
      <c r="F48" s="371"/>
      <c r="G48" s="362" t="str">
        <f>Calcu!AA252</f>
        <v/>
      </c>
      <c r="H48" s="363"/>
      <c r="I48" s="364" t="e">
        <f ca="1">Calcu!AB252</f>
        <v>#N/A</v>
      </c>
      <c r="J48" s="363"/>
    </row>
    <row r="49" spans="1:10" ht="15" customHeight="1">
      <c r="A49" s="44" t="str">
        <f>IF(OR(Calcu!B193,Calcu!B253)=TRUE,"","삭제")</f>
        <v>삭제</v>
      </c>
      <c r="B49" s="44"/>
      <c r="C49" s="364" t="str">
        <f>Calcu!AA193</f>
        <v/>
      </c>
      <c r="D49" s="363"/>
      <c r="E49" s="364" t="e">
        <f ca="1">Calcu!AB193</f>
        <v>#N/A</v>
      </c>
      <c r="F49" s="371"/>
      <c r="G49" s="362" t="str">
        <f>Calcu!AA253</f>
        <v/>
      </c>
      <c r="H49" s="363"/>
      <c r="I49" s="364" t="e">
        <f ca="1">Calcu!AB253</f>
        <v>#N/A</v>
      </c>
      <c r="J49" s="363"/>
    </row>
    <row r="50" spans="1:10" ht="15" customHeight="1">
      <c r="A50" s="44" t="str">
        <f>IF(OR(Calcu!B194,Calcu!B254)=TRUE,"","삭제")</f>
        <v>삭제</v>
      </c>
      <c r="B50" s="44"/>
      <c r="C50" s="364" t="str">
        <f>Calcu!AA194</f>
        <v/>
      </c>
      <c r="D50" s="363"/>
      <c r="E50" s="364" t="e">
        <f ca="1">Calcu!AB194</f>
        <v>#N/A</v>
      </c>
      <c r="F50" s="371"/>
      <c r="G50" s="362" t="str">
        <f>Calcu!AA254</f>
        <v/>
      </c>
      <c r="H50" s="363"/>
      <c r="I50" s="364" t="e">
        <f ca="1">Calcu!AB254</f>
        <v>#N/A</v>
      </c>
      <c r="J50" s="363"/>
    </row>
    <row r="51" spans="1:10" ht="15" customHeight="1">
      <c r="A51" s="44" t="str">
        <f>IF(OR(Calcu!B195,Calcu!B255)=TRUE,"","삭제")</f>
        <v>삭제</v>
      </c>
      <c r="B51" s="44"/>
      <c r="C51" s="364" t="str">
        <f>Calcu!AA195</f>
        <v/>
      </c>
      <c r="D51" s="363"/>
      <c r="E51" s="364" t="e">
        <f ca="1">Calcu!AB195</f>
        <v>#N/A</v>
      </c>
      <c r="F51" s="371"/>
      <c r="G51" s="362" t="str">
        <f>Calcu!AA255</f>
        <v/>
      </c>
      <c r="H51" s="363"/>
      <c r="I51" s="364" t="e">
        <f ca="1">Calcu!AB255</f>
        <v>#N/A</v>
      </c>
      <c r="J51" s="363"/>
    </row>
    <row r="52" spans="1:10" ht="15" customHeight="1">
      <c r="A52" s="44" t="str">
        <f>IF(OR(Calcu!B196,Calcu!B256)=TRUE,"","삭제")</f>
        <v>삭제</v>
      </c>
      <c r="B52" s="44"/>
      <c r="C52" s="364" t="str">
        <f>Calcu!AA196</f>
        <v/>
      </c>
      <c r="D52" s="363"/>
      <c r="E52" s="364" t="e">
        <f ca="1">Calcu!AB196</f>
        <v>#N/A</v>
      </c>
      <c r="F52" s="371"/>
      <c r="G52" s="362" t="str">
        <f>Calcu!AA256</f>
        <v/>
      </c>
      <c r="H52" s="363"/>
      <c r="I52" s="364" t="e">
        <f ca="1">Calcu!AB256</f>
        <v>#N/A</v>
      </c>
      <c r="J52" s="363"/>
    </row>
    <row r="53" spans="1:10" ht="15" customHeight="1">
      <c r="A53" s="44" t="str">
        <f>IF(OR(Calcu!B197,Calcu!B257)=TRUE,"","삭제")</f>
        <v>삭제</v>
      </c>
      <c r="B53" s="44"/>
      <c r="C53" s="364" t="str">
        <f>Calcu!AA197</f>
        <v/>
      </c>
      <c r="D53" s="363"/>
      <c r="E53" s="364" t="e">
        <f ca="1">Calcu!AB197</f>
        <v>#N/A</v>
      </c>
      <c r="F53" s="371"/>
      <c r="G53" s="362" t="str">
        <f>Calcu!AA257</f>
        <v/>
      </c>
      <c r="H53" s="363"/>
      <c r="I53" s="364" t="e">
        <f ca="1">Calcu!AB257</f>
        <v>#N/A</v>
      </c>
      <c r="J53" s="363"/>
    </row>
    <row r="54" spans="1:10" ht="15" customHeight="1">
      <c r="A54" s="44" t="str">
        <f>IF(OR(Calcu!B198,Calcu!B258)=TRUE,"","삭제")</f>
        <v>삭제</v>
      </c>
      <c r="B54" s="44"/>
      <c r="C54" s="364" t="str">
        <f>Calcu!AA198</f>
        <v/>
      </c>
      <c r="D54" s="363"/>
      <c r="E54" s="364" t="e">
        <f ca="1">Calcu!AB198</f>
        <v>#N/A</v>
      </c>
      <c r="F54" s="371"/>
      <c r="G54" s="362" t="str">
        <f>Calcu!AA258</f>
        <v/>
      </c>
      <c r="H54" s="363"/>
      <c r="I54" s="364" t="e">
        <f ca="1">Calcu!AB258</f>
        <v>#N/A</v>
      </c>
      <c r="J54" s="363"/>
    </row>
    <row r="55" spans="1:10" ht="15" customHeight="1">
      <c r="A55" s="44" t="str">
        <f>IF(OR(Calcu!B199,Calcu!B259)=TRUE,"","삭제")</f>
        <v>삭제</v>
      </c>
      <c r="B55" s="44"/>
      <c r="C55" s="364" t="str">
        <f>Calcu!AA199</f>
        <v/>
      </c>
      <c r="D55" s="363"/>
      <c r="E55" s="364" t="e">
        <f ca="1">Calcu!AB199</f>
        <v>#N/A</v>
      </c>
      <c r="F55" s="371"/>
      <c r="G55" s="362" t="str">
        <f>Calcu!AA259</f>
        <v/>
      </c>
      <c r="H55" s="363"/>
      <c r="I55" s="364" t="e">
        <f ca="1">Calcu!AB259</f>
        <v>#N/A</v>
      </c>
      <c r="J55" s="363"/>
    </row>
    <row r="56" spans="1:10" ht="15" customHeight="1">
      <c r="A56" s="44" t="str">
        <f>IF(OR(Calcu!B200,Calcu!B260)=TRUE,"","삭제")</f>
        <v>삭제</v>
      </c>
      <c r="B56" s="44"/>
      <c r="C56" s="364" t="str">
        <f>Calcu!AA200</f>
        <v/>
      </c>
      <c r="D56" s="363"/>
      <c r="E56" s="364" t="e">
        <f ca="1">Calcu!AB200</f>
        <v>#N/A</v>
      </c>
      <c r="F56" s="371"/>
      <c r="G56" s="362" t="str">
        <f>Calcu!AA260</f>
        <v/>
      </c>
      <c r="H56" s="363"/>
      <c r="I56" s="364" t="e">
        <f ca="1">Calcu!AB260</f>
        <v>#N/A</v>
      </c>
      <c r="J56" s="363"/>
    </row>
    <row r="57" spans="1:10" ht="15" customHeight="1">
      <c r="A57" s="44" t="str">
        <f>IF(OR(Calcu!B201,Calcu!B261)=TRUE,"","삭제")</f>
        <v>삭제</v>
      </c>
      <c r="B57" s="44"/>
      <c r="C57" s="364" t="str">
        <f>Calcu!AA201</f>
        <v/>
      </c>
      <c r="D57" s="363"/>
      <c r="E57" s="364" t="e">
        <f ca="1">Calcu!AB201</f>
        <v>#N/A</v>
      </c>
      <c r="F57" s="371"/>
      <c r="G57" s="362" t="str">
        <f>Calcu!AA261</f>
        <v/>
      </c>
      <c r="H57" s="363"/>
      <c r="I57" s="364" t="e">
        <f ca="1">Calcu!AB261</f>
        <v>#N/A</v>
      </c>
      <c r="J57" s="363"/>
    </row>
    <row r="58" spans="1:10" ht="15" customHeight="1">
      <c r="A58" s="44" t="str">
        <f>IF(OR(Calcu!B202,Calcu!B262)=TRUE,"","삭제")</f>
        <v>삭제</v>
      </c>
      <c r="B58" s="44"/>
      <c r="C58" s="364" t="str">
        <f>Calcu!AA202</f>
        <v/>
      </c>
      <c r="D58" s="363"/>
      <c r="E58" s="364" t="e">
        <f ca="1">Calcu!AB202</f>
        <v>#N/A</v>
      </c>
      <c r="F58" s="371"/>
      <c r="G58" s="362" t="str">
        <f>Calcu!AA262</f>
        <v/>
      </c>
      <c r="H58" s="363"/>
      <c r="I58" s="364" t="e">
        <f ca="1">Calcu!AB262</f>
        <v>#N/A</v>
      </c>
      <c r="J58" s="363"/>
    </row>
    <row r="59" spans="1:10" ht="15" customHeight="1">
      <c r="A59" s="44" t="str">
        <f>IF(OR(Calcu!B203,Calcu!B263)=TRUE,"","삭제")</f>
        <v>삭제</v>
      </c>
      <c r="B59" s="44"/>
      <c r="C59" s="364" t="str">
        <f>Calcu!AA203</f>
        <v/>
      </c>
      <c r="D59" s="363"/>
      <c r="E59" s="364" t="e">
        <f ca="1">Calcu!AB203</f>
        <v>#N/A</v>
      </c>
      <c r="F59" s="371"/>
      <c r="G59" s="362" t="str">
        <f>Calcu!AA263</f>
        <v/>
      </c>
      <c r="H59" s="363"/>
      <c r="I59" s="364" t="e">
        <f ca="1">Calcu!AB263</f>
        <v>#N/A</v>
      </c>
      <c r="J59" s="363"/>
    </row>
    <row r="60" spans="1:10" ht="15" customHeight="1">
      <c r="A60" s="44" t="str">
        <f>IF(OR(Calcu!B204,Calcu!B264)=TRUE,"","삭제")</f>
        <v>삭제</v>
      </c>
      <c r="B60" s="44"/>
      <c r="C60" s="364" t="str">
        <f>Calcu!AA204</f>
        <v/>
      </c>
      <c r="D60" s="363"/>
      <c r="E60" s="364" t="e">
        <f ca="1">Calcu!AB204</f>
        <v>#N/A</v>
      </c>
      <c r="F60" s="371"/>
      <c r="G60" s="362" t="str">
        <f>Calcu!AA264</f>
        <v/>
      </c>
      <c r="H60" s="363"/>
      <c r="I60" s="364" t="e">
        <f ca="1">Calcu!AB264</f>
        <v>#N/A</v>
      </c>
      <c r="J60" s="363"/>
    </row>
    <row r="61" spans="1:10" ht="15" customHeight="1">
      <c r="A61" s="44" t="str">
        <f>IF(OR(Calcu!B205,Calcu!B265)=TRUE,"","삭제")</f>
        <v>삭제</v>
      </c>
      <c r="B61" s="44"/>
      <c r="C61" s="364" t="str">
        <f>Calcu!AA205</f>
        <v/>
      </c>
      <c r="D61" s="363"/>
      <c r="E61" s="364" t="e">
        <f ca="1">Calcu!AB205</f>
        <v>#N/A</v>
      </c>
      <c r="F61" s="371"/>
      <c r="G61" s="362" t="str">
        <f>Calcu!AA265</f>
        <v/>
      </c>
      <c r="H61" s="363"/>
      <c r="I61" s="364" t="e">
        <f ca="1">Calcu!AB265</f>
        <v>#N/A</v>
      </c>
      <c r="J61" s="363"/>
    </row>
    <row r="62" spans="1:10" ht="15" customHeight="1">
      <c r="A62" s="44" t="str">
        <f>IF(OR(Calcu!B206,Calcu!B266)=TRUE,"","삭제")</f>
        <v>삭제</v>
      </c>
      <c r="B62" s="44"/>
      <c r="C62" s="364" t="str">
        <f>Calcu!AA206</f>
        <v/>
      </c>
      <c r="D62" s="363"/>
      <c r="E62" s="364" t="e">
        <f ca="1">Calcu!AB206</f>
        <v>#N/A</v>
      </c>
      <c r="F62" s="371"/>
      <c r="G62" s="362" t="str">
        <f>Calcu!AA266</f>
        <v/>
      </c>
      <c r="H62" s="363"/>
      <c r="I62" s="364" t="e">
        <f ca="1">Calcu!AB266</f>
        <v>#N/A</v>
      </c>
      <c r="J62" s="363"/>
    </row>
    <row r="63" spans="1:10" ht="15" customHeight="1">
      <c r="A63" s="44" t="str">
        <f>IF(OR(Calcu!B207,Calcu!B267)=TRUE,"","삭제")</f>
        <v>삭제</v>
      </c>
      <c r="B63" s="44"/>
      <c r="C63" s="364" t="str">
        <f>Calcu!AA207</f>
        <v/>
      </c>
      <c r="D63" s="363"/>
      <c r="E63" s="364" t="e">
        <f ca="1">Calcu!AB207</f>
        <v>#N/A</v>
      </c>
      <c r="F63" s="371"/>
      <c r="G63" s="362" t="str">
        <f>Calcu!AA267</f>
        <v/>
      </c>
      <c r="H63" s="363"/>
      <c r="I63" s="364" t="e">
        <f ca="1">Calcu!AB267</f>
        <v>#N/A</v>
      </c>
      <c r="J63" s="363"/>
    </row>
    <row r="64" spans="1:10" ht="15" customHeight="1">
      <c r="A64" s="44" t="str">
        <f>IF(OR(Calcu!B208,Calcu!B268)=TRUE,"","삭제")</f>
        <v>삭제</v>
      </c>
      <c r="B64" s="44"/>
      <c r="C64" s="364" t="str">
        <f>Calcu!AA208</f>
        <v/>
      </c>
      <c r="D64" s="363"/>
      <c r="E64" s="364" t="e">
        <f ca="1">Calcu!AB208</f>
        <v>#N/A</v>
      </c>
      <c r="F64" s="371"/>
      <c r="G64" s="362" t="str">
        <f>Calcu!AA268</f>
        <v/>
      </c>
      <c r="H64" s="363"/>
      <c r="I64" s="364" t="e">
        <f ca="1">Calcu!AB268</f>
        <v>#N/A</v>
      </c>
      <c r="J64" s="363"/>
    </row>
    <row r="65" spans="1:10" ht="15" customHeight="1">
      <c r="A65" s="44" t="str">
        <f>IF(OR(Calcu!B209,Calcu!B269)=TRUE,"","삭제")</f>
        <v>삭제</v>
      </c>
      <c r="B65" s="44"/>
      <c r="C65" s="364" t="str">
        <f>Calcu!AA209</f>
        <v/>
      </c>
      <c r="D65" s="363"/>
      <c r="E65" s="364" t="e">
        <f ca="1">Calcu!AB209</f>
        <v>#N/A</v>
      </c>
      <c r="F65" s="371"/>
      <c r="G65" s="362" t="str">
        <f>Calcu!AA269</f>
        <v/>
      </c>
      <c r="H65" s="363"/>
      <c r="I65" s="364" t="e">
        <f ca="1">Calcu!AB269</f>
        <v>#N/A</v>
      </c>
      <c r="J65" s="363"/>
    </row>
    <row r="66" spans="1:10" ht="15" customHeight="1">
      <c r="A66" s="235" t="str">
        <f>A39</f>
        <v>삭제</v>
      </c>
      <c r="B66" s="235"/>
      <c r="C66" s="161"/>
      <c r="D66" s="161"/>
      <c r="E66" s="161"/>
      <c r="F66" s="161"/>
      <c r="G66" s="161"/>
      <c r="H66" s="161"/>
      <c r="I66" s="161"/>
      <c r="J66" s="161"/>
    </row>
    <row r="67" spans="1:10" ht="15" customHeight="1">
      <c r="A67" s="235" t="str">
        <f>A66</f>
        <v>삭제</v>
      </c>
      <c r="B67" s="235"/>
      <c r="C67" s="38" t="s">
        <v>149</v>
      </c>
      <c r="F67" s="53" t="e">
        <f ca="1">Calcu!AA290</f>
        <v>#N/A</v>
      </c>
      <c r="G67" s="195" t="e">
        <f ca="1">Calcu!AB290</f>
        <v>#N/A</v>
      </c>
    </row>
    <row r="68" spans="1:10" ht="15" customHeight="1">
      <c r="A68" s="235" t="str">
        <f>A67</f>
        <v>삭제</v>
      </c>
      <c r="B68" s="235"/>
      <c r="F68" s="53" t="e">
        <f ca="1">IF(Calcu!Y290="사다리꼴","(Confidence level 95 %,","(Confidence level about 95 %,")</f>
        <v>#N/A</v>
      </c>
      <c r="G68" s="195" t="e">
        <f ca="1">Calcu!Z290&amp;IF(Calcu!Y290="사다리꼴",", Trapezoid probability distribution.)",")")</f>
        <v>#N/A</v>
      </c>
    </row>
    <row r="69" spans="1:10" ht="15" customHeight="1">
      <c r="A69" s="235" t="str">
        <f>A68</f>
        <v>삭제</v>
      </c>
      <c r="B69" s="235"/>
      <c r="C69" s="38" t="s">
        <v>1188</v>
      </c>
      <c r="F69" s="53"/>
      <c r="G69" s="195"/>
    </row>
    <row r="70" spans="1:10" ht="15" customHeight="1">
      <c r="A70" s="234" t="str">
        <f>IF(Calcu!B310=TRUE,"","삭제")</f>
        <v>삭제</v>
      </c>
      <c r="B70" s="234"/>
    </row>
    <row r="71" spans="1:10" ht="15" customHeight="1">
      <c r="A71" s="234" t="str">
        <f>A70</f>
        <v>삭제</v>
      </c>
      <c r="B71" s="234"/>
    </row>
    <row r="72" spans="1:10" ht="15" customHeight="1">
      <c r="A72" s="234" t="str">
        <f>A71</f>
        <v>삭제</v>
      </c>
      <c r="B72" s="234"/>
      <c r="C72" s="38" t="s">
        <v>634</v>
      </c>
    </row>
    <row r="73" spans="1:10" ht="15" customHeight="1">
      <c r="A73" s="234" t="str">
        <f>A72</f>
        <v>삭제</v>
      </c>
      <c r="B73" s="234"/>
      <c r="C73" s="365" t="s">
        <v>635</v>
      </c>
      <c r="D73" s="383"/>
      <c r="E73" s="366"/>
      <c r="F73" s="373" t="s">
        <v>636</v>
      </c>
      <c r="G73" s="374"/>
      <c r="H73" s="374"/>
      <c r="I73" s="374"/>
      <c r="J73" s="375"/>
    </row>
    <row r="74" spans="1:10" ht="15" customHeight="1">
      <c r="A74" s="234" t="str">
        <f>A73</f>
        <v>삭제</v>
      </c>
      <c r="B74" s="234"/>
      <c r="C74" s="384"/>
      <c r="D74" s="385"/>
      <c r="E74" s="386"/>
      <c r="F74" s="373" t="s">
        <v>637</v>
      </c>
      <c r="G74" s="375"/>
      <c r="H74" s="373" t="s">
        <v>638</v>
      </c>
      <c r="I74" s="374"/>
      <c r="J74" s="375"/>
    </row>
    <row r="75" spans="1:10" ht="15" customHeight="1">
      <c r="A75" s="44" t="str">
        <f>IF(Calcu!B310=TRUE,"","삭제")</f>
        <v>삭제</v>
      </c>
      <c r="B75" s="44"/>
      <c r="C75" s="364" t="str">
        <f>Calcu!Z310</f>
        <v/>
      </c>
      <c r="D75" s="372"/>
      <c r="E75" s="363"/>
      <c r="F75" s="364" t="e">
        <f ca="1">Calcu!AC310</f>
        <v>#DIV/0!</v>
      </c>
      <c r="G75" s="363"/>
      <c r="H75" s="364" t="e">
        <f ca="1">Calcu!AC325</f>
        <v>#DIV/0!</v>
      </c>
      <c r="I75" s="372"/>
      <c r="J75" s="363"/>
    </row>
    <row r="76" spans="1:10" ht="15" customHeight="1">
      <c r="A76" s="44" t="str">
        <f>IF(Calcu!B311=TRUE,"","삭제")</f>
        <v>삭제</v>
      </c>
      <c r="B76" s="44"/>
      <c r="C76" s="364" t="str">
        <f>Calcu!Z311</f>
        <v/>
      </c>
      <c r="D76" s="372"/>
      <c r="E76" s="363"/>
      <c r="F76" s="364" t="e">
        <f ca="1">Calcu!AC311</f>
        <v>#DIV/0!</v>
      </c>
      <c r="G76" s="363"/>
      <c r="H76" s="364" t="e">
        <f ca="1">Calcu!AC326</f>
        <v>#DIV/0!</v>
      </c>
      <c r="I76" s="372"/>
      <c r="J76" s="363"/>
    </row>
    <row r="77" spans="1:10" ht="15" customHeight="1">
      <c r="A77" s="44" t="str">
        <f>IF(Calcu!B312=TRUE,"","삭제")</f>
        <v>삭제</v>
      </c>
      <c r="B77" s="44"/>
      <c r="C77" s="364" t="str">
        <f>Calcu!Z312</f>
        <v/>
      </c>
      <c r="D77" s="372"/>
      <c r="E77" s="363"/>
      <c r="F77" s="364" t="e">
        <f ca="1">Calcu!AC312</f>
        <v>#DIV/0!</v>
      </c>
      <c r="G77" s="363"/>
      <c r="H77" s="364" t="e">
        <f ca="1">Calcu!AC327</f>
        <v>#DIV/0!</v>
      </c>
      <c r="I77" s="372"/>
      <c r="J77" s="363"/>
    </row>
    <row r="78" spans="1:10" ht="15" customHeight="1">
      <c r="A78" s="44" t="str">
        <f>IF(Calcu!B313=TRUE,"","삭제")</f>
        <v>삭제</v>
      </c>
      <c r="B78" s="44"/>
      <c r="C78" s="364" t="str">
        <f>Calcu!Z313</f>
        <v/>
      </c>
      <c r="D78" s="372"/>
      <c r="E78" s="363"/>
      <c r="F78" s="364" t="e">
        <f ca="1">Calcu!AC313</f>
        <v>#DIV/0!</v>
      </c>
      <c r="G78" s="363"/>
      <c r="H78" s="364" t="e">
        <f ca="1">Calcu!AC328</f>
        <v>#DIV/0!</v>
      </c>
      <c r="I78" s="372"/>
      <c r="J78" s="363"/>
    </row>
    <row r="79" spans="1:10" ht="15" customHeight="1">
      <c r="A79" s="44" t="str">
        <f>IF(Calcu!B314=TRUE,"","삭제")</f>
        <v>삭제</v>
      </c>
      <c r="B79" s="44"/>
      <c r="C79" s="364" t="str">
        <f>Calcu!Z314</f>
        <v/>
      </c>
      <c r="D79" s="372"/>
      <c r="E79" s="363"/>
      <c r="F79" s="364" t="e">
        <f ca="1">Calcu!AC314</f>
        <v>#DIV/0!</v>
      </c>
      <c r="G79" s="363"/>
      <c r="H79" s="364" t="e">
        <f ca="1">Calcu!AC329</f>
        <v>#DIV/0!</v>
      </c>
      <c r="I79" s="372"/>
      <c r="J79" s="363"/>
    </row>
    <row r="80" spans="1:10" ht="15" customHeight="1">
      <c r="A80" s="44" t="str">
        <f>IF(Calcu!B315=TRUE,"","삭제")</f>
        <v>삭제</v>
      </c>
      <c r="B80" s="44"/>
      <c r="C80" s="364" t="str">
        <f>Calcu!Z315</f>
        <v/>
      </c>
      <c r="D80" s="372"/>
      <c r="E80" s="363"/>
      <c r="F80" s="364" t="e">
        <f ca="1">Calcu!AC315</f>
        <v>#DIV/0!</v>
      </c>
      <c r="G80" s="363"/>
      <c r="H80" s="364" t="e">
        <f ca="1">Calcu!AC330</f>
        <v>#DIV/0!</v>
      </c>
      <c r="I80" s="372"/>
      <c r="J80" s="363"/>
    </row>
    <row r="81" spans="1:10" ht="15" customHeight="1">
      <c r="A81" s="44" t="str">
        <f>IF(Calcu!B316=TRUE,"","삭제")</f>
        <v>삭제</v>
      </c>
      <c r="B81" s="44"/>
      <c r="C81" s="364" t="str">
        <f>Calcu!Z316</f>
        <v/>
      </c>
      <c r="D81" s="372"/>
      <c r="E81" s="363"/>
      <c r="F81" s="364" t="e">
        <f ca="1">Calcu!AC316</f>
        <v>#DIV/0!</v>
      </c>
      <c r="G81" s="363"/>
      <c r="H81" s="364" t="e">
        <f ca="1">Calcu!AC331</f>
        <v>#DIV/0!</v>
      </c>
      <c r="I81" s="372"/>
      <c r="J81" s="363"/>
    </row>
    <row r="82" spans="1:10" ht="15" customHeight="1">
      <c r="A82" s="44" t="str">
        <f>IF(Calcu!B317=TRUE,"","삭제")</f>
        <v>삭제</v>
      </c>
      <c r="B82" s="44"/>
      <c r="C82" s="364" t="str">
        <f>Calcu!Z317</f>
        <v/>
      </c>
      <c r="D82" s="372"/>
      <c r="E82" s="363"/>
      <c r="F82" s="364" t="e">
        <f ca="1">Calcu!AC317</f>
        <v>#DIV/0!</v>
      </c>
      <c r="G82" s="363"/>
      <c r="H82" s="364" t="e">
        <f ca="1">Calcu!AC332</f>
        <v>#DIV/0!</v>
      </c>
      <c r="I82" s="372"/>
      <c r="J82" s="363"/>
    </row>
    <row r="83" spans="1:10" ht="15" customHeight="1">
      <c r="A83" s="44" t="str">
        <f>IF(Calcu!B318=TRUE,"","삭제")</f>
        <v>삭제</v>
      </c>
      <c r="B83" s="44"/>
      <c r="C83" s="364" t="str">
        <f>Calcu!Z318</f>
        <v/>
      </c>
      <c r="D83" s="372"/>
      <c r="E83" s="363"/>
      <c r="F83" s="364" t="e">
        <f ca="1">Calcu!AC318</f>
        <v>#DIV/0!</v>
      </c>
      <c r="G83" s="363"/>
      <c r="H83" s="364" t="e">
        <f ca="1">Calcu!AC333</f>
        <v>#DIV/0!</v>
      </c>
      <c r="I83" s="372"/>
      <c r="J83" s="363"/>
    </row>
    <row r="84" spans="1:10" ht="15" customHeight="1">
      <c r="A84" s="44" t="str">
        <f>IF(Calcu!B319=TRUE,"","삭제")</f>
        <v>삭제</v>
      </c>
      <c r="B84" s="44"/>
      <c r="C84" s="364" t="str">
        <f>Calcu!Z319</f>
        <v/>
      </c>
      <c r="D84" s="372"/>
      <c r="E84" s="363"/>
      <c r="F84" s="364" t="e">
        <f ca="1">Calcu!AC319</f>
        <v>#DIV/0!</v>
      </c>
      <c r="G84" s="363"/>
      <c r="H84" s="364" t="e">
        <f ca="1">Calcu!AC334</f>
        <v>#DIV/0!</v>
      </c>
      <c r="I84" s="372"/>
      <c r="J84" s="363"/>
    </row>
    <row r="85" spans="1:10" ht="15" customHeight="1">
      <c r="A85" s="44" t="str">
        <f>IF(Calcu!B320=TRUE,"","삭제")</f>
        <v>삭제</v>
      </c>
      <c r="B85" s="44"/>
      <c r="C85" s="364" t="str">
        <f>Calcu!Z320</f>
        <v/>
      </c>
      <c r="D85" s="372"/>
      <c r="E85" s="363"/>
      <c r="F85" s="364" t="e">
        <f ca="1">Calcu!AC320</f>
        <v>#DIV/0!</v>
      </c>
      <c r="G85" s="363"/>
      <c r="H85" s="364" t="e">
        <f ca="1">Calcu!AC335</f>
        <v>#DIV/0!</v>
      </c>
      <c r="I85" s="372"/>
      <c r="J85" s="363"/>
    </row>
    <row r="86" spans="1:10" ht="15" customHeight="1">
      <c r="A86" s="234" t="str">
        <f>IF(Calcu!B340=TRUE,"","삭제")</f>
        <v>삭제</v>
      </c>
      <c r="B86" s="44"/>
      <c r="C86" s="161"/>
      <c r="D86" s="161"/>
      <c r="E86" s="161"/>
      <c r="F86" s="161"/>
    </row>
    <row r="87" spans="1:10" ht="15" customHeight="1">
      <c r="A87" s="234" t="str">
        <f>A86</f>
        <v>삭제</v>
      </c>
      <c r="B87" s="234"/>
      <c r="C87" s="365" t="s">
        <v>635</v>
      </c>
      <c r="D87" s="383"/>
      <c r="E87" s="366"/>
      <c r="F87" s="373" t="s">
        <v>639</v>
      </c>
      <c r="G87" s="374"/>
      <c r="H87" s="374"/>
      <c r="I87" s="374"/>
      <c r="J87" s="375"/>
    </row>
    <row r="88" spans="1:10" ht="15" customHeight="1">
      <c r="A88" s="234" t="str">
        <f>A87</f>
        <v>삭제</v>
      </c>
      <c r="B88" s="234"/>
      <c r="C88" s="384"/>
      <c r="D88" s="385"/>
      <c r="E88" s="386"/>
      <c r="F88" s="373" t="s">
        <v>641</v>
      </c>
      <c r="G88" s="375"/>
      <c r="H88" s="373" t="s">
        <v>638</v>
      </c>
      <c r="I88" s="374"/>
      <c r="J88" s="375"/>
    </row>
    <row r="89" spans="1:10" ht="15" customHeight="1">
      <c r="A89" s="44" t="str">
        <f>IF(Calcu!B340=TRUE,"","삭제")</f>
        <v>삭제</v>
      </c>
      <c r="B89" s="44"/>
      <c r="C89" s="364" t="str">
        <f>Calcu!Z340</f>
        <v/>
      </c>
      <c r="D89" s="372"/>
      <c r="E89" s="363"/>
      <c r="F89" s="364" t="e">
        <f ca="1">Calcu!AC340</f>
        <v>#DIV/0!</v>
      </c>
      <c r="G89" s="363"/>
      <c r="H89" s="364" t="e">
        <f ca="1">Calcu!AC355</f>
        <v>#DIV/0!</v>
      </c>
      <c r="I89" s="372"/>
      <c r="J89" s="363"/>
    </row>
    <row r="90" spans="1:10" ht="15" customHeight="1">
      <c r="A90" s="44" t="str">
        <f>IF(Calcu!B341=TRUE,"","삭제")</f>
        <v>삭제</v>
      </c>
      <c r="B90" s="44"/>
      <c r="C90" s="364" t="str">
        <f>Calcu!Z341</f>
        <v/>
      </c>
      <c r="D90" s="372"/>
      <c r="E90" s="363"/>
      <c r="F90" s="364" t="e">
        <f ca="1">Calcu!AC341</f>
        <v>#DIV/0!</v>
      </c>
      <c r="G90" s="363"/>
      <c r="H90" s="364" t="e">
        <f ca="1">Calcu!AC356</f>
        <v>#DIV/0!</v>
      </c>
      <c r="I90" s="372"/>
      <c r="J90" s="363"/>
    </row>
    <row r="91" spans="1:10" ht="15" customHeight="1">
      <c r="A91" s="44" t="str">
        <f>IF(Calcu!B342=TRUE,"","삭제")</f>
        <v>삭제</v>
      </c>
      <c r="B91" s="44"/>
      <c r="C91" s="364" t="str">
        <f>Calcu!Z342</f>
        <v/>
      </c>
      <c r="D91" s="372"/>
      <c r="E91" s="363"/>
      <c r="F91" s="364" t="e">
        <f ca="1">Calcu!AC342</f>
        <v>#DIV/0!</v>
      </c>
      <c r="G91" s="363"/>
      <c r="H91" s="364" t="e">
        <f ca="1">Calcu!AC357</f>
        <v>#DIV/0!</v>
      </c>
      <c r="I91" s="372"/>
      <c r="J91" s="363"/>
    </row>
    <row r="92" spans="1:10" ht="15" customHeight="1">
      <c r="A92" s="44" t="str">
        <f>IF(Calcu!B343=TRUE,"","삭제")</f>
        <v>삭제</v>
      </c>
      <c r="B92" s="44"/>
      <c r="C92" s="364" t="str">
        <f>Calcu!Z343</f>
        <v/>
      </c>
      <c r="D92" s="372"/>
      <c r="E92" s="363"/>
      <c r="F92" s="364" t="e">
        <f ca="1">Calcu!AC343</f>
        <v>#DIV/0!</v>
      </c>
      <c r="G92" s="363"/>
      <c r="H92" s="364" t="e">
        <f ca="1">Calcu!AC358</f>
        <v>#DIV/0!</v>
      </c>
      <c r="I92" s="372"/>
      <c r="J92" s="363"/>
    </row>
    <row r="93" spans="1:10" ht="15" customHeight="1">
      <c r="A93" s="44" t="str">
        <f>IF(Calcu!B344=TRUE,"","삭제")</f>
        <v>삭제</v>
      </c>
      <c r="B93" s="44"/>
      <c r="C93" s="364" t="str">
        <f>Calcu!Z344</f>
        <v/>
      </c>
      <c r="D93" s="372"/>
      <c r="E93" s="363"/>
      <c r="F93" s="364" t="e">
        <f ca="1">Calcu!AC344</f>
        <v>#DIV/0!</v>
      </c>
      <c r="G93" s="363"/>
      <c r="H93" s="364" t="e">
        <f ca="1">Calcu!AC359</f>
        <v>#DIV/0!</v>
      </c>
      <c r="I93" s="372"/>
      <c r="J93" s="363"/>
    </row>
    <row r="94" spans="1:10" ht="15" customHeight="1">
      <c r="A94" s="44" t="str">
        <f>IF(Calcu!B345=TRUE,"","삭제")</f>
        <v>삭제</v>
      </c>
      <c r="B94" s="44"/>
      <c r="C94" s="364" t="str">
        <f>Calcu!Z345</f>
        <v/>
      </c>
      <c r="D94" s="372"/>
      <c r="E94" s="363"/>
      <c r="F94" s="364" t="e">
        <f ca="1">Calcu!AC345</f>
        <v>#DIV/0!</v>
      </c>
      <c r="G94" s="363"/>
      <c r="H94" s="364" t="e">
        <f ca="1">Calcu!AC360</f>
        <v>#DIV/0!</v>
      </c>
      <c r="I94" s="372"/>
      <c r="J94" s="363"/>
    </row>
    <row r="95" spans="1:10" ht="15" customHeight="1">
      <c r="A95" s="44" t="str">
        <f>IF(Calcu!B346=TRUE,"","삭제")</f>
        <v>삭제</v>
      </c>
      <c r="B95" s="44"/>
      <c r="C95" s="364" t="str">
        <f>Calcu!Z346</f>
        <v/>
      </c>
      <c r="D95" s="372"/>
      <c r="E95" s="363"/>
      <c r="F95" s="364" t="e">
        <f ca="1">Calcu!AC346</f>
        <v>#DIV/0!</v>
      </c>
      <c r="G95" s="363"/>
      <c r="H95" s="364" t="e">
        <f ca="1">Calcu!AC361</f>
        <v>#DIV/0!</v>
      </c>
      <c r="I95" s="372"/>
      <c r="J95" s="363"/>
    </row>
    <row r="96" spans="1:10" ht="15" customHeight="1">
      <c r="A96" s="44" t="str">
        <f>IF(Calcu!B347=TRUE,"","삭제")</f>
        <v>삭제</v>
      </c>
      <c r="B96" s="44"/>
      <c r="C96" s="364" t="str">
        <f>Calcu!Z347</f>
        <v/>
      </c>
      <c r="D96" s="372"/>
      <c r="E96" s="363"/>
      <c r="F96" s="364" t="e">
        <f ca="1">Calcu!AC347</f>
        <v>#DIV/0!</v>
      </c>
      <c r="G96" s="363"/>
      <c r="H96" s="364" t="e">
        <f ca="1">Calcu!AC362</f>
        <v>#DIV/0!</v>
      </c>
      <c r="I96" s="372"/>
      <c r="J96" s="363"/>
    </row>
    <row r="97" spans="1:10" ht="15" customHeight="1">
      <c r="A97" s="44" t="str">
        <f>IF(Calcu!B348=TRUE,"","삭제")</f>
        <v>삭제</v>
      </c>
      <c r="B97" s="44"/>
      <c r="C97" s="364" t="str">
        <f>Calcu!Z348</f>
        <v/>
      </c>
      <c r="D97" s="372"/>
      <c r="E97" s="363"/>
      <c r="F97" s="364" t="e">
        <f ca="1">Calcu!AC348</f>
        <v>#DIV/0!</v>
      </c>
      <c r="G97" s="363"/>
      <c r="H97" s="364" t="e">
        <f ca="1">Calcu!AC363</f>
        <v>#DIV/0!</v>
      </c>
      <c r="I97" s="372"/>
      <c r="J97" s="363"/>
    </row>
    <row r="98" spans="1:10" ht="15" customHeight="1">
      <c r="A98" s="44" t="str">
        <f>IF(Calcu!B349=TRUE,"","삭제")</f>
        <v>삭제</v>
      </c>
      <c r="B98" s="44"/>
      <c r="C98" s="364" t="str">
        <f>Calcu!Z349</f>
        <v/>
      </c>
      <c r="D98" s="372"/>
      <c r="E98" s="363"/>
      <c r="F98" s="364" t="e">
        <f ca="1">Calcu!AC349</f>
        <v>#DIV/0!</v>
      </c>
      <c r="G98" s="363"/>
      <c r="H98" s="364" t="e">
        <f ca="1">Calcu!AC364</f>
        <v>#DIV/0!</v>
      </c>
      <c r="I98" s="372"/>
      <c r="J98" s="363"/>
    </row>
    <row r="99" spans="1:10" ht="15" customHeight="1">
      <c r="A99" s="44" t="str">
        <f>IF(Calcu!B350=TRUE,"","삭제")</f>
        <v>삭제</v>
      </c>
      <c r="B99" s="44"/>
      <c r="C99" s="364" t="str">
        <f>Calcu!Z350</f>
        <v/>
      </c>
      <c r="D99" s="372"/>
      <c r="E99" s="363"/>
      <c r="F99" s="364" t="e">
        <f ca="1">Calcu!AC350</f>
        <v>#DIV/0!</v>
      </c>
      <c r="G99" s="363"/>
      <c r="H99" s="364" t="e">
        <f ca="1">Calcu!AC365</f>
        <v>#DIV/0!</v>
      </c>
      <c r="I99" s="372"/>
      <c r="J99" s="363"/>
    </row>
    <row r="100" spans="1:10" ht="15" customHeight="1">
      <c r="A100" s="234" t="str">
        <f>IF(Calcu!B370=TRUE,"","삭제")</f>
        <v>삭제</v>
      </c>
      <c r="B100" s="44"/>
      <c r="C100" s="161"/>
      <c r="D100" s="161"/>
      <c r="E100" s="161"/>
      <c r="F100" s="161"/>
    </row>
    <row r="101" spans="1:10" ht="15" customHeight="1">
      <c r="A101" s="234" t="str">
        <f>A100</f>
        <v>삭제</v>
      </c>
      <c r="B101" s="234"/>
      <c r="C101" s="365" t="s">
        <v>635</v>
      </c>
      <c r="D101" s="383"/>
      <c r="E101" s="366"/>
      <c r="F101" s="373" t="s">
        <v>640</v>
      </c>
      <c r="G101" s="374"/>
      <c r="H101" s="374"/>
      <c r="I101" s="374"/>
      <c r="J101" s="375"/>
    </row>
    <row r="102" spans="1:10" ht="15" customHeight="1">
      <c r="A102" s="234" t="str">
        <f>A101</f>
        <v>삭제</v>
      </c>
      <c r="B102" s="234"/>
      <c r="C102" s="384"/>
      <c r="D102" s="385"/>
      <c r="E102" s="386"/>
      <c r="F102" s="373" t="s">
        <v>641</v>
      </c>
      <c r="G102" s="375"/>
      <c r="H102" s="373" t="s">
        <v>642</v>
      </c>
      <c r="I102" s="374"/>
      <c r="J102" s="375"/>
    </row>
    <row r="103" spans="1:10" ht="15" customHeight="1">
      <c r="A103" s="44" t="str">
        <f>IF(Calcu!B370=TRUE,"","삭제")</f>
        <v>삭제</v>
      </c>
      <c r="B103" s="44"/>
      <c r="C103" s="364" t="str">
        <f>Calcu!Z370</f>
        <v/>
      </c>
      <c r="D103" s="372"/>
      <c r="E103" s="363"/>
      <c r="F103" s="364" t="e">
        <f ca="1">Calcu!AC370</f>
        <v>#DIV/0!</v>
      </c>
      <c r="G103" s="363"/>
      <c r="H103" s="364" t="e">
        <f ca="1">Calcu!AC385</f>
        <v>#DIV/0!</v>
      </c>
      <c r="I103" s="372"/>
      <c r="J103" s="363"/>
    </row>
    <row r="104" spans="1:10" ht="15" customHeight="1">
      <c r="A104" s="44" t="str">
        <f>IF(Calcu!B371=TRUE,"","삭제")</f>
        <v>삭제</v>
      </c>
      <c r="B104" s="44"/>
      <c r="C104" s="364" t="str">
        <f>Calcu!Z371</f>
        <v/>
      </c>
      <c r="D104" s="372"/>
      <c r="E104" s="363"/>
      <c r="F104" s="364" t="e">
        <f ca="1">Calcu!AC371</f>
        <v>#DIV/0!</v>
      </c>
      <c r="G104" s="363"/>
      <c r="H104" s="364" t="e">
        <f ca="1">Calcu!AC386</f>
        <v>#DIV/0!</v>
      </c>
      <c r="I104" s="372"/>
      <c r="J104" s="363"/>
    </row>
    <row r="105" spans="1:10" ht="15" customHeight="1">
      <c r="A105" s="44" t="str">
        <f>IF(Calcu!B372=TRUE,"","삭제")</f>
        <v>삭제</v>
      </c>
      <c r="B105" s="44"/>
      <c r="C105" s="364" t="str">
        <f>Calcu!Z372</f>
        <v/>
      </c>
      <c r="D105" s="372"/>
      <c r="E105" s="363"/>
      <c r="F105" s="364" t="e">
        <f ca="1">Calcu!AC372</f>
        <v>#DIV/0!</v>
      </c>
      <c r="G105" s="363"/>
      <c r="H105" s="364" t="e">
        <f ca="1">Calcu!AC387</f>
        <v>#DIV/0!</v>
      </c>
      <c r="I105" s="372"/>
      <c r="J105" s="363"/>
    </row>
    <row r="106" spans="1:10" ht="15" customHeight="1">
      <c r="A106" s="44" t="str">
        <f>IF(Calcu!B373=TRUE,"","삭제")</f>
        <v>삭제</v>
      </c>
      <c r="B106" s="44"/>
      <c r="C106" s="364" t="str">
        <f>Calcu!Z373</f>
        <v/>
      </c>
      <c r="D106" s="372"/>
      <c r="E106" s="363"/>
      <c r="F106" s="364" t="e">
        <f ca="1">Calcu!AC373</f>
        <v>#DIV/0!</v>
      </c>
      <c r="G106" s="363"/>
      <c r="H106" s="364" t="e">
        <f ca="1">Calcu!AC388</f>
        <v>#DIV/0!</v>
      </c>
      <c r="I106" s="372"/>
      <c r="J106" s="363"/>
    </row>
    <row r="107" spans="1:10" ht="15" customHeight="1">
      <c r="A107" s="44" t="str">
        <f>IF(Calcu!B374=TRUE,"","삭제")</f>
        <v>삭제</v>
      </c>
      <c r="B107" s="44"/>
      <c r="C107" s="364" t="str">
        <f>Calcu!Z374</f>
        <v/>
      </c>
      <c r="D107" s="372"/>
      <c r="E107" s="363"/>
      <c r="F107" s="364" t="e">
        <f ca="1">Calcu!AC374</f>
        <v>#DIV/0!</v>
      </c>
      <c r="G107" s="363"/>
      <c r="H107" s="364" t="e">
        <f ca="1">Calcu!AC389</f>
        <v>#DIV/0!</v>
      </c>
      <c r="I107" s="372"/>
      <c r="J107" s="363"/>
    </row>
    <row r="108" spans="1:10" ht="15" customHeight="1">
      <c r="A108" s="44" t="str">
        <f>IF(Calcu!B375=TRUE,"","삭제")</f>
        <v>삭제</v>
      </c>
      <c r="B108" s="44"/>
      <c r="C108" s="364" t="str">
        <f>Calcu!Z375</f>
        <v/>
      </c>
      <c r="D108" s="372"/>
      <c r="E108" s="363"/>
      <c r="F108" s="364" t="e">
        <f ca="1">Calcu!AC375</f>
        <v>#DIV/0!</v>
      </c>
      <c r="G108" s="363"/>
      <c r="H108" s="364" t="e">
        <f ca="1">Calcu!AC390</f>
        <v>#DIV/0!</v>
      </c>
      <c r="I108" s="372"/>
      <c r="J108" s="363"/>
    </row>
    <row r="109" spans="1:10" ht="15" customHeight="1">
      <c r="A109" s="44" t="str">
        <f>IF(Calcu!B376=TRUE,"","삭제")</f>
        <v>삭제</v>
      </c>
      <c r="B109" s="44"/>
      <c r="C109" s="364" t="str">
        <f>Calcu!Z376</f>
        <v/>
      </c>
      <c r="D109" s="372"/>
      <c r="E109" s="363"/>
      <c r="F109" s="364" t="e">
        <f ca="1">Calcu!AC376</f>
        <v>#DIV/0!</v>
      </c>
      <c r="G109" s="363"/>
      <c r="H109" s="364" t="e">
        <f ca="1">Calcu!AC391</f>
        <v>#DIV/0!</v>
      </c>
      <c r="I109" s="372"/>
      <c r="J109" s="363"/>
    </row>
    <row r="110" spans="1:10" ht="15" customHeight="1">
      <c r="A110" s="44" t="str">
        <f>IF(Calcu!B377=TRUE,"","삭제")</f>
        <v>삭제</v>
      </c>
      <c r="B110" s="44"/>
      <c r="C110" s="364" t="str">
        <f>Calcu!Z377</f>
        <v/>
      </c>
      <c r="D110" s="372"/>
      <c r="E110" s="363"/>
      <c r="F110" s="364" t="e">
        <f ca="1">Calcu!AC377</f>
        <v>#DIV/0!</v>
      </c>
      <c r="G110" s="363"/>
      <c r="H110" s="364" t="e">
        <f ca="1">Calcu!AC392</f>
        <v>#DIV/0!</v>
      </c>
      <c r="I110" s="372"/>
      <c r="J110" s="363"/>
    </row>
    <row r="111" spans="1:10" ht="15" customHeight="1">
      <c r="A111" s="44" t="str">
        <f>IF(Calcu!B378=TRUE,"","삭제")</f>
        <v>삭제</v>
      </c>
      <c r="B111" s="44"/>
      <c r="C111" s="364" t="str">
        <f>Calcu!Z378</f>
        <v/>
      </c>
      <c r="D111" s="372"/>
      <c r="E111" s="363"/>
      <c r="F111" s="364" t="e">
        <f ca="1">Calcu!AC378</f>
        <v>#DIV/0!</v>
      </c>
      <c r="G111" s="363"/>
      <c r="H111" s="364" t="e">
        <f ca="1">Calcu!AC393</f>
        <v>#DIV/0!</v>
      </c>
      <c r="I111" s="372"/>
      <c r="J111" s="363"/>
    </row>
    <row r="112" spans="1:10" ht="15" customHeight="1">
      <c r="A112" s="44" t="str">
        <f>IF(Calcu!B379=TRUE,"","삭제")</f>
        <v>삭제</v>
      </c>
      <c r="B112" s="44"/>
      <c r="C112" s="364" t="str">
        <f>Calcu!Z379</f>
        <v/>
      </c>
      <c r="D112" s="372"/>
      <c r="E112" s="363"/>
      <c r="F112" s="364" t="e">
        <f ca="1">Calcu!AC379</f>
        <v>#DIV/0!</v>
      </c>
      <c r="G112" s="363"/>
      <c r="H112" s="364" t="e">
        <f ca="1">Calcu!AC394</f>
        <v>#DIV/0!</v>
      </c>
      <c r="I112" s="372"/>
      <c r="J112" s="363"/>
    </row>
    <row r="113" spans="1:11" ht="15" customHeight="1">
      <c r="A113" s="44" t="str">
        <f>IF(Calcu!B380=TRUE,"","삭제")</f>
        <v>삭제</v>
      </c>
      <c r="B113" s="44"/>
      <c r="C113" s="364" t="str">
        <f>Calcu!Z380</f>
        <v/>
      </c>
      <c r="D113" s="372"/>
      <c r="E113" s="363"/>
      <c r="F113" s="364" t="e">
        <f ca="1">Calcu!AC380</f>
        <v>#DIV/0!</v>
      </c>
      <c r="G113" s="363"/>
      <c r="H113" s="364" t="e">
        <f ca="1">Calcu!AC395</f>
        <v>#DIV/0!</v>
      </c>
      <c r="I113" s="372"/>
      <c r="J113" s="363"/>
    </row>
    <row r="114" spans="1:11" ht="15" customHeight="1">
      <c r="A114" s="235" t="str">
        <f>A70</f>
        <v>삭제</v>
      </c>
      <c r="B114" s="235"/>
      <c r="C114" s="161"/>
      <c r="D114" s="161"/>
      <c r="E114" s="161"/>
      <c r="F114" s="161"/>
    </row>
    <row r="115" spans="1:11" ht="15" customHeight="1">
      <c r="A115" s="235" t="str">
        <f>A114</f>
        <v>삭제</v>
      </c>
      <c r="B115" s="235"/>
      <c r="C115" s="38" t="e">
        <f ca="1">"● Measurement uncertainty : "&amp;Calcu!U407</f>
        <v>#DIV/0!</v>
      </c>
      <c r="D115" s="38"/>
      <c r="E115" s="38"/>
      <c r="H115" s="53" t="s">
        <v>643</v>
      </c>
      <c r="I115" s="195" t="str">
        <f ca="1">Calcu!C409&amp;")"</f>
        <v>2)</v>
      </c>
    </row>
    <row r="116" spans="1:11" ht="15" customHeight="1">
      <c r="A116" s="234" t="str">
        <f>IF(Calcu!B432=TRUE,"","삭제")</f>
        <v>삭제</v>
      </c>
      <c r="B116" s="234"/>
    </row>
    <row r="117" spans="1:11" ht="15" customHeight="1">
      <c r="A117" s="234" t="str">
        <f>A116</f>
        <v>삭제</v>
      </c>
      <c r="B117" s="234"/>
    </row>
    <row r="118" spans="1:11" ht="15" customHeight="1">
      <c r="A118" s="234" t="str">
        <f>A117</f>
        <v>삭제</v>
      </c>
      <c r="B118" s="234"/>
      <c r="C118" s="38" t="s">
        <v>644</v>
      </c>
    </row>
    <row r="119" spans="1:11" ht="15" customHeight="1">
      <c r="A119" s="234" t="str">
        <f>A118</f>
        <v>삭제</v>
      </c>
      <c r="B119" s="234"/>
      <c r="C119" s="373" t="s">
        <v>645</v>
      </c>
      <c r="D119" s="374"/>
      <c r="E119" s="374"/>
      <c r="F119" s="375"/>
      <c r="G119" s="373" t="s">
        <v>655</v>
      </c>
      <c r="H119" s="374"/>
      <c r="I119" s="374"/>
      <c r="J119" s="375"/>
    </row>
    <row r="120" spans="1:11" ht="15" customHeight="1">
      <c r="A120" s="44" t="str">
        <f>IF(Calcu!B432=TRUE,"","삭제")</f>
        <v>삭제</v>
      </c>
      <c r="B120" s="44"/>
      <c r="C120" s="364" t="str">
        <f>IF(Calcu!C432="X 축 - Y 축","X axis - Y axis",IF(Calcu!C432="X 축 - Z 축","X axis - Z axis","Y axis - Z axis"))</f>
        <v>Y axis - Z axis</v>
      </c>
      <c r="D120" s="372"/>
      <c r="E120" s="372"/>
      <c r="F120" s="363"/>
      <c r="G120" s="364" t="e">
        <f ca="1">Calcu!AC432</f>
        <v>#DIV/0!</v>
      </c>
      <c r="H120" s="372"/>
      <c r="I120" s="372"/>
      <c r="J120" s="363"/>
    </row>
    <row r="121" spans="1:11" ht="15" customHeight="1">
      <c r="A121" s="44" t="str">
        <f>IF(Calcu!B433=TRUE,"","삭제")</f>
        <v>삭제</v>
      </c>
      <c r="B121" s="44"/>
      <c r="C121" s="364" t="str">
        <f>IF(Calcu!C433="X 축 - Y 축","X axis - Y axis",IF(Calcu!C433="X 축 - Z 축","X axis - Z axis","Y axis - Z axis"))</f>
        <v>Y axis - Z axis</v>
      </c>
      <c r="D121" s="372"/>
      <c r="E121" s="372"/>
      <c r="F121" s="363"/>
      <c r="G121" s="364" t="e">
        <f ca="1">Calcu!AC433</f>
        <v>#DIV/0!</v>
      </c>
      <c r="H121" s="372"/>
      <c r="I121" s="372"/>
      <c r="J121" s="363"/>
    </row>
    <row r="122" spans="1:11" ht="15" customHeight="1">
      <c r="A122" s="44" t="str">
        <f>IF(Calcu!B434=TRUE,"","삭제")</f>
        <v>삭제</v>
      </c>
      <c r="B122" s="44"/>
      <c r="C122" s="364" t="str">
        <f>IF(Calcu!C434="X 축 - Y 축","X axis - Y axis",IF(Calcu!C434="X 축 - Z 축","X axis - Z axis","Y axis - Z axis"))</f>
        <v>Y axis - Z axis</v>
      </c>
      <c r="D122" s="372"/>
      <c r="E122" s="372"/>
      <c r="F122" s="363"/>
      <c r="G122" s="364" t="e">
        <f ca="1">Calcu!AC434</f>
        <v>#DIV/0!</v>
      </c>
      <c r="H122" s="372"/>
      <c r="I122" s="372"/>
      <c r="J122" s="363"/>
    </row>
    <row r="123" spans="1:11" ht="15" customHeight="1">
      <c r="A123" s="235" t="str">
        <f>A116</f>
        <v>삭제</v>
      </c>
      <c r="B123" s="235"/>
      <c r="D123" s="51"/>
      <c r="E123" s="51"/>
      <c r="F123" s="51"/>
    </row>
    <row r="124" spans="1:11" ht="15" customHeight="1">
      <c r="A124" s="235" t="str">
        <f>A123</f>
        <v>삭제</v>
      </c>
      <c r="B124" s="235"/>
      <c r="C124" s="38" t="e">
        <f ca="1">"● Measurement uncertainty : "&amp;Calcu!U446</f>
        <v>#VALUE!</v>
      </c>
      <c r="D124" s="38"/>
      <c r="E124" s="38"/>
      <c r="H124" s="53" t="s">
        <v>643</v>
      </c>
      <c r="I124" s="195" t="str">
        <f ca="1">Calcu!C448&amp;")"</f>
        <v>2)</v>
      </c>
    </row>
    <row r="125" spans="1:11" ht="15" customHeight="1">
      <c r="C125" s="73"/>
      <c r="D125" s="73"/>
      <c r="E125" s="73"/>
      <c r="F125" s="73"/>
      <c r="G125" s="73"/>
      <c r="H125" s="73"/>
      <c r="I125" s="73"/>
      <c r="J125" s="73"/>
      <c r="K125" s="73"/>
    </row>
  </sheetData>
  <mergeCells count="255">
    <mergeCell ref="D15:E15"/>
    <mergeCell ref="H15:I15"/>
    <mergeCell ref="D16:E16"/>
    <mergeCell ref="H16:I16"/>
    <mergeCell ref="D17:E17"/>
    <mergeCell ref="H17:I17"/>
    <mergeCell ref="A1:L2"/>
    <mergeCell ref="C12:E12"/>
    <mergeCell ref="F12:G12"/>
    <mergeCell ref="H12:J12"/>
    <mergeCell ref="C13:C14"/>
    <mergeCell ref="D13:E14"/>
    <mergeCell ref="F13:F14"/>
    <mergeCell ref="G13:G14"/>
    <mergeCell ref="H13:I14"/>
    <mergeCell ref="J13:J14"/>
    <mergeCell ref="D21:E21"/>
    <mergeCell ref="H21:I21"/>
    <mergeCell ref="D22:E22"/>
    <mergeCell ref="H22:I22"/>
    <mergeCell ref="D23:E23"/>
    <mergeCell ref="H23:I23"/>
    <mergeCell ref="D18:E18"/>
    <mergeCell ref="H18:I18"/>
    <mergeCell ref="D19:E19"/>
    <mergeCell ref="H19:I19"/>
    <mergeCell ref="D20:E20"/>
    <mergeCell ref="H20:I20"/>
    <mergeCell ref="D27:E27"/>
    <mergeCell ref="H27:I27"/>
    <mergeCell ref="D28:E28"/>
    <mergeCell ref="H28:I28"/>
    <mergeCell ref="D29:E29"/>
    <mergeCell ref="H29:I29"/>
    <mergeCell ref="D24:E24"/>
    <mergeCell ref="H24:I24"/>
    <mergeCell ref="D25:E25"/>
    <mergeCell ref="H25:I25"/>
    <mergeCell ref="D26:E26"/>
    <mergeCell ref="H26:I26"/>
    <mergeCell ref="D33:E33"/>
    <mergeCell ref="H33:I33"/>
    <mergeCell ref="D34:E34"/>
    <mergeCell ref="H34:I34"/>
    <mergeCell ref="C42:F43"/>
    <mergeCell ref="G42:J43"/>
    <mergeCell ref="D30:E30"/>
    <mergeCell ref="H30:I30"/>
    <mergeCell ref="D31:E31"/>
    <mergeCell ref="H31:I31"/>
    <mergeCell ref="D32:E32"/>
    <mergeCell ref="H32:I32"/>
    <mergeCell ref="C47:D47"/>
    <mergeCell ref="E47:F47"/>
    <mergeCell ref="G47:H47"/>
    <mergeCell ref="I47:J47"/>
    <mergeCell ref="C48:D48"/>
    <mergeCell ref="E48:F48"/>
    <mergeCell ref="G48:H48"/>
    <mergeCell ref="I48:J48"/>
    <mergeCell ref="C44:D45"/>
    <mergeCell ref="E44:F45"/>
    <mergeCell ref="G44:H45"/>
    <mergeCell ref="I44:J45"/>
    <mergeCell ref="C46:D46"/>
    <mergeCell ref="E46:F46"/>
    <mergeCell ref="G46:H46"/>
    <mergeCell ref="I46:J46"/>
    <mergeCell ref="C51:D51"/>
    <mergeCell ref="E51:F51"/>
    <mergeCell ref="G51:H51"/>
    <mergeCell ref="I51:J51"/>
    <mergeCell ref="C52:D52"/>
    <mergeCell ref="E52:F52"/>
    <mergeCell ref="G52:H52"/>
    <mergeCell ref="I52:J52"/>
    <mergeCell ref="C49:D49"/>
    <mergeCell ref="E49:F49"/>
    <mergeCell ref="G49:H49"/>
    <mergeCell ref="I49:J49"/>
    <mergeCell ref="C50:D50"/>
    <mergeCell ref="E50:F50"/>
    <mergeCell ref="G50:H50"/>
    <mergeCell ref="I50:J50"/>
    <mergeCell ref="C55:D55"/>
    <mergeCell ref="E55:F55"/>
    <mergeCell ref="G55:H55"/>
    <mergeCell ref="I55:J55"/>
    <mergeCell ref="C56:D56"/>
    <mergeCell ref="E56:F56"/>
    <mergeCell ref="G56:H56"/>
    <mergeCell ref="I56:J56"/>
    <mergeCell ref="C53:D53"/>
    <mergeCell ref="E53:F53"/>
    <mergeCell ref="G53:H53"/>
    <mergeCell ref="I53:J53"/>
    <mergeCell ref="C54:D54"/>
    <mergeCell ref="E54:F54"/>
    <mergeCell ref="G54:H54"/>
    <mergeCell ref="I54:J54"/>
    <mergeCell ref="C59:D59"/>
    <mergeCell ref="E59:F59"/>
    <mergeCell ref="G59:H59"/>
    <mergeCell ref="I59:J59"/>
    <mergeCell ref="C60:D60"/>
    <mergeCell ref="E60:F60"/>
    <mergeCell ref="G60:H60"/>
    <mergeCell ref="I60:J60"/>
    <mergeCell ref="C57:D57"/>
    <mergeCell ref="E57:F57"/>
    <mergeCell ref="G57:H57"/>
    <mergeCell ref="I57:J57"/>
    <mergeCell ref="C58:D58"/>
    <mergeCell ref="E58:F58"/>
    <mergeCell ref="G58:H58"/>
    <mergeCell ref="I58:J58"/>
    <mergeCell ref="C63:D63"/>
    <mergeCell ref="E63:F63"/>
    <mergeCell ref="G63:H63"/>
    <mergeCell ref="I63:J63"/>
    <mergeCell ref="C64:D64"/>
    <mergeCell ref="E64:F64"/>
    <mergeCell ref="G64:H64"/>
    <mergeCell ref="I64:J64"/>
    <mergeCell ref="C61:D61"/>
    <mergeCell ref="E61:F61"/>
    <mergeCell ref="G61:H61"/>
    <mergeCell ref="I61:J61"/>
    <mergeCell ref="C62:D62"/>
    <mergeCell ref="E62:F62"/>
    <mergeCell ref="G62:H62"/>
    <mergeCell ref="I62:J62"/>
    <mergeCell ref="C75:E75"/>
    <mergeCell ref="F75:G75"/>
    <mergeCell ref="H75:J75"/>
    <mergeCell ref="C76:E76"/>
    <mergeCell ref="F76:G76"/>
    <mergeCell ref="H76:J76"/>
    <mergeCell ref="C65:D65"/>
    <mergeCell ref="E65:F65"/>
    <mergeCell ref="G65:H65"/>
    <mergeCell ref="I65:J65"/>
    <mergeCell ref="C73:E74"/>
    <mergeCell ref="F73:J73"/>
    <mergeCell ref="F74:G74"/>
    <mergeCell ref="H74:J74"/>
    <mergeCell ref="C79:E79"/>
    <mergeCell ref="F79:G79"/>
    <mergeCell ref="H79:J79"/>
    <mergeCell ref="C80:E80"/>
    <mergeCell ref="F80:G80"/>
    <mergeCell ref="H80:J80"/>
    <mergeCell ref="C77:E77"/>
    <mergeCell ref="F77:G77"/>
    <mergeCell ref="H77:J77"/>
    <mergeCell ref="C78:E78"/>
    <mergeCell ref="F78:G78"/>
    <mergeCell ref="H78:J78"/>
    <mergeCell ref="C83:E83"/>
    <mergeCell ref="F83:G83"/>
    <mergeCell ref="H83:J83"/>
    <mergeCell ref="C84:E84"/>
    <mergeCell ref="F84:G84"/>
    <mergeCell ref="H84:J84"/>
    <mergeCell ref="C81:E81"/>
    <mergeCell ref="F81:G81"/>
    <mergeCell ref="H81:J81"/>
    <mergeCell ref="C82:E82"/>
    <mergeCell ref="F82:G82"/>
    <mergeCell ref="H82:J82"/>
    <mergeCell ref="C89:E89"/>
    <mergeCell ref="F89:G89"/>
    <mergeCell ref="H89:J89"/>
    <mergeCell ref="C90:E90"/>
    <mergeCell ref="F90:G90"/>
    <mergeCell ref="H90:J90"/>
    <mergeCell ref="C85:E85"/>
    <mergeCell ref="F85:G85"/>
    <mergeCell ref="H85:J85"/>
    <mergeCell ref="C87:E88"/>
    <mergeCell ref="F87:J87"/>
    <mergeCell ref="F88:G88"/>
    <mergeCell ref="H88:J88"/>
    <mergeCell ref="C93:E93"/>
    <mergeCell ref="F93:G93"/>
    <mergeCell ref="H93:J93"/>
    <mergeCell ref="C94:E94"/>
    <mergeCell ref="F94:G94"/>
    <mergeCell ref="H94:J94"/>
    <mergeCell ref="C91:E91"/>
    <mergeCell ref="F91:G91"/>
    <mergeCell ref="H91:J91"/>
    <mergeCell ref="C92:E92"/>
    <mergeCell ref="F92:G92"/>
    <mergeCell ref="H92:J92"/>
    <mergeCell ref="C97:E97"/>
    <mergeCell ref="F97:G97"/>
    <mergeCell ref="H97:J97"/>
    <mergeCell ref="C98:E98"/>
    <mergeCell ref="F98:G98"/>
    <mergeCell ref="H98:J98"/>
    <mergeCell ref="C95:E95"/>
    <mergeCell ref="F95:G95"/>
    <mergeCell ref="H95:J95"/>
    <mergeCell ref="C96:E96"/>
    <mergeCell ref="F96:G96"/>
    <mergeCell ref="H96:J96"/>
    <mergeCell ref="C103:E103"/>
    <mergeCell ref="F103:G103"/>
    <mergeCell ref="H103:J103"/>
    <mergeCell ref="C104:E104"/>
    <mergeCell ref="F104:G104"/>
    <mergeCell ref="H104:J104"/>
    <mergeCell ref="C99:E99"/>
    <mergeCell ref="F99:G99"/>
    <mergeCell ref="H99:J99"/>
    <mergeCell ref="C101:E102"/>
    <mergeCell ref="F101:J101"/>
    <mergeCell ref="F102:G102"/>
    <mergeCell ref="H102:J102"/>
    <mergeCell ref="C107:E107"/>
    <mergeCell ref="F107:G107"/>
    <mergeCell ref="H107:J107"/>
    <mergeCell ref="C108:E108"/>
    <mergeCell ref="F108:G108"/>
    <mergeCell ref="H108:J108"/>
    <mergeCell ref="C105:E105"/>
    <mergeCell ref="F105:G105"/>
    <mergeCell ref="H105:J105"/>
    <mergeCell ref="C106:E106"/>
    <mergeCell ref="F106:G106"/>
    <mergeCell ref="H106:J106"/>
    <mergeCell ref="C111:E111"/>
    <mergeCell ref="F111:G111"/>
    <mergeCell ref="H111:J111"/>
    <mergeCell ref="C112:E112"/>
    <mergeCell ref="F112:G112"/>
    <mergeCell ref="H112:J112"/>
    <mergeCell ref="C109:E109"/>
    <mergeCell ref="F109:G109"/>
    <mergeCell ref="H109:J109"/>
    <mergeCell ref="C110:E110"/>
    <mergeCell ref="F110:G110"/>
    <mergeCell ref="H110:J110"/>
    <mergeCell ref="C120:F120"/>
    <mergeCell ref="G120:J120"/>
    <mergeCell ref="C121:F121"/>
    <mergeCell ref="G121:J121"/>
    <mergeCell ref="C122:F122"/>
    <mergeCell ref="G122:J122"/>
    <mergeCell ref="C113:E113"/>
    <mergeCell ref="F113:G113"/>
    <mergeCell ref="H113:J113"/>
    <mergeCell ref="C119:F119"/>
    <mergeCell ref="G119:J119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1"/>
  <sheetViews>
    <sheetView showGridLines="0" showWhiteSpace="0" zoomScaleNormal="100" zoomScaleSheetLayoutView="100" workbookViewId="0">
      <selection sqref="A1:Q2"/>
    </sheetView>
  </sheetViews>
  <sheetFormatPr defaultColWidth="8.77734375" defaultRowHeight="15" customHeight="1"/>
  <cols>
    <col min="1" max="1" width="3.77734375" style="37" customWidth="1"/>
    <col min="2" max="3" width="1.77734375" style="37" hidden="1" customWidth="1"/>
    <col min="4" max="4" width="19.5546875" style="37" bestFit="1" customWidth="1"/>
    <col min="5" max="5" width="7.109375" style="37" bestFit="1" customWidth="1"/>
    <col min="6" max="6" width="9.21875" style="37" customWidth="1"/>
    <col min="7" max="7" width="4.44140625" style="37" bestFit="1" customWidth="1"/>
    <col min="8" max="8" width="7.33203125" style="37" bestFit="1" customWidth="1"/>
    <col min="9" max="9" width="1.77734375" style="37" customWidth="1"/>
    <col min="10" max="10" width="7.5546875" style="37" bestFit="1" customWidth="1"/>
    <col min="11" max="11" width="9.109375" style="37" bestFit="1" customWidth="1"/>
    <col min="12" max="12" width="5.21875" style="37" bestFit="1" customWidth="1"/>
    <col min="13" max="13" width="7.5546875" style="37" bestFit="1" customWidth="1"/>
    <col min="14" max="14" width="9.109375" style="37" bestFit="1" customWidth="1"/>
    <col min="15" max="15" width="5.21875" style="37" bestFit="1" customWidth="1"/>
    <col min="16" max="16" width="1.77734375" style="37" customWidth="1"/>
    <col min="17" max="17" width="10.33203125" style="37" customWidth="1"/>
    <col min="18" max="16384" width="8.77734375" style="37"/>
  </cols>
  <sheetData>
    <row r="1" spans="1:17" s="47" customFormat="1" ht="33" customHeight="1">
      <c r="A1" s="378" t="s">
        <v>34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</row>
    <row r="2" spans="1:17" s="47" customFormat="1" ht="33" customHeight="1">
      <c r="A2" s="378"/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  <c r="M2" s="378"/>
      <c r="N2" s="378"/>
      <c r="O2" s="378"/>
      <c r="P2" s="378"/>
      <c r="Q2" s="378"/>
    </row>
    <row r="3" spans="1:17" s="47" customFormat="1" ht="12.75" customHeight="1">
      <c r="A3" s="48" t="s">
        <v>57</v>
      </c>
      <c r="B3" s="48"/>
      <c r="C3" s="48"/>
      <c r="D3" s="48"/>
      <c r="E3" s="48"/>
      <c r="F3" s="22"/>
      <c r="G3" s="22"/>
      <c r="H3" s="22"/>
      <c r="I3" s="22"/>
      <c r="J3" s="22"/>
      <c r="K3" s="22"/>
      <c r="L3" s="22"/>
      <c r="M3" s="22"/>
    </row>
    <row r="4" spans="1:17" s="49" customFormat="1" ht="13.5" customHeight="1">
      <c r="A4" s="85" t="str">
        <f>" 교   정   번   호(Calibration No) : "&amp;기본정보!H3</f>
        <v xml:space="preserve"> 교   정   번   호(Calibration No) : </v>
      </c>
      <c r="B4" s="85"/>
      <c r="C4" s="85"/>
      <c r="D4" s="85"/>
      <c r="E4" s="85"/>
      <c r="F4" s="86"/>
      <c r="G4" s="219"/>
      <c r="H4" s="86"/>
      <c r="I4" s="86"/>
      <c r="J4" s="86"/>
      <c r="K4" s="95"/>
      <c r="L4" s="87"/>
      <c r="M4" s="94"/>
      <c r="N4" s="94"/>
      <c r="O4" s="94"/>
      <c r="P4" s="94"/>
      <c r="Q4" s="94"/>
    </row>
    <row r="5" spans="1:17" s="36" customFormat="1" ht="15" customHeight="1"/>
    <row r="6" spans="1:17" ht="15" customHeight="1">
      <c r="D6" s="54" t="str">
        <f>"○ 품명 : "&amp;기본정보!C$5</f>
        <v xml:space="preserve">○ 품명 : </v>
      </c>
      <c r="G6" s="54"/>
    </row>
    <row r="7" spans="1:17" ht="15" customHeight="1">
      <c r="D7" s="54" t="str">
        <f>"○ 제작회사 : "&amp;기본정보!C$6</f>
        <v xml:space="preserve">○ 제작회사 : </v>
      </c>
      <c r="G7" s="54"/>
    </row>
    <row r="8" spans="1:17" ht="15" customHeight="1">
      <c r="D8" s="54" t="str">
        <f>"○ 형식 : "&amp;기본정보!C$7</f>
        <v xml:space="preserve">○ 형식 : </v>
      </c>
      <c r="G8" s="54"/>
    </row>
    <row r="9" spans="1:17" ht="15" customHeight="1">
      <c r="D9" s="54" t="str">
        <f>"○ 기기번호 : "&amp;기본정보!C$8</f>
        <v xml:space="preserve">○ 기기번호 : </v>
      </c>
      <c r="G9" s="54"/>
    </row>
    <row r="11" spans="1:17" ht="15" customHeight="1">
      <c r="D11" s="38" t="s">
        <v>81</v>
      </c>
      <c r="G11" s="38"/>
    </row>
    <row r="12" spans="1:17" s="223" customFormat="1" ht="15" customHeight="1">
      <c r="B12" s="394"/>
      <c r="C12" s="396"/>
      <c r="D12" s="398" t="s">
        <v>177</v>
      </c>
      <c r="E12" s="398" t="s">
        <v>668</v>
      </c>
      <c r="F12" s="400" t="s">
        <v>669</v>
      </c>
      <c r="G12" s="402" t="s">
        <v>152</v>
      </c>
      <c r="H12" s="404" t="s">
        <v>153</v>
      </c>
      <c r="I12" s="406"/>
      <c r="J12" s="407" t="s">
        <v>154</v>
      </c>
      <c r="K12" s="407"/>
      <c r="L12" s="407"/>
      <c r="M12" s="408" t="s">
        <v>155</v>
      </c>
      <c r="N12" s="408"/>
      <c r="O12" s="408"/>
      <c r="P12" s="390"/>
      <c r="Q12" s="392" t="s">
        <v>157</v>
      </c>
    </row>
    <row r="13" spans="1:17" s="222" customFormat="1" ht="22.5">
      <c r="B13" s="395"/>
      <c r="C13" s="397"/>
      <c r="D13" s="399"/>
      <c r="E13" s="399"/>
      <c r="F13" s="401"/>
      <c r="G13" s="403"/>
      <c r="H13" s="405"/>
      <c r="I13" s="397"/>
      <c r="J13" s="224" t="s">
        <v>160</v>
      </c>
      <c r="K13" s="226" t="s">
        <v>161</v>
      </c>
      <c r="L13" s="226" t="s">
        <v>162</v>
      </c>
      <c r="M13" s="224" t="s">
        <v>160</v>
      </c>
      <c r="N13" s="226" t="s">
        <v>161</v>
      </c>
      <c r="O13" s="226" t="s">
        <v>162</v>
      </c>
      <c r="P13" s="391"/>
      <c r="Q13" s="393"/>
    </row>
    <row r="14" spans="1:17" ht="15" customHeight="1">
      <c r="A14" s="44" t="str">
        <f>IF(Calcu!B10=TRUE,"","삭제")</f>
        <v>삭제</v>
      </c>
      <c r="B14" s="43"/>
      <c r="C14" s="43"/>
      <c r="D14" s="37" t="s">
        <v>178</v>
      </c>
      <c r="F14" s="51" t="str">
        <f>Calcu!AA10</f>
        <v/>
      </c>
      <c r="G14" s="51" t="s">
        <v>140</v>
      </c>
      <c r="H14" s="51" t="str">
        <f>Calcu!AD10</f>
        <v/>
      </c>
      <c r="J14" s="37" t="str">
        <f>Calcu!AC10</f>
        <v/>
      </c>
      <c r="K14" s="37" t="str">
        <f>Calcu!AB10</f>
        <v/>
      </c>
      <c r="L14" s="37" t="str">
        <f>LEFT(Calcu!AE10,1)</f>
        <v/>
      </c>
      <c r="M14" s="37" t="s">
        <v>156</v>
      </c>
      <c r="N14" s="37" t="s">
        <v>158</v>
      </c>
      <c r="O14" s="37" t="s">
        <v>159</v>
      </c>
      <c r="Q14" s="37" t="e">
        <f ca="1">Calcu!AF10</f>
        <v>#N/A</v>
      </c>
    </row>
    <row r="15" spans="1:17" ht="15" customHeight="1">
      <c r="A15" s="44" t="str">
        <f>IF(Calcu!B11=TRUE,"","삭제")</f>
        <v>삭제</v>
      </c>
      <c r="B15" s="43"/>
      <c r="C15" s="43"/>
      <c r="D15" s="37" t="s">
        <v>178</v>
      </c>
      <c r="F15" s="51" t="str">
        <f>Calcu!AA11</f>
        <v/>
      </c>
      <c r="G15" s="51" t="s">
        <v>140</v>
      </c>
      <c r="H15" s="51" t="str">
        <f>Calcu!AD11</f>
        <v/>
      </c>
      <c r="J15" s="37" t="str">
        <f>Calcu!AC11</f>
        <v/>
      </c>
      <c r="K15" s="37" t="str">
        <f>Calcu!AB11</f>
        <v/>
      </c>
      <c r="L15" s="37" t="str">
        <f>LEFT(Calcu!AE11,1)</f>
        <v/>
      </c>
      <c r="M15" s="37" t="s">
        <v>156</v>
      </c>
      <c r="N15" s="37" t="s">
        <v>158</v>
      </c>
      <c r="O15" s="37" t="s">
        <v>159</v>
      </c>
      <c r="Q15" s="37" t="e">
        <f ca="1">Calcu!AF11</f>
        <v>#N/A</v>
      </c>
    </row>
    <row r="16" spans="1:17" ht="15" customHeight="1">
      <c r="A16" s="44" t="str">
        <f>IF(Calcu!B12=TRUE,"","삭제")</f>
        <v>삭제</v>
      </c>
      <c r="B16" s="43"/>
      <c r="C16" s="43"/>
      <c r="D16" s="37" t="s">
        <v>178</v>
      </c>
      <c r="F16" s="51" t="str">
        <f>Calcu!AA12</f>
        <v/>
      </c>
      <c r="G16" s="51" t="s">
        <v>140</v>
      </c>
      <c r="H16" s="51" t="str">
        <f>Calcu!AD12</f>
        <v/>
      </c>
      <c r="J16" s="37" t="str">
        <f>Calcu!AC12</f>
        <v/>
      </c>
      <c r="K16" s="37" t="str">
        <f>Calcu!AB12</f>
        <v/>
      </c>
      <c r="L16" s="37" t="str">
        <f>LEFT(Calcu!AE12,1)</f>
        <v/>
      </c>
      <c r="M16" s="37" t="s">
        <v>156</v>
      </c>
      <c r="N16" s="37" t="s">
        <v>158</v>
      </c>
      <c r="O16" s="37" t="s">
        <v>159</v>
      </c>
      <c r="Q16" s="37" t="e">
        <f ca="1">Calcu!AF12</f>
        <v>#N/A</v>
      </c>
    </row>
    <row r="17" spans="1:17" ht="15" customHeight="1">
      <c r="A17" s="44" t="str">
        <f>IF(Calcu!B13=TRUE,"","삭제")</f>
        <v>삭제</v>
      </c>
      <c r="B17" s="43"/>
      <c r="C17" s="43"/>
      <c r="D17" s="37" t="s">
        <v>178</v>
      </c>
      <c r="F17" s="51" t="str">
        <f>Calcu!AA13</f>
        <v/>
      </c>
      <c r="G17" s="51" t="s">
        <v>140</v>
      </c>
      <c r="H17" s="51" t="str">
        <f>Calcu!AD13</f>
        <v/>
      </c>
      <c r="J17" s="37" t="str">
        <f>Calcu!AC13</f>
        <v/>
      </c>
      <c r="K17" s="37" t="str">
        <f>Calcu!AB13</f>
        <v/>
      </c>
      <c r="L17" s="37" t="str">
        <f>LEFT(Calcu!AE13,1)</f>
        <v/>
      </c>
      <c r="M17" s="37" t="s">
        <v>156</v>
      </c>
      <c r="N17" s="37" t="s">
        <v>158</v>
      </c>
      <c r="O17" s="37" t="s">
        <v>159</v>
      </c>
      <c r="Q17" s="37" t="e">
        <f ca="1">Calcu!AF13</f>
        <v>#N/A</v>
      </c>
    </row>
    <row r="18" spans="1:17" ht="15" customHeight="1">
      <c r="A18" s="44" t="str">
        <f>IF(Calcu!B14=TRUE,"","삭제")</f>
        <v>삭제</v>
      </c>
      <c r="B18" s="43"/>
      <c r="C18" s="43"/>
      <c r="D18" s="37" t="s">
        <v>178</v>
      </c>
      <c r="F18" s="51" t="str">
        <f>Calcu!AA14</f>
        <v/>
      </c>
      <c r="G18" s="51" t="s">
        <v>140</v>
      </c>
      <c r="H18" s="51" t="str">
        <f>Calcu!AD14</f>
        <v/>
      </c>
      <c r="J18" s="37" t="str">
        <f>Calcu!AC14</f>
        <v/>
      </c>
      <c r="K18" s="37" t="str">
        <f>Calcu!AB14</f>
        <v/>
      </c>
      <c r="L18" s="37" t="str">
        <f>LEFT(Calcu!AE14,1)</f>
        <v/>
      </c>
      <c r="M18" s="37" t="s">
        <v>156</v>
      </c>
      <c r="N18" s="37" t="s">
        <v>158</v>
      </c>
      <c r="O18" s="37" t="s">
        <v>159</v>
      </c>
      <c r="Q18" s="37" t="e">
        <f ca="1">Calcu!AF14</f>
        <v>#N/A</v>
      </c>
    </row>
    <row r="19" spans="1:17" ht="15" customHeight="1">
      <c r="A19" s="44" t="str">
        <f>IF(Calcu!B15=TRUE,"","삭제")</f>
        <v>삭제</v>
      </c>
      <c r="B19" s="43"/>
      <c r="C19" s="43"/>
      <c r="D19" s="37" t="s">
        <v>178</v>
      </c>
      <c r="F19" s="51" t="str">
        <f>Calcu!AA15</f>
        <v/>
      </c>
      <c r="G19" s="51" t="s">
        <v>140</v>
      </c>
      <c r="H19" s="51" t="str">
        <f>Calcu!AD15</f>
        <v/>
      </c>
      <c r="J19" s="37" t="str">
        <f>Calcu!AC15</f>
        <v/>
      </c>
      <c r="K19" s="37" t="str">
        <f>Calcu!AB15</f>
        <v/>
      </c>
      <c r="L19" s="37" t="str">
        <f>LEFT(Calcu!AE15,1)</f>
        <v/>
      </c>
      <c r="M19" s="37" t="s">
        <v>156</v>
      </c>
      <c r="N19" s="37" t="s">
        <v>158</v>
      </c>
      <c r="O19" s="37" t="s">
        <v>159</v>
      </c>
      <c r="Q19" s="37" t="e">
        <f ca="1">Calcu!AF15</f>
        <v>#N/A</v>
      </c>
    </row>
    <row r="20" spans="1:17" ht="15" customHeight="1">
      <c r="A20" s="44" t="str">
        <f>IF(Calcu!B16=TRUE,"","삭제")</f>
        <v>삭제</v>
      </c>
      <c r="B20" s="43"/>
      <c r="C20" s="43"/>
      <c r="D20" s="37" t="s">
        <v>178</v>
      </c>
      <c r="F20" s="51" t="str">
        <f>Calcu!AA16</f>
        <v/>
      </c>
      <c r="G20" s="51" t="s">
        <v>140</v>
      </c>
      <c r="H20" s="51" t="str">
        <f>Calcu!AD16</f>
        <v/>
      </c>
      <c r="J20" s="37" t="str">
        <f>Calcu!AC16</f>
        <v/>
      </c>
      <c r="K20" s="37" t="str">
        <f>Calcu!AB16</f>
        <v/>
      </c>
      <c r="L20" s="37" t="str">
        <f>LEFT(Calcu!AE16,1)</f>
        <v/>
      </c>
      <c r="M20" s="37" t="s">
        <v>156</v>
      </c>
      <c r="N20" s="37" t="s">
        <v>158</v>
      </c>
      <c r="O20" s="37" t="s">
        <v>159</v>
      </c>
      <c r="Q20" s="37" t="e">
        <f ca="1">Calcu!AF16</f>
        <v>#N/A</v>
      </c>
    </row>
    <row r="21" spans="1:17" ht="15" customHeight="1">
      <c r="A21" s="44" t="str">
        <f>IF(Calcu!B17=TRUE,"","삭제")</f>
        <v>삭제</v>
      </c>
      <c r="B21" s="43"/>
      <c r="C21" s="43"/>
      <c r="D21" s="37" t="s">
        <v>178</v>
      </c>
      <c r="F21" s="51" t="str">
        <f>Calcu!AA17</f>
        <v/>
      </c>
      <c r="G21" s="51" t="s">
        <v>140</v>
      </c>
      <c r="H21" s="51" t="str">
        <f>Calcu!AD17</f>
        <v/>
      </c>
      <c r="J21" s="37" t="str">
        <f>Calcu!AC17</f>
        <v/>
      </c>
      <c r="K21" s="37" t="str">
        <f>Calcu!AB17</f>
        <v/>
      </c>
      <c r="L21" s="37" t="str">
        <f>LEFT(Calcu!AE17,1)</f>
        <v/>
      </c>
      <c r="M21" s="37" t="s">
        <v>156</v>
      </c>
      <c r="N21" s="37" t="s">
        <v>158</v>
      </c>
      <c r="O21" s="37" t="s">
        <v>159</v>
      </c>
      <c r="Q21" s="37" t="e">
        <f ca="1">Calcu!AF17</f>
        <v>#N/A</v>
      </c>
    </row>
    <row r="22" spans="1:17" ht="15" customHeight="1">
      <c r="A22" s="44" t="str">
        <f>IF(Calcu!B18=TRUE,"","삭제")</f>
        <v>삭제</v>
      </c>
      <c r="B22" s="43"/>
      <c r="C22" s="43"/>
      <c r="D22" s="37" t="s">
        <v>178</v>
      </c>
      <c r="F22" s="51" t="str">
        <f>Calcu!AA18</f>
        <v/>
      </c>
      <c r="G22" s="51" t="s">
        <v>140</v>
      </c>
      <c r="H22" s="51" t="str">
        <f>Calcu!AD18</f>
        <v/>
      </c>
      <c r="J22" s="37" t="str">
        <f>Calcu!AC18</f>
        <v/>
      </c>
      <c r="K22" s="37" t="str">
        <f>Calcu!AB18</f>
        <v/>
      </c>
      <c r="L22" s="37" t="str">
        <f>LEFT(Calcu!AE18,1)</f>
        <v/>
      </c>
      <c r="M22" s="37" t="s">
        <v>156</v>
      </c>
      <c r="N22" s="37" t="s">
        <v>158</v>
      </c>
      <c r="O22" s="37" t="s">
        <v>159</v>
      </c>
      <c r="Q22" s="37" t="e">
        <f ca="1">Calcu!AF18</f>
        <v>#N/A</v>
      </c>
    </row>
    <row r="23" spans="1:17" ht="15" customHeight="1">
      <c r="A23" s="44" t="str">
        <f>IF(Calcu!B19=TRUE,"","삭제")</f>
        <v>삭제</v>
      </c>
      <c r="B23" s="43"/>
      <c r="C23" s="43"/>
      <c r="D23" s="37" t="s">
        <v>178</v>
      </c>
      <c r="F23" s="51" t="str">
        <f>Calcu!AA19</f>
        <v/>
      </c>
      <c r="G23" s="51" t="s">
        <v>140</v>
      </c>
      <c r="H23" s="51" t="str">
        <f>Calcu!AD19</f>
        <v/>
      </c>
      <c r="J23" s="37" t="str">
        <f>Calcu!AC19</f>
        <v/>
      </c>
      <c r="K23" s="37" t="str">
        <f>Calcu!AB19</f>
        <v/>
      </c>
      <c r="L23" s="37" t="str">
        <f>LEFT(Calcu!AE19,1)</f>
        <v/>
      </c>
      <c r="M23" s="37" t="s">
        <v>156</v>
      </c>
      <c r="N23" s="37" t="s">
        <v>158</v>
      </c>
      <c r="O23" s="37" t="s">
        <v>159</v>
      </c>
      <c r="Q23" s="37" t="e">
        <f ca="1">Calcu!AF19</f>
        <v>#N/A</v>
      </c>
    </row>
    <row r="24" spans="1:17" ht="15" customHeight="1">
      <c r="A24" s="44" t="str">
        <f>IF(Calcu!B20=TRUE,"","삭제")</f>
        <v>삭제</v>
      </c>
      <c r="B24" s="43"/>
      <c r="C24" s="43"/>
      <c r="D24" s="37" t="s">
        <v>178</v>
      </c>
      <c r="F24" s="51" t="str">
        <f>Calcu!AA20</f>
        <v/>
      </c>
      <c r="G24" s="51" t="s">
        <v>140</v>
      </c>
      <c r="H24" s="51" t="str">
        <f>Calcu!AD20</f>
        <v/>
      </c>
      <c r="J24" s="37" t="str">
        <f>Calcu!AC20</f>
        <v/>
      </c>
      <c r="K24" s="37" t="str">
        <f>Calcu!AB20</f>
        <v/>
      </c>
      <c r="L24" s="37" t="str">
        <f>LEFT(Calcu!AE20,1)</f>
        <v/>
      </c>
      <c r="M24" s="37" t="s">
        <v>156</v>
      </c>
      <c r="N24" s="37" t="s">
        <v>158</v>
      </c>
      <c r="O24" s="37" t="s">
        <v>159</v>
      </c>
      <c r="Q24" s="37" t="e">
        <f ca="1">Calcu!AF20</f>
        <v>#N/A</v>
      </c>
    </row>
    <row r="25" spans="1:17" ht="15" customHeight="1">
      <c r="A25" s="44" t="str">
        <f>IF(Calcu!B21=TRUE,"","삭제")</f>
        <v>삭제</v>
      </c>
      <c r="B25" s="43"/>
      <c r="C25" s="43"/>
      <c r="D25" s="37" t="s">
        <v>178</v>
      </c>
      <c r="F25" s="51" t="str">
        <f>Calcu!AA21</f>
        <v/>
      </c>
      <c r="G25" s="51" t="s">
        <v>140</v>
      </c>
      <c r="H25" s="51" t="str">
        <f>Calcu!AD21</f>
        <v/>
      </c>
      <c r="J25" s="37" t="str">
        <f>Calcu!AC21</f>
        <v/>
      </c>
      <c r="K25" s="37" t="str">
        <f>Calcu!AB21</f>
        <v/>
      </c>
      <c r="L25" s="37" t="str">
        <f>LEFT(Calcu!AE21,1)</f>
        <v/>
      </c>
      <c r="M25" s="37" t="s">
        <v>156</v>
      </c>
      <c r="N25" s="37" t="s">
        <v>158</v>
      </c>
      <c r="O25" s="37" t="s">
        <v>159</v>
      </c>
      <c r="Q25" s="37" t="e">
        <f ca="1">Calcu!AF21</f>
        <v>#N/A</v>
      </c>
    </row>
    <row r="26" spans="1:17" ht="15" customHeight="1">
      <c r="A26" s="44" t="str">
        <f>IF(Calcu!B22=TRUE,"","삭제")</f>
        <v>삭제</v>
      </c>
      <c r="B26" s="43"/>
      <c r="C26" s="43"/>
      <c r="D26" s="37" t="s">
        <v>178</v>
      </c>
      <c r="F26" s="51" t="str">
        <f>Calcu!AA22</f>
        <v/>
      </c>
      <c r="G26" s="51" t="s">
        <v>140</v>
      </c>
      <c r="H26" s="51" t="str">
        <f>Calcu!AD22</f>
        <v/>
      </c>
      <c r="J26" s="37" t="str">
        <f>Calcu!AC22</f>
        <v/>
      </c>
      <c r="K26" s="37" t="str">
        <f>Calcu!AB22</f>
        <v/>
      </c>
      <c r="L26" s="37" t="str">
        <f>LEFT(Calcu!AE22,1)</f>
        <v/>
      </c>
      <c r="M26" s="37" t="s">
        <v>156</v>
      </c>
      <c r="N26" s="37" t="s">
        <v>158</v>
      </c>
      <c r="O26" s="37" t="s">
        <v>159</v>
      </c>
      <c r="Q26" s="37" t="e">
        <f ca="1">Calcu!AF22</f>
        <v>#N/A</v>
      </c>
    </row>
    <row r="27" spans="1:17" ht="15" customHeight="1">
      <c r="A27" s="44" t="str">
        <f>IF(Calcu!B23=TRUE,"","삭제")</f>
        <v>삭제</v>
      </c>
      <c r="B27" s="43"/>
      <c r="C27" s="43"/>
      <c r="D27" s="37" t="s">
        <v>178</v>
      </c>
      <c r="F27" s="51" t="str">
        <f>Calcu!AA23</f>
        <v/>
      </c>
      <c r="G27" s="51" t="s">
        <v>140</v>
      </c>
      <c r="H27" s="51" t="str">
        <f>Calcu!AD23</f>
        <v/>
      </c>
      <c r="J27" s="37" t="str">
        <f>Calcu!AC23</f>
        <v/>
      </c>
      <c r="K27" s="37" t="str">
        <f>Calcu!AB23</f>
        <v/>
      </c>
      <c r="L27" s="37" t="str">
        <f>LEFT(Calcu!AE23,1)</f>
        <v/>
      </c>
      <c r="M27" s="37" t="s">
        <v>156</v>
      </c>
      <c r="N27" s="37" t="s">
        <v>158</v>
      </c>
      <c r="O27" s="37" t="s">
        <v>159</v>
      </c>
      <c r="Q27" s="37" t="e">
        <f ca="1">Calcu!AF23</f>
        <v>#N/A</v>
      </c>
    </row>
    <row r="28" spans="1:17" ht="15" customHeight="1">
      <c r="A28" s="44" t="str">
        <f>IF(Calcu!B24=TRUE,"","삭제")</f>
        <v>삭제</v>
      </c>
      <c r="B28" s="43"/>
      <c r="C28" s="43"/>
      <c r="D28" s="37" t="s">
        <v>178</v>
      </c>
      <c r="F28" s="51" t="str">
        <f>Calcu!AA24</f>
        <v/>
      </c>
      <c r="G28" s="51" t="s">
        <v>140</v>
      </c>
      <c r="H28" s="51" t="str">
        <f>Calcu!AD24</f>
        <v/>
      </c>
      <c r="J28" s="37" t="str">
        <f>Calcu!AC24</f>
        <v/>
      </c>
      <c r="K28" s="37" t="str">
        <f>Calcu!AB24</f>
        <v/>
      </c>
      <c r="L28" s="37" t="str">
        <f>LEFT(Calcu!AE24,1)</f>
        <v/>
      </c>
      <c r="M28" s="37" t="s">
        <v>156</v>
      </c>
      <c r="N28" s="37" t="s">
        <v>158</v>
      </c>
      <c r="O28" s="37" t="s">
        <v>159</v>
      </c>
      <c r="Q28" s="37" t="e">
        <f ca="1">Calcu!AF24</f>
        <v>#N/A</v>
      </c>
    </row>
    <row r="29" spans="1:17" ht="15" customHeight="1">
      <c r="A29" s="44" t="str">
        <f>IF(Calcu!B25=TRUE,"","삭제")</f>
        <v>삭제</v>
      </c>
      <c r="B29" s="43"/>
      <c r="C29" s="43"/>
      <c r="D29" s="37" t="s">
        <v>178</v>
      </c>
      <c r="F29" s="51" t="str">
        <f>Calcu!AA25</f>
        <v/>
      </c>
      <c r="G29" s="51" t="s">
        <v>140</v>
      </c>
      <c r="H29" s="51" t="str">
        <f>Calcu!AD25</f>
        <v/>
      </c>
      <c r="J29" s="37" t="str">
        <f>Calcu!AC25</f>
        <v/>
      </c>
      <c r="K29" s="37" t="str">
        <f>Calcu!AB25</f>
        <v/>
      </c>
      <c r="L29" s="37" t="str">
        <f>LEFT(Calcu!AE25,1)</f>
        <v/>
      </c>
      <c r="M29" s="37" t="s">
        <v>156</v>
      </c>
      <c r="N29" s="37" t="s">
        <v>158</v>
      </c>
      <c r="O29" s="37" t="s">
        <v>159</v>
      </c>
      <c r="Q29" s="37" t="e">
        <f ca="1">Calcu!AF25</f>
        <v>#N/A</v>
      </c>
    </row>
    <row r="30" spans="1:17" ht="15" customHeight="1">
      <c r="A30" s="44" t="str">
        <f>IF(Calcu!B26=TRUE,"","삭제")</f>
        <v>삭제</v>
      </c>
      <c r="B30" s="43"/>
      <c r="C30" s="43"/>
      <c r="D30" s="37" t="s">
        <v>178</v>
      </c>
      <c r="F30" s="51" t="str">
        <f>Calcu!AA26</f>
        <v/>
      </c>
      <c r="G30" s="51" t="s">
        <v>140</v>
      </c>
      <c r="H30" s="51" t="str">
        <f>Calcu!AD26</f>
        <v/>
      </c>
      <c r="J30" s="37" t="str">
        <f>Calcu!AC26</f>
        <v/>
      </c>
      <c r="K30" s="37" t="str">
        <f>Calcu!AB26</f>
        <v/>
      </c>
      <c r="L30" s="37" t="str">
        <f>LEFT(Calcu!AE26,1)</f>
        <v/>
      </c>
      <c r="M30" s="37" t="s">
        <v>156</v>
      </c>
      <c r="N30" s="37" t="s">
        <v>158</v>
      </c>
      <c r="O30" s="37" t="s">
        <v>159</v>
      </c>
      <c r="Q30" s="37" t="e">
        <f ca="1">Calcu!AF26</f>
        <v>#N/A</v>
      </c>
    </row>
    <row r="31" spans="1:17" ht="15" customHeight="1">
      <c r="A31" s="44" t="str">
        <f>IF(Calcu!B27=TRUE,"","삭제")</f>
        <v>삭제</v>
      </c>
      <c r="B31" s="43"/>
      <c r="C31" s="43"/>
      <c r="D31" s="37" t="s">
        <v>178</v>
      </c>
      <c r="F31" s="51" t="str">
        <f>Calcu!AA27</f>
        <v/>
      </c>
      <c r="G31" s="51" t="s">
        <v>140</v>
      </c>
      <c r="H31" s="51" t="str">
        <f>Calcu!AD27</f>
        <v/>
      </c>
      <c r="J31" s="37" t="str">
        <f>Calcu!AC27</f>
        <v/>
      </c>
      <c r="K31" s="37" t="str">
        <f>Calcu!AB27</f>
        <v/>
      </c>
      <c r="L31" s="37" t="str">
        <f>LEFT(Calcu!AE27,1)</f>
        <v/>
      </c>
      <c r="M31" s="37" t="s">
        <v>156</v>
      </c>
      <c r="N31" s="37" t="s">
        <v>158</v>
      </c>
      <c r="O31" s="37" t="s">
        <v>159</v>
      </c>
      <c r="Q31" s="37" t="e">
        <f ca="1">Calcu!AF27</f>
        <v>#N/A</v>
      </c>
    </row>
    <row r="32" spans="1:17" ht="15" customHeight="1">
      <c r="A32" s="44" t="str">
        <f>IF(Calcu!B28=TRUE,"","삭제")</f>
        <v>삭제</v>
      </c>
      <c r="B32" s="43"/>
      <c r="C32" s="43"/>
      <c r="D32" s="37" t="s">
        <v>178</v>
      </c>
      <c r="F32" s="51" t="str">
        <f>Calcu!AA28</f>
        <v/>
      </c>
      <c r="G32" s="51" t="s">
        <v>140</v>
      </c>
      <c r="H32" s="51" t="str">
        <f>Calcu!AD28</f>
        <v/>
      </c>
      <c r="J32" s="37" t="str">
        <f>Calcu!AC28</f>
        <v/>
      </c>
      <c r="K32" s="37" t="str">
        <f>Calcu!AB28</f>
        <v/>
      </c>
      <c r="L32" s="37" t="str">
        <f>LEFT(Calcu!AE28,1)</f>
        <v/>
      </c>
      <c r="M32" s="37" t="s">
        <v>156</v>
      </c>
      <c r="N32" s="37" t="s">
        <v>158</v>
      </c>
      <c r="O32" s="37" t="s">
        <v>159</v>
      </c>
      <c r="Q32" s="37" t="e">
        <f ca="1">Calcu!AF28</f>
        <v>#N/A</v>
      </c>
    </row>
    <row r="33" spans="1:17" ht="15" customHeight="1">
      <c r="A33" s="44" t="str">
        <f>IF(Calcu!B29=TRUE,"","삭제")</f>
        <v>삭제</v>
      </c>
      <c r="B33" s="43"/>
      <c r="C33" s="43"/>
      <c r="D33" s="37" t="s">
        <v>178</v>
      </c>
      <c r="F33" s="51" t="str">
        <f>Calcu!AA29</f>
        <v/>
      </c>
      <c r="G33" s="51" t="s">
        <v>140</v>
      </c>
      <c r="H33" s="51" t="str">
        <f>Calcu!AD29</f>
        <v/>
      </c>
      <c r="J33" s="37" t="str">
        <f>Calcu!AC29</f>
        <v/>
      </c>
      <c r="K33" s="37" t="str">
        <f>Calcu!AB29</f>
        <v/>
      </c>
      <c r="L33" s="37" t="str">
        <f>LEFT(Calcu!AE29,1)</f>
        <v/>
      </c>
      <c r="M33" s="37" t="s">
        <v>156</v>
      </c>
      <c r="N33" s="37" t="s">
        <v>158</v>
      </c>
      <c r="O33" s="37" t="s">
        <v>159</v>
      </c>
      <c r="Q33" s="37" t="e">
        <f ca="1">Calcu!AF29</f>
        <v>#N/A</v>
      </c>
    </row>
    <row r="34" spans="1:17" ht="15" customHeight="1">
      <c r="A34" s="235" t="str">
        <f>A14</f>
        <v>삭제</v>
      </c>
      <c r="G34" s="53" t="e">
        <f ca="1">IF(Calcu!E55="사다리꼴","※ 신뢰수준 95 %,","※ 신뢰수준 약 95 %,")</f>
        <v>#N/A</v>
      </c>
      <c r="H34" s="195" t="e">
        <f ca="1">Calcu!E56&amp;IF(Calcu!E55="사다리꼴",", 사다리꼴 확률분포","")</f>
        <v>#N/A</v>
      </c>
      <c r="K34" s="50"/>
      <c r="Q34" s="53"/>
    </row>
    <row r="35" spans="1:17" ht="15" customHeight="1">
      <c r="A35" s="235" t="str">
        <f>A36</f>
        <v>삭제</v>
      </c>
      <c r="G35" s="53"/>
      <c r="H35" s="195"/>
      <c r="K35" s="50"/>
      <c r="Q35" s="53"/>
    </row>
    <row r="36" spans="1:17" ht="15" customHeight="1">
      <c r="A36" s="44" t="str">
        <f>IF(Calcu!B70=TRUE,"","삭제")</f>
        <v>삭제</v>
      </c>
      <c r="B36" s="43"/>
      <c r="C36" s="43"/>
      <c r="D36" s="37" t="s">
        <v>179</v>
      </c>
      <c r="F36" s="51" t="str">
        <f>Calcu!AA70</f>
        <v/>
      </c>
      <c r="G36" s="51" t="s">
        <v>140</v>
      </c>
      <c r="H36" s="51" t="e">
        <f ca="1">Calcu!AD70</f>
        <v>#VALUE!</v>
      </c>
      <c r="J36" s="37" t="e">
        <f ca="1">Calcu!AC70</f>
        <v>#N/A</v>
      </c>
      <c r="K36" s="37" t="e">
        <f ca="1">Calcu!AB70</f>
        <v>#N/A</v>
      </c>
      <c r="L36" s="37" t="str">
        <f>LEFT(Calcu!AE70,1)</f>
        <v/>
      </c>
      <c r="M36" s="37" t="s">
        <v>156</v>
      </c>
      <c r="N36" s="37" t="s">
        <v>156</v>
      </c>
      <c r="O36" s="37" t="s">
        <v>156</v>
      </c>
      <c r="Q36" s="37" t="e">
        <f ca="1">Calcu!AF70</f>
        <v>#N/A</v>
      </c>
    </row>
    <row r="37" spans="1:17" ht="15" customHeight="1">
      <c r="A37" s="44" t="str">
        <f>IF(Calcu!B71=TRUE,"","삭제")</f>
        <v>삭제</v>
      </c>
      <c r="B37" s="43"/>
      <c r="C37" s="43"/>
      <c r="D37" s="37" t="s">
        <v>179</v>
      </c>
      <c r="F37" s="51" t="str">
        <f>Calcu!AA71</f>
        <v/>
      </c>
      <c r="G37" s="51" t="s">
        <v>140</v>
      </c>
      <c r="H37" s="51" t="e">
        <f ca="1">Calcu!AD71</f>
        <v>#VALUE!</v>
      </c>
      <c r="J37" s="37" t="e">
        <f ca="1">Calcu!AC71</f>
        <v>#N/A</v>
      </c>
      <c r="K37" s="37" t="e">
        <f ca="1">Calcu!AB71</f>
        <v>#N/A</v>
      </c>
      <c r="L37" s="37" t="str">
        <f>LEFT(Calcu!AE71,1)</f>
        <v/>
      </c>
      <c r="M37" s="37" t="s">
        <v>156</v>
      </c>
      <c r="N37" s="37" t="s">
        <v>156</v>
      </c>
      <c r="O37" s="37" t="s">
        <v>156</v>
      </c>
      <c r="Q37" s="37" t="e">
        <f ca="1">Calcu!AF71</f>
        <v>#N/A</v>
      </c>
    </row>
    <row r="38" spans="1:17" ht="15" customHeight="1">
      <c r="A38" s="44" t="str">
        <f>IF(Calcu!B72=TRUE,"","삭제")</f>
        <v>삭제</v>
      </c>
      <c r="B38" s="43"/>
      <c r="C38" s="43"/>
      <c r="D38" s="37" t="s">
        <v>179</v>
      </c>
      <c r="F38" s="51" t="str">
        <f>Calcu!AA72</f>
        <v/>
      </c>
      <c r="G38" s="51" t="s">
        <v>140</v>
      </c>
      <c r="H38" s="51" t="e">
        <f ca="1">Calcu!AD72</f>
        <v>#VALUE!</v>
      </c>
      <c r="J38" s="37" t="e">
        <f ca="1">Calcu!AC72</f>
        <v>#N/A</v>
      </c>
      <c r="K38" s="37" t="e">
        <f ca="1">Calcu!AB72</f>
        <v>#N/A</v>
      </c>
      <c r="L38" s="37" t="str">
        <f>LEFT(Calcu!AE72,1)</f>
        <v/>
      </c>
      <c r="M38" s="37" t="s">
        <v>156</v>
      </c>
      <c r="N38" s="37" t="s">
        <v>156</v>
      </c>
      <c r="O38" s="37" t="s">
        <v>156</v>
      </c>
      <c r="Q38" s="37" t="e">
        <f ca="1">Calcu!AF72</f>
        <v>#N/A</v>
      </c>
    </row>
    <row r="39" spans="1:17" ht="15" customHeight="1">
      <c r="A39" s="44" t="str">
        <f>IF(Calcu!B73=TRUE,"","삭제")</f>
        <v>삭제</v>
      </c>
      <c r="B39" s="43"/>
      <c r="C39" s="43"/>
      <c r="D39" s="37" t="s">
        <v>179</v>
      </c>
      <c r="F39" s="51" t="str">
        <f>Calcu!AA73</f>
        <v/>
      </c>
      <c r="G39" s="51" t="s">
        <v>140</v>
      </c>
      <c r="H39" s="51" t="e">
        <f ca="1">Calcu!AD73</f>
        <v>#VALUE!</v>
      </c>
      <c r="J39" s="37" t="e">
        <f ca="1">Calcu!AC73</f>
        <v>#N/A</v>
      </c>
      <c r="K39" s="37" t="e">
        <f ca="1">Calcu!AB73</f>
        <v>#N/A</v>
      </c>
      <c r="L39" s="37" t="str">
        <f>LEFT(Calcu!AE73,1)</f>
        <v/>
      </c>
      <c r="M39" s="37" t="s">
        <v>156</v>
      </c>
      <c r="N39" s="37" t="s">
        <v>156</v>
      </c>
      <c r="O39" s="37" t="s">
        <v>156</v>
      </c>
      <c r="Q39" s="37" t="e">
        <f ca="1">Calcu!AF73</f>
        <v>#N/A</v>
      </c>
    </row>
    <row r="40" spans="1:17" ht="15" customHeight="1">
      <c r="A40" s="44" t="str">
        <f>IF(Calcu!B74=TRUE,"","삭제")</f>
        <v>삭제</v>
      </c>
      <c r="B40" s="43"/>
      <c r="C40" s="43"/>
      <c r="D40" s="37" t="s">
        <v>179</v>
      </c>
      <c r="F40" s="51" t="str">
        <f>Calcu!AA74</f>
        <v/>
      </c>
      <c r="G40" s="51" t="s">
        <v>140</v>
      </c>
      <c r="H40" s="51" t="e">
        <f ca="1">Calcu!AD74</f>
        <v>#VALUE!</v>
      </c>
      <c r="J40" s="37" t="e">
        <f ca="1">Calcu!AC74</f>
        <v>#N/A</v>
      </c>
      <c r="K40" s="37" t="e">
        <f ca="1">Calcu!AB74</f>
        <v>#N/A</v>
      </c>
      <c r="L40" s="37" t="str">
        <f>LEFT(Calcu!AE74,1)</f>
        <v/>
      </c>
      <c r="M40" s="37" t="s">
        <v>156</v>
      </c>
      <c r="N40" s="37" t="s">
        <v>156</v>
      </c>
      <c r="O40" s="37" t="s">
        <v>156</v>
      </c>
      <c r="Q40" s="37" t="e">
        <f ca="1">Calcu!AF74</f>
        <v>#N/A</v>
      </c>
    </row>
    <row r="41" spans="1:17" ht="15" customHeight="1">
      <c r="A41" s="44" t="str">
        <f>IF(Calcu!B75=TRUE,"","삭제")</f>
        <v>삭제</v>
      </c>
      <c r="B41" s="43"/>
      <c r="C41" s="43"/>
      <c r="D41" s="37" t="s">
        <v>179</v>
      </c>
      <c r="F41" s="51" t="str">
        <f>Calcu!AA75</f>
        <v/>
      </c>
      <c r="G41" s="51" t="s">
        <v>140</v>
      </c>
      <c r="H41" s="51" t="e">
        <f ca="1">Calcu!AD75</f>
        <v>#VALUE!</v>
      </c>
      <c r="J41" s="37" t="e">
        <f ca="1">Calcu!AC75</f>
        <v>#N/A</v>
      </c>
      <c r="K41" s="37" t="e">
        <f ca="1">Calcu!AB75</f>
        <v>#N/A</v>
      </c>
      <c r="L41" s="37" t="str">
        <f>LEFT(Calcu!AE75,1)</f>
        <v/>
      </c>
      <c r="M41" s="37" t="s">
        <v>156</v>
      </c>
      <c r="N41" s="37" t="s">
        <v>156</v>
      </c>
      <c r="O41" s="37" t="s">
        <v>156</v>
      </c>
      <c r="Q41" s="37" t="e">
        <f ca="1">Calcu!AF75</f>
        <v>#N/A</v>
      </c>
    </row>
    <row r="42" spans="1:17" ht="15" customHeight="1">
      <c r="A42" s="44" t="str">
        <f>IF(Calcu!B76=TRUE,"","삭제")</f>
        <v>삭제</v>
      </c>
      <c r="B42" s="43"/>
      <c r="C42" s="43"/>
      <c r="D42" s="37" t="s">
        <v>179</v>
      </c>
      <c r="F42" s="51" t="str">
        <f>Calcu!AA76</f>
        <v/>
      </c>
      <c r="G42" s="51" t="s">
        <v>140</v>
      </c>
      <c r="H42" s="51" t="e">
        <f ca="1">Calcu!AD76</f>
        <v>#VALUE!</v>
      </c>
      <c r="J42" s="37" t="e">
        <f ca="1">Calcu!AC76</f>
        <v>#N/A</v>
      </c>
      <c r="K42" s="37" t="e">
        <f ca="1">Calcu!AB76</f>
        <v>#N/A</v>
      </c>
      <c r="L42" s="37" t="str">
        <f>LEFT(Calcu!AE76,1)</f>
        <v/>
      </c>
      <c r="M42" s="37" t="s">
        <v>156</v>
      </c>
      <c r="N42" s="37" t="s">
        <v>156</v>
      </c>
      <c r="O42" s="37" t="s">
        <v>156</v>
      </c>
      <c r="Q42" s="37" t="e">
        <f ca="1">Calcu!AF76</f>
        <v>#N/A</v>
      </c>
    </row>
    <row r="43" spans="1:17" ht="15" customHeight="1">
      <c r="A43" s="44" t="str">
        <f>IF(Calcu!B77=TRUE,"","삭제")</f>
        <v>삭제</v>
      </c>
      <c r="B43" s="43"/>
      <c r="C43" s="43"/>
      <c r="D43" s="37" t="s">
        <v>179</v>
      </c>
      <c r="F43" s="51" t="str">
        <f>Calcu!AA77</f>
        <v/>
      </c>
      <c r="G43" s="51" t="s">
        <v>140</v>
      </c>
      <c r="H43" s="51" t="e">
        <f ca="1">Calcu!AD77</f>
        <v>#VALUE!</v>
      </c>
      <c r="J43" s="37" t="e">
        <f ca="1">Calcu!AC77</f>
        <v>#N/A</v>
      </c>
      <c r="K43" s="37" t="e">
        <f ca="1">Calcu!AB77</f>
        <v>#N/A</v>
      </c>
      <c r="L43" s="37" t="str">
        <f>LEFT(Calcu!AE77,1)</f>
        <v/>
      </c>
      <c r="M43" s="37" t="s">
        <v>156</v>
      </c>
      <c r="N43" s="37" t="s">
        <v>156</v>
      </c>
      <c r="O43" s="37" t="s">
        <v>156</v>
      </c>
      <c r="Q43" s="37" t="e">
        <f ca="1">Calcu!AF77</f>
        <v>#N/A</v>
      </c>
    </row>
    <row r="44" spans="1:17" ht="15" customHeight="1">
      <c r="A44" s="44" t="str">
        <f>IF(Calcu!B78=TRUE,"","삭제")</f>
        <v>삭제</v>
      </c>
      <c r="B44" s="43"/>
      <c r="C44" s="43"/>
      <c r="D44" s="37" t="s">
        <v>179</v>
      </c>
      <c r="F44" s="51" t="str">
        <f>Calcu!AA78</f>
        <v/>
      </c>
      <c r="G44" s="51" t="s">
        <v>140</v>
      </c>
      <c r="H44" s="51" t="e">
        <f ca="1">Calcu!AD78</f>
        <v>#VALUE!</v>
      </c>
      <c r="J44" s="37" t="e">
        <f ca="1">Calcu!AC78</f>
        <v>#N/A</v>
      </c>
      <c r="K44" s="37" t="e">
        <f ca="1">Calcu!AB78</f>
        <v>#N/A</v>
      </c>
      <c r="L44" s="37" t="str">
        <f>LEFT(Calcu!AE78,1)</f>
        <v/>
      </c>
      <c r="M44" s="37" t="s">
        <v>156</v>
      </c>
      <c r="N44" s="37" t="s">
        <v>156</v>
      </c>
      <c r="O44" s="37" t="s">
        <v>156</v>
      </c>
      <c r="Q44" s="37" t="e">
        <f ca="1">Calcu!AF78</f>
        <v>#N/A</v>
      </c>
    </row>
    <row r="45" spans="1:17" ht="15" customHeight="1">
      <c r="A45" s="44" t="str">
        <f>IF(Calcu!B79=TRUE,"","삭제")</f>
        <v>삭제</v>
      </c>
      <c r="B45" s="43"/>
      <c r="C45" s="43"/>
      <c r="D45" s="37" t="s">
        <v>179</v>
      </c>
      <c r="F45" s="51" t="str">
        <f>Calcu!AA79</f>
        <v/>
      </c>
      <c r="G45" s="51" t="s">
        <v>140</v>
      </c>
      <c r="H45" s="51" t="e">
        <f ca="1">Calcu!AD79</f>
        <v>#VALUE!</v>
      </c>
      <c r="J45" s="37" t="e">
        <f ca="1">Calcu!AC79</f>
        <v>#N/A</v>
      </c>
      <c r="K45" s="37" t="e">
        <f ca="1">Calcu!AB79</f>
        <v>#N/A</v>
      </c>
      <c r="L45" s="37" t="str">
        <f>LEFT(Calcu!AE79,1)</f>
        <v/>
      </c>
      <c r="M45" s="37" t="s">
        <v>156</v>
      </c>
      <c r="N45" s="37" t="s">
        <v>156</v>
      </c>
      <c r="O45" s="37" t="s">
        <v>156</v>
      </c>
      <c r="Q45" s="37" t="e">
        <f ca="1">Calcu!AF79</f>
        <v>#N/A</v>
      </c>
    </row>
    <row r="46" spans="1:17" ht="15" customHeight="1">
      <c r="A46" s="44" t="str">
        <f>IF(Calcu!B80=TRUE,"","삭제")</f>
        <v>삭제</v>
      </c>
      <c r="B46" s="43"/>
      <c r="C46" s="43"/>
      <c r="D46" s="37" t="s">
        <v>179</v>
      </c>
      <c r="F46" s="51" t="str">
        <f>Calcu!AA80</f>
        <v/>
      </c>
      <c r="G46" s="51" t="s">
        <v>140</v>
      </c>
      <c r="H46" s="51" t="e">
        <f ca="1">Calcu!AD80</f>
        <v>#VALUE!</v>
      </c>
      <c r="J46" s="37" t="e">
        <f ca="1">Calcu!AC80</f>
        <v>#N/A</v>
      </c>
      <c r="K46" s="37" t="e">
        <f ca="1">Calcu!AB80</f>
        <v>#N/A</v>
      </c>
      <c r="L46" s="37" t="str">
        <f>LEFT(Calcu!AE80,1)</f>
        <v/>
      </c>
      <c r="M46" s="37" t="s">
        <v>156</v>
      </c>
      <c r="N46" s="37" t="s">
        <v>156</v>
      </c>
      <c r="O46" s="37" t="s">
        <v>156</v>
      </c>
      <c r="Q46" s="37" t="e">
        <f ca="1">Calcu!AF80</f>
        <v>#N/A</v>
      </c>
    </row>
    <row r="47" spans="1:17" ht="15" customHeight="1">
      <c r="A47" s="44" t="str">
        <f>IF(Calcu!B81=TRUE,"","삭제")</f>
        <v>삭제</v>
      </c>
      <c r="B47" s="43"/>
      <c r="C47" s="43"/>
      <c r="D47" s="37" t="s">
        <v>179</v>
      </c>
      <c r="F47" s="51" t="str">
        <f>Calcu!AA81</f>
        <v/>
      </c>
      <c r="G47" s="51" t="s">
        <v>140</v>
      </c>
      <c r="H47" s="51" t="e">
        <f ca="1">Calcu!AD81</f>
        <v>#VALUE!</v>
      </c>
      <c r="J47" s="37" t="e">
        <f ca="1">Calcu!AC81</f>
        <v>#N/A</v>
      </c>
      <c r="K47" s="37" t="e">
        <f ca="1">Calcu!AB81</f>
        <v>#N/A</v>
      </c>
      <c r="L47" s="37" t="str">
        <f>LEFT(Calcu!AE81,1)</f>
        <v/>
      </c>
      <c r="M47" s="37" t="s">
        <v>156</v>
      </c>
      <c r="N47" s="37" t="s">
        <v>156</v>
      </c>
      <c r="O47" s="37" t="s">
        <v>156</v>
      </c>
      <c r="Q47" s="37" t="e">
        <f ca="1">Calcu!AF81</f>
        <v>#N/A</v>
      </c>
    </row>
    <row r="48" spans="1:17" ht="15" customHeight="1">
      <c r="A48" s="44" t="str">
        <f>IF(Calcu!B82=TRUE,"","삭제")</f>
        <v>삭제</v>
      </c>
      <c r="B48" s="43"/>
      <c r="C48" s="43"/>
      <c r="D48" s="37" t="s">
        <v>179</v>
      </c>
      <c r="F48" s="51" t="str">
        <f>Calcu!AA82</f>
        <v/>
      </c>
      <c r="G48" s="51" t="s">
        <v>140</v>
      </c>
      <c r="H48" s="51" t="e">
        <f ca="1">Calcu!AD82</f>
        <v>#VALUE!</v>
      </c>
      <c r="J48" s="37" t="e">
        <f ca="1">Calcu!AC82</f>
        <v>#N/A</v>
      </c>
      <c r="K48" s="37" t="e">
        <f ca="1">Calcu!AB82</f>
        <v>#N/A</v>
      </c>
      <c r="L48" s="37" t="str">
        <f>LEFT(Calcu!AE82,1)</f>
        <v/>
      </c>
      <c r="M48" s="37" t="s">
        <v>156</v>
      </c>
      <c r="N48" s="37" t="s">
        <v>156</v>
      </c>
      <c r="O48" s="37" t="s">
        <v>156</v>
      </c>
      <c r="Q48" s="37" t="e">
        <f ca="1">Calcu!AF82</f>
        <v>#N/A</v>
      </c>
    </row>
    <row r="49" spans="1:17" ht="15" customHeight="1">
      <c r="A49" s="44" t="str">
        <f>IF(Calcu!B83=TRUE,"","삭제")</f>
        <v>삭제</v>
      </c>
      <c r="B49" s="43"/>
      <c r="C49" s="43"/>
      <c r="D49" s="37" t="s">
        <v>179</v>
      </c>
      <c r="F49" s="51" t="str">
        <f>Calcu!AA83</f>
        <v/>
      </c>
      <c r="G49" s="51" t="s">
        <v>140</v>
      </c>
      <c r="H49" s="51" t="e">
        <f ca="1">Calcu!AD83</f>
        <v>#VALUE!</v>
      </c>
      <c r="J49" s="37" t="e">
        <f ca="1">Calcu!AC83</f>
        <v>#N/A</v>
      </c>
      <c r="K49" s="37" t="e">
        <f ca="1">Calcu!AB83</f>
        <v>#N/A</v>
      </c>
      <c r="L49" s="37" t="str">
        <f>LEFT(Calcu!AE83,1)</f>
        <v/>
      </c>
      <c r="M49" s="37" t="s">
        <v>156</v>
      </c>
      <c r="N49" s="37" t="s">
        <v>156</v>
      </c>
      <c r="O49" s="37" t="s">
        <v>156</v>
      </c>
      <c r="Q49" s="37" t="e">
        <f ca="1">Calcu!AF83</f>
        <v>#N/A</v>
      </c>
    </row>
    <row r="50" spans="1:17" ht="15" customHeight="1">
      <c r="A50" s="44" t="str">
        <f>IF(Calcu!B84=TRUE,"","삭제")</f>
        <v>삭제</v>
      </c>
      <c r="B50" s="43"/>
      <c r="C50" s="43"/>
      <c r="D50" s="37" t="s">
        <v>179</v>
      </c>
      <c r="F50" s="51" t="str">
        <f>Calcu!AA84</f>
        <v/>
      </c>
      <c r="G50" s="51" t="s">
        <v>140</v>
      </c>
      <c r="H50" s="51" t="e">
        <f ca="1">Calcu!AD84</f>
        <v>#VALUE!</v>
      </c>
      <c r="J50" s="37" t="e">
        <f ca="1">Calcu!AC84</f>
        <v>#N/A</v>
      </c>
      <c r="K50" s="37" t="e">
        <f ca="1">Calcu!AB84</f>
        <v>#N/A</v>
      </c>
      <c r="L50" s="37" t="str">
        <f>LEFT(Calcu!AE84,1)</f>
        <v/>
      </c>
      <c r="M50" s="37" t="s">
        <v>156</v>
      </c>
      <c r="N50" s="37" t="s">
        <v>156</v>
      </c>
      <c r="O50" s="37" t="s">
        <v>156</v>
      </c>
      <c r="Q50" s="37" t="e">
        <f ca="1">Calcu!AF84</f>
        <v>#N/A</v>
      </c>
    </row>
    <row r="51" spans="1:17" ht="15" customHeight="1">
      <c r="A51" s="44" t="str">
        <f>IF(Calcu!B85=TRUE,"","삭제")</f>
        <v>삭제</v>
      </c>
      <c r="B51" s="43"/>
      <c r="C51" s="43"/>
      <c r="D51" s="37" t="s">
        <v>179</v>
      </c>
      <c r="F51" s="51" t="str">
        <f>Calcu!AA85</f>
        <v/>
      </c>
      <c r="G51" s="51" t="s">
        <v>140</v>
      </c>
      <c r="H51" s="51" t="e">
        <f ca="1">Calcu!AD85</f>
        <v>#VALUE!</v>
      </c>
      <c r="J51" s="37" t="e">
        <f ca="1">Calcu!AC85</f>
        <v>#N/A</v>
      </c>
      <c r="K51" s="37" t="e">
        <f ca="1">Calcu!AB85</f>
        <v>#N/A</v>
      </c>
      <c r="L51" s="37" t="str">
        <f>LEFT(Calcu!AE85,1)</f>
        <v/>
      </c>
      <c r="M51" s="37" t="s">
        <v>156</v>
      </c>
      <c r="N51" s="37" t="s">
        <v>156</v>
      </c>
      <c r="O51" s="37" t="s">
        <v>156</v>
      </c>
      <c r="Q51" s="37" t="e">
        <f ca="1">Calcu!AF85</f>
        <v>#N/A</v>
      </c>
    </row>
    <row r="52" spans="1:17" ht="15" customHeight="1">
      <c r="A52" s="44" t="str">
        <f>IF(Calcu!B86=TRUE,"","삭제")</f>
        <v>삭제</v>
      </c>
      <c r="B52" s="43"/>
      <c r="C52" s="43"/>
      <c r="D52" s="37" t="s">
        <v>179</v>
      </c>
      <c r="F52" s="51" t="str">
        <f>Calcu!AA86</f>
        <v/>
      </c>
      <c r="G52" s="51" t="s">
        <v>140</v>
      </c>
      <c r="H52" s="51" t="e">
        <f ca="1">Calcu!AD86</f>
        <v>#VALUE!</v>
      </c>
      <c r="J52" s="37" t="e">
        <f ca="1">Calcu!AC86</f>
        <v>#N/A</v>
      </c>
      <c r="K52" s="37" t="e">
        <f ca="1">Calcu!AB86</f>
        <v>#N/A</v>
      </c>
      <c r="L52" s="37" t="str">
        <f>LEFT(Calcu!AE86,1)</f>
        <v/>
      </c>
      <c r="M52" s="37" t="s">
        <v>156</v>
      </c>
      <c r="N52" s="37" t="s">
        <v>156</v>
      </c>
      <c r="O52" s="37" t="s">
        <v>156</v>
      </c>
      <c r="Q52" s="37" t="e">
        <f ca="1">Calcu!AF86</f>
        <v>#N/A</v>
      </c>
    </row>
    <row r="53" spans="1:17" ht="15" customHeight="1">
      <c r="A53" s="44" t="str">
        <f>IF(Calcu!B87=TRUE,"","삭제")</f>
        <v>삭제</v>
      </c>
      <c r="B53" s="43"/>
      <c r="C53" s="43"/>
      <c r="D53" s="37" t="s">
        <v>179</v>
      </c>
      <c r="F53" s="51" t="str">
        <f>Calcu!AA87</f>
        <v/>
      </c>
      <c r="G53" s="51" t="s">
        <v>140</v>
      </c>
      <c r="H53" s="51" t="e">
        <f ca="1">Calcu!AD87</f>
        <v>#VALUE!</v>
      </c>
      <c r="J53" s="37" t="e">
        <f ca="1">Calcu!AC87</f>
        <v>#N/A</v>
      </c>
      <c r="K53" s="37" t="e">
        <f ca="1">Calcu!AB87</f>
        <v>#N/A</v>
      </c>
      <c r="L53" s="37" t="str">
        <f>LEFT(Calcu!AE87,1)</f>
        <v/>
      </c>
      <c r="M53" s="37" t="s">
        <v>156</v>
      </c>
      <c r="N53" s="37" t="s">
        <v>156</v>
      </c>
      <c r="O53" s="37" t="s">
        <v>156</v>
      </c>
      <c r="Q53" s="37" t="e">
        <f ca="1">Calcu!AF87</f>
        <v>#N/A</v>
      </c>
    </row>
    <row r="54" spans="1:17" ht="15" customHeight="1">
      <c r="A54" s="44" t="str">
        <f>IF(Calcu!B88=TRUE,"","삭제")</f>
        <v>삭제</v>
      </c>
      <c r="B54" s="43"/>
      <c r="C54" s="43"/>
      <c r="D54" s="37" t="s">
        <v>179</v>
      </c>
      <c r="F54" s="51" t="str">
        <f>Calcu!AA88</f>
        <v/>
      </c>
      <c r="G54" s="51" t="s">
        <v>140</v>
      </c>
      <c r="H54" s="51" t="e">
        <f ca="1">Calcu!AD88</f>
        <v>#VALUE!</v>
      </c>
      <c r="J54" s="37" t="e">
        <f ca="1">Calcu!AC88</f>
        <v>#N/A</v>
      </c>
      <c r="K54" s="37" t="e">
        <f ca="1">Calcu!AB88</f>
        <v>#N/A</v>
      </c>
      <c r="L54" s="37" t="str">
        <f>LEFT(Calcu!AE88,1)</f>
        <v/>
      </c>
      <c r="M54" s="37" t="s">
        <v>156</v>
      </c>
      <c r="N54" s="37" t="s">
        <v>156</v>
      </c>
      <c r="O54" s="37" t="s">
        <v>156</v>
      </c>
      <c r="Q54" s="37" t="e">
        <f ca="1">Calcu!AF88</f>
        <v>#N/A</v>
      </c>
    </row>
    <row r="55" spans="1:17" ht="15" customHeight="1">
      <c r="A55" s="44" t="str">
        <f>IF(Calcu!B89=TRUE,"","삭제")</f>
        <v>삭제</v>
      </c>
      <c r="B55" s="43"/>
      <c r="C55" s="43"/>
      <c r="D55" s="37" t="s">
        <v>179</v>
      </c>
      <c r="F55" s="51" t="str">
        <f>Calcu!AA89</f>
        <v/>
      </c>
      <c r="G55" s="51" t="s">
        <v>140</v>
      </c>
      <c r="H55" s="51" t="e">
        <f ca="1">Calcu!AD89</f>
        <v>#VALUE!</v>
      </c>
      <c r="J55" s="37" t="e">
        <f ca="1">Calcu!AC89</f>
        <v>#N/A</v>
      </c>
      <c r="K55" s="37" t="e">
        <f ca="1">Calcu!AB89</f>
        <v>#N/A</v>
      </c>
      <c r="L55" s="37" t="str">
        <f>LEFT(Calcu!AE89,1)</f>
        <v/>
      </c>
      <c r="M55" s="37" t="s">
        <v>156</v>
      </c>
      <c r="N55" s="37" t="s">
        <v>156</v>
      </c>
      <c r="O55" s="37" t="s">
        <v>156</v>
      </c>
      <c r="Q55" s="37" t="e">
        <f ca="1">Calcu!AF89</f>
        <v>#N/A</v>
      </c>
    </row>
    <row r="56" spans="1:17" ht="15" customHeight="1">
      <c r="A56" s="235" t="str">
        <f>A36</f>
        <v>삭제</v>
      </c>
      <c r="G56" s="53" t="e">
        <f ca="1">IF(Calcu!E115="사다리꼴","※ 신뢰수준 95 %,","※ 신뢰수준 약 95 %,")</f>
        <v>#N/A</v>
      </c>
      <c r="H56" s="195" t="e">
        <f ca="1">Calcu!E116&amp;IF(Calcu!E115="사다리꼴",", 사다리꼴 확률분포","")</f>
        <v>#N/A</v>
      </c>
      <c r="K56" s="50"/>
      <c r="Q56" s="53"/>
    </row>
    <row r="57" spans="1:17" ht="15" customHeight="1">
      <c r="A57" s="235" t="str">
        <f>A58</f>
        <v>삭제</v>
      </c>
      <c r="G57" s="53"/>
      <c r="H57" s="195"/>
      <c r="K57" s="50"/>
      <c r="Q57" s="53"/>
    </row>
    <row r="58" spans="1:17" ht="15" customHeight="1">
      <c r="A58" s="44" t="str">
        <f>IF(Calcu!B130=TRUE,"","삭제")</f>
        <v>삭제</v>
      </c>
      <c r="B58" s="43"/>
      <c r="C58" s="43"/>
      <c r="D58" s="37" t="s">
        <v>646</v>
      </c>
      <c r="F58" s="51" t="str">
        <f>Calcu!AA130</f>
        <v/>
      </c>
      <c r="G58" s="51" t="s">
        <v>140</v>
      </c>
      <c r="H58" s="51" t="e">
        <f ca="1">Calcu!AD130</f>
        <v>#VALUE!</v>
      </c>
      <c r="J58" s="37" t="e">
        <f ca="1">Calcu!AC130</f>
        <v>#N/A</v>
      </c>
      <c r="K58" s="37" t="e">
        <f ca="1">Calcu!AB130</f>
        <v>#N/A</v>
      </c>
      <c r="L58" s="37" t="str">
        <f>LEFT(Calcu!AE130,1)</f>
        <v/>
      </c>
      <c r="M58" s="37" t="s">
        <v>156</v>
      </c>
      <c r="N58" s="37" t="s">
        <v>156</v>
      </c>
      <c r="O58" s="37" t="s">
        <v>156</v>
      </c>
      <c r="Q58" s="37" t="e">
        <f ca="1">Calcu!AF130</f>
        <v>#N/A</v>
      </c>
    </row>
    <row r="59" spans="1:17" ht="15" customHeight="1">
      <c r="A59" s="44" t="str">
        <f>IF(Calcu!B131=TRUE,"","삭제")</f>
        <v>삭제</v>
      </c>
      <c r="B59" s="43"/>
      <c r="C59" s="43"/>
      <c r="D59" s="37" t="s">
        <v>646</v>
      </c>
      <c r="F59" s="51" t="str">
        <f>Calcu!AA131</f>
        <v/>
      </c>
      <c r="G59" s="51" t="s">
        <v>140</v>
      </c>
      <c r="H59" s="51" t="e">
        <f ca="1">Calcu!AD131</f>
        <v>#VALUE!</v>
      </c>
      <c r="J59" s="37" t="e">
        <f ca="1">Calcu!AC131</f>
        <v>#N/A</v>
      </c>
      <c r="K59" s="37" t="e">
        <f ca="1">Calcu!AB131</f>
        <v>#N/A</v>
      </c>
      <c r="L59" s="37" t="str">
        <f>LEFT(Calcu!AE131,1)</f>
        <v/>
      </c>
      <c r="M59" s="37" t="s">
        <v>156</v>
      </c>
      <c r="N59" s="37" t="s">
        <v>156</v>
      </c>
      <c r="O59" s="37" t="s">
        <v>156</v>
      </c>
      <c r="Q59" s="37" t="e">
        <f ca="1">Calcu!AF131</f>
        <v>#N/A</v>
      </c>
    </row>
    <row r="60" spans="1:17" ht="15" customHeight="1">
      <c r="A60" s="44" t="str">
        <f>IF(Calcu!B132=TRUE,"","삭제")</f>
        <v>삭제</v>
      </c>
      <c r="B60" s="43"/>
      <c r="C60" s="43"/>
      <c r="D60" s="37" t="s">
        <v>646</v>
      </c>
      <c r="F60" s="51" t="str">
        <f>Calcu!AA132</f>
        <v/>
      </c>
      <c r="G60" s="51" t="s">
        <v>140</v>
      </c>
      <c r="H60" s="51" t="e">
        <f ca="1">Calcu!AD132</f>
        <v>#VALUE!</v>
      </c>
      <c r="J60" s="37" t="e">
        <f ca="1">Calcu!AC132</f>
        <v>#N/A</v>
      </c>
      <c r="K60" s="37" t="e">
        <f ca="1">Calcu!AB132</f>
        <v>#N/A</v>
      </c>
      <c r="L60" s="37" t="str">
        <f>LEFT(Calcu!AE132,1)</f>
        <v/>
      </c>
      <c r="M60" s="37" t="s">
        <v>156</v>
      </c>
      <c r="N60" s="37" t="s">
        <v>156</v>
      </c>
      <c r="O60" s="37" t="s">
        <v>156</v>
      </c>
      <c r="Q60" s="37" t="e">
        <f ca="1">Calcu!AF132</f>
        <v>#N/A</v>
      </c>
    </row>
    <row r="61" spans="1:17" ht="15" customHeight="1">
      <c r="A61" s="44" t="str">
        <f>IF(Calcu!B133=TRUE,"","삭제")</f>
        <v>삭제</v>
      </c>
      <c r="B61" s="43"/>
      <c r="C61" s="43"/>
      <c r="D61" s="37" t="s">
        <v>646</v>
      </c>
      <c r="F61" s="51" t="str">
        <f>Calcu!AA133</f>
        <v/>
      </c>
      <c r="G61" s="51" t="s">
        <v>140</v>
      </c>
      <c r="H61" s="51" t="e">
        <f ca="1">Calcu!AD133</f>
        <v>#VALUE!</v>
      </c>
      <c r="J61" s="37" t="e">
        <f ca="1">Calcu!AC133</f>
        <v>#N/A</v>
      </c>
      <c r="K61" s="37" t="e">
        <f ca="1">Calcu!AB133</f>
        <v>#N/A</v>
      </c>
      <c r="L61" s="37" t="str">
        <f>LEFT(Calcu!AE133,1)</f>
        <v/>
      </c>
      <c r="M61" s="37" t="s">
        <v>156</v>
      </c>
      <c r="N61" s="37" t="s">
        <v>156</v>
      </c>
      <c r="O61" s="37" t="s">
        <v>156</v>
      </c>
      <c r="Q61" s="37" t="e">
        <f ca="1">Calcu!AF133</f>
        <v>#N/A</v>
      </c>
    </row>
    <row r="62" spans="1:17" ht="15" customHeight="1">
      <c r="A62" s="44" t="str">
        <f>IF(Calcu!B134=TRUE,"","삭제")</f>
        <v>삭제</v>
      </c>
      <c r="B62" s="43"/>
      <c r="C62" s="43"/>
      <c r="D62" s="37" t="s">
        <v>646</v>
      </c>
      <c r="F62" s="51" t="str">
        <f>Calcu!AA134</f>
        <v/>
      </c>
      <c r="G62" s="51" t="s">
        <v>140</v>
      </c>
      <c r="H62" s="51" t="e">
        <f ca="1">Calcu!AD134</f>
        <v>#VALUE!</v>
      </c>
      <c r="J62" s="37" t="e">
        <f ca="1">Calcu!AC134</f>
        <v>#N/A</v>
      </c>
      <c r="K62" s="37" t="e">
        <f ca="1">Calcu!AB134</f>
        <v>#N/A</v>
      </c>
      <c r="L62" s="37" t="str">
        <f>LEFT(Calcu!AE134,1)</f>
        <v/>
      </c>
      <c r="M62" s="37" t="s">
        <v>156</v>
      </c>
      <c r="N62" s="37" t="s">
        <v>156</v>
      </c>
      <c r="O62" s="37" t="s">
        <v>156</v>
      </c>
      <c r="Q62" s="37" t="e">
        <f ca="1">Calcu!AF134</f>
        <v>#N/A</v>
      </c>
    </row>
    <row r="63" spans="1:17" ht="15" customHeight="1">
      <c r="A63" s="44" t="str">
        <f>IF(Calcu!B135=TRUE,"","삭제")</f>
        <v>삭제</v>
      </c>
      <c r="B63" s="43"/>
      <c r="C63" s="43"/>
      <c r="D63" s="37" t="s">
        <v>646</v>
      </c>
      <c r="F63" s="51" t="str">
        <f>Calcu!AA135</f>
        <v/>
      </c>
      <c r="G63" s="51" t="s">
        <v>140</v>
      </c>
      <c r="H63" s="51" t="e">
        <f ca="1">Calcu!AD135</f>
        <v>#VALUE!</v>
      </c>
      <c r="J63" s="37" t="e">
        <f ca="1">Calcu!AC135</f>
        <v>#N/A</v>
      </c>
      <c r="K63" s="37" t="e">
        <f ca="1">Calcu!AB135</f>
        <v>#N/A</v>
      </c>
      <c r="L63" s="37" t="str">
        <f>LEFT(Calcu!AE135,1)</f>
        <v/>
      </c>
      <c r="M63" s="37" t="s">
        <v>156</v>
      </c>
      <c r="N63" s="37" t="s">
        <v>156</v>
      </c>
      <c r="O63" s="37" t="s">
        <v>156</v>
      </c>
      <c r="Q63" s="37" t="e">
        <f ca="1">Calcu!AF135</f>
        <v>#N/A</v>
      </c>
    </row>
    <row r="64" spans="1:17" ht="15" customHeight="1">
      <c r="A64" s="44" t="str">
        <f>IF(Calcu!B136=TRUE,"","삭제")</f>
        <v>삭제</v>
      </c>
      <c r="B64" s="43"/>
      <c r="C64" s="43"/>
      <c r="D64" s="37" t="s">
        <v>646</v>
      </c>
      <c r="F64" s="51" t="str">
        <f>Calcu!AA136</f>
        <v/>
      </c>
      <c r="G64" s="51" t="s">
        <v>140</v>
      </c>
      <c r="H64" s="51" t="e">
        <f ca="1">Calcu!AD136</f>
        <v>#VALUE!</v>
      </c>
      <c r="J64" s="37" t="e">
        <f ca="1">Calcu!AC136</f>
        <v>#N/A</v>
      </c>
      <c r="K64" s="37" t="e">
        <f ca="1">Calcu!AB136</f>
        <v>#N/A</v>
      </c>
      <c r="L64" s="37" t="str">
        <f>LEFT(Calcu!AE136,1)</f>
        <v/>
      </c>
      <c r="M64" s="37" t="s">
        <v>156</v>
      </c>
      <c r="N64" s="37" t="s">
        <v>156</v>
      </c>
      <c r="O64" s="37" t="s">
        <v>156</v>
      </c>
      <c r="Q64" s="37" t="e">
        <f ca="1">Calcu!AF136</f>
        <v>#N/A</v>
      </c>
    </row>
    <row r="65" spans="1:17" ht="15" customHeight="1">
      <c r="A65" s="44" t="str">
        <f>IF(Calcu!B137=TRUE,"","삭제")</f>
        <v>삭제</v>
      </c>
      <c r="B65" s="43"/>
      <c r="C65" s="43"/>
      <c r="D65" s="37" t="s">
        <v>646</v>
      </c>
      <c r="F65" s="51" t="str">
        <f>Calcu!AA137</f>
        <v/>
      </c>
      <c r="G65" s="51" t="s">
        <v>140</v>
      </c>
      <c r="H65" s="51" t="e">
        <f ca="1">Calcu!AD137</f>
        <v>#VALUE!</v>
      </c>
      <c r="J65" s="37" t="e">
        <f ca="1">Calcu!AC137</f>
        <v>#N/A</v>
      </c>
      <c r="K65" s="37" t="e">
        <f ca="1">Calcu!AB137</f>
        <v>#N/A</v>
      </c>
      <c r="L65" s="37" t="str">
        <f>LEFT(Calcu!AE137,1)</f>
        <v/>
      </c>
      <c r="M65" s="37" t="s">
        <v>156</v>
      </c>
      <c r="N65" s="37" t="s">
        <v>156</v>
      </c>
      <c r="O65" s="37" t="s">
        <v>156</v>
      </c>
      <c r="Q65" s="37" t="e">
        <f ca="1">Calcu!AF137</f>
        <v>#N/A</v>
      </c>
    </row>
    <row r="66" spans="1:17" ht="15" customHeight="1">
      <c r="A66" s="44" t="str">
        <f>IF(Calcu!B138=TRUE,"","삭제")</f>
        <v>삭제</v>
      </c>
      <c r="B66" s="43"/>
      <c r="C66" s="43"/>
      <c r="D66" s="37" t="s">
        <v>646</v>
      </c>
      <c r="F66" s="51" t="str">
        <f>Calcu!AA138</f>
        <v/>
      </c>
      <c r="G66" s="51" t="s">
        <v>140</v>
      </c>
      <c r="H66" s="51" t="e">
        <f ca="1">Calcu!AD138</f>
        <v>#VALUE!</v>
      </c>
      <c r="J66" s="37" t="e">
        <f ca="1">Calcu!AC138</f>
        <v>#N/A</v>
      </c>
      <c r="K66" s="37" t="e">
        <f ca="1">Calcu!AB138</f>
        <v>#N/A</v>
      </c>
      <c r="L66" s="37" t="str">
        <f>LEFT(Calcu!AE138,1)</f>
        <v/>
      </c>
      <c r="M66" s="37" t="s">
        <v>156</v>
      </c>
      <c r="N66" s="37" t="s">
        <v>156</v>
      </c>
      <c r="O66" s="37" t="s">
        <v>156</v>
      </c>
      <c r="Q66" s="37" t="e">
        <f ca="1">Calcu!AF138</f>
        <v>#N/A</v>
      </c>
    </row>
    <row r="67" spans="1:17" ht="15" customHeight="1">
      <c r="A67" s="44" t="str">
        <f>IF(Calcu!B139=TRUE,"","삭제")</f>
        <v>삭제</v>
      </c>
      <c r="B67" s="43"/>
      <c r="C67" s="43"/>
      <c r="D67" s="37" t="s">
        <v>646</v>
      </c>
      <c r="F67" s="51" t="str">
        <f>Calcu!AA139</f>
        <v/>
      </c>
      <c r="G67" s="51" t="s">
        <v>140</v>
      </c>
      <c r="H67" s="51" t="e">
        <f ca="1">Calcu!AD139</f>
        <v>#VALUE!</v>
      </c>
      <c r="J67" s="37" t="e">
        <f ca="1">Calcu!AC139</f>
        <v>#N/A</v>
      </c>
      <c r="K67" s="37" t="e">
        <f ca="1">Calcu!AB139</f>
        <v>#N/A</v>
      </c>
      <c r="L67" s="37" t="str">
        <f>LEFT(Calcu!AE139,1)</f>
        <v/>
      </c>
      <c r="M67" s="37" t="s">
        <v>156</v>
      </c>
      <c r="N67" s="37" t="s">
        <v>156</v>
      </c>
      <c r="O67" s="37" t="s">
        <v>156</v>
      </c>
      <c r="Q67" s="37" t="e">
        <f ca="1">Calcu!AF139</f>
        <v>#N/A</v>
      </c>
    </row>
    <row r="68" spans="1:17" ht="15" customHeight="1">
      <c r="A68" s="44" t="str">
        <f>IF(Calcu!B140=TRUE,"","삭제")</f>
        <v>삭제</v>
      </c>
      <c r="B68" s="43"/>
      <c r="C68" s="43"/>
      <c r="D68" s="37" t="s">
        <v>646</v>
      </c>
      <c r="F68" s="51" t="str">
        <f>Calcu!AA140</f>
        <v/>
      </c>
      <c r="G68" s="51" t="s">
        <v>140</v>
      </c>
      <c r="H68" s="51" t="e">
        <f ca="1">Calcu!AD140</f>
        <v>#VALUE!</v>
      </c>
      <c r="J68" s="37" t="e">
        <f ca="1">Calcu!AC140</f>
        <v>#N/A</v>
      </c>
      <c r="K68" s="37" t="e">
        <f ca="1">Calcu!AB140</f>
        <v>#N/A</v>
      </c>
      <c r="L68" s="37" t="str">
        <f>LEFT(Calcu!AE140,1)</f>
        <v/>
      </c>
      <c r="M68" s="37" t="s">
        <v>156</v>
      </c>
      <c r="N68" s="37" t="s">
        <v>156</v>
      </c>
      <c r="O68" s="37" t="s">
        <v>156</v>
      </c>
      <c r="Q68" s="37" t="e">
        <f ca="1">Calcu!AF140</f>
        <v>#N/A</v>
      </c>
    </row>
    <row r="69" spans="1:17" ht="15" customHeight="1">
      <c r="A69" s="44" t="str">
        <f>IF(Calcu!B141=TRUE,"","삭제")</f>
        <v>삭제</v>
      </c>
      <c r="B69" s="43"/>
      <c r="C69" s="43"/>
      <c r="D69" s="37" t="s">
        <v>646</v>
      </c>
      <c r="F69" s="51" t="str">
        <f>Calcu!AA141</f>
        <v/>
      </c>
      <c r="G69" s="51" t="s">
        <v>140</v>
      </c>
      <c r="H69" s="51" t="e">
        <f ca="1">Calcu!AD141</f>
        <v>#VALUE!</v>
      </c>
      <c r="J69" s="37" t="e">
        <f ca="1">Calcu!AC141</f>
        <v>#N/A</v>
      </c>
      <c r="K69" s="37" t="e">
        <f ca="1">Calcu!AB141</f>
        <v>#N/A</v>
      </c>
      <c r="L69" s="37" t="str">
        <f>LEFT(Calcu!AE141,1)</f>
        <v/>
      </c>
      <c r="M69" s="37" t="s">
        <v>156</v>
      </c>
      <c r="N69" s="37" t="s">
        <v>156</v>
      </c>
      <c r="O69" s="37" t="s">
        <v>156</v>
      </c>
      <c r="Q69" s="37" t="e">
        <f ca="1">Calcu!AF141</f>
        <v>#N/A</v>
      </c>
    </row>
    <row r="70" spans="1:17" ht="15" customHeight="1">
      <c r="A70" s="44" t="str">
        <f>IF(Calcu!B142=TRUE,"","삭제")</f>
        <v>삭제</v>
      </c>
      <c r="B70" s="43"/>
      <c r="C70" s="43"/>
      <c r="D70" s="37" t="s">
        <v>646</v>
      </c>
      <c r="F70" s="51" t="str">
        <f>Calcu!AA142</f>
        <v/>
      </c>
      <c r="G70" s="51" t="s">
        <v>140</v>
      </c>
      <c r="H70" s="51" t="e">
        <f ca="1">Calcu!AD142</f>
        <v>#VALUE!</v>
      </c>
      <c r="J70" s="37" t="e">
        <f ca="1">Calcu!AC142</f>
        <v>#N/A</v>
      </c>
      <c r="K70" s="37" t="e">
        <f ca="1">Calcu!AB142</f>
        <v>#N/A</v>
      </c>
      <c r="L70" s="37" t="str">
        <f>LEFT(Calcu!AE142,1)</f>
        <v/>
      </c>
      <c r="M70" s="37" t="s">
        <v>156</v>
      </c>
      <c r="N70" s="37" t="s">
        <v>156</v>
      </c>
      <c r="O70" s="37" t="s">
        <v>156</v>
      </c>
      <c r="Q70" s="37" t="e">
        <f ca="1">Calcu!AF142</f>
        <v>#N/A</v>
      </c>
    </row>
    <row r="71" spans="1:17" ht="15" customHeight="1">
      <c r="A71" s="44" t="str">
        <f>IF(Calcu!B143=TRUE,"","삭제")</f>
        <v>삭제</v>
      </c>
      <c r="B71" s="43"/>
      <c r="C71" s="43"/>
      <c r="D71" s="37" t="s">
        <v>646</v>
      </c>
      <c r="F71" s="51" t="str">
        <f>Calcu!AA143</f>
        <v/>
      </c>
      <c r="G71" s="51" t="s">
        <v>140</v>
      </c>
      <c r="H71" s="51" t="e">
        <f ca="1">Calcu!AD143</f>
        <v>#VALUE!</v>
      </c>
      <c r="J71" s="37" t="e">
        <f ca="1">Calcu!AC143</f>
        <v>#N/A</v>
      </c>
      <c r="K71" s="37" t="e">
        <f ca="1">Calcu!AB143</f>
        <v>#N/A</v>
      </c>
      <c r="L71" s="37" t="str">
        <f>LEFT(Calcu!AE143,1)</f>
        <v/>
      </c>
      <c r="M71" s="37" t="s">
        <v>156</v>
      </c>
      <c r="N71" s="37" t="s">
        <v>156</v>
      </c>
      <c r="O71" s="37" t="s">
        <v>156</v>
      </c>
      <c r="Q71" s="37" t="e">
        <f ca="1">Calcu!AF143</f>
        <v>#N/A</v>
      </c>
    </row>
    <row r="72" spans="1:17" ht="15" customHeight="1">
      <c r="A72" s="44" t="str">
        <f>IF(Calcu!B144=TRUE,"","삭제")</f>
        <v>삭제</v>
      </c>
      <c r="B72" s="43"/>
      <c r="C72" s="43"/>
      <c r="D72" s="37" t="s">
        <v>646</v>
      </c>
      <c r="F72" s="51" t="str">
        <f>Calcu!AA144</f>
        <v/>
      </c>
      <c r="G72" s="51" t="s">
        <v>140</v>
      </c>
      <c r="H72" s="51" t="e">
        <f ca="1">Calcu!AD144</f>
        <v>#VALUE!</v>
      </c>
      <c r="J72" s="37" t="e">
        <f ca="1">Calcu!AC144</f>
        <v>#N/A</v>
      </c>
      <c r="K72" s="37" t="e">
        <f ca="1">Calcu!AB144</f>
        <v>#N/A</v>
      </c>
      <c r="L72" s="37" t="str">
        <f>LEFT(Calcu!AE144,1)</f>
        <v/>
      </c>
      <c r="M72" s="37" t="s">
        <v>156</v>
      </c>
      <c r="N72" s="37" t="s">
        <v>156</v>
      </c>
      <c r="O72" s="37" t="s">
        <v>156</v>
      </c>
      <c r="Q72" s="37" t="e">
        <f ca="1">Calcu!AF144</f>
        <v>#N/A</v>
      </c>
    </row>
    <row r="73" spans="1:17" ht="15" customHeight="1">
      <c r="A73" s="44" t="str">
        <f>IF(Calcu!B145=TRUE,"","삭제")</f>
        <v>삭제</v>
      </c>
      <c r="B73" s="43"/>
      <c r="C73" s="43"/>
      <c r="D73" s="37" t="s">
        <v>646</v>
      </c>
      <c r="F73" s="51" t="str">
        <f>Calcu!AA145</f>
        <v/>
      </c>
      <c r="G73" s="51" t="s">
        <v>140</v>
      </c>
      <c r="H73" s="51" t="e">
        <f ca="1">Calcu!AD145</f>
        <v>#VALUE!</v>
      </c>
      <c r="J73" s="37" t="e">
        <f ca="1">Calcu!AC145</f>
        <v>#N/A</v>
      </c>
      <c r="K73" s="37" t="e">
        <f ca="1">Calcu!AB145</f>
        <v>#N/A</v>
      </c>
      <c r="L73" s="37" t="str">
        <f>LEFT(Calcu!AE145,1)</f>
        <v/>
      </c>
      <c r="M73" s="37" t="s">
        <v>156</v>
      </c>
      <c r="N73" s="37" t="s">
        <v>156</v>
      </c>
      <c r="O73" s="37" t="s">
        <v>156</v>
      </c>
      <c r="Q73" s="37" t="e">
        <f ca="1">Calcu!AF145</f>
        <v>#N/A</v>
      </c>
    </row>
    <row r="74" spans="1:17" ht="15" customHeight="1">
      <c r="A74" s="44" t="str">
        <f>IF(Calcu!B146=TRUE,"","삭제")</f>
        <v>삭제</v>
      </c>
      <c r="B74" s="43"/>
      <c r="C74" s="43"/>
      <c r="D74" s="37" t="s">
        <v>646</v>
      </c>
      <c r="F74" s="51" t="str">
        <f>Calcu!AA146</f>
        <v/>
      </c>
      <c r="G74" s="51" t="s">
        <v>140</v>
      </c>
      <c r="H74" s="51" t="e">
        <f ca="1">Calcu!AD146</f>
        <v>#VALUE!</v>
      </c>
      <c r="J74" s="37" t="e">
        <f ca="1">Calcu!AC146</f>
        <v>#N/A</v>
      </c>
      <c r="K74" s="37" t="e">
        <f ca="1">Calcu!AB146</f>
        <v>#N/A</v>
      </c>
      <c r="L74" s="37" t="str">
        <f>LEFT(Calcu!AE146,1)</f>
        <v/>
      </c>
      <c r="M74" s="37" t="s">
        <v>156</v>
      </c>
      <c r="N74" s="37" t="s">
        <v>156</v>
      </c>
      <c r="O74" s="37" t="s">
        <v>156</v>
      </c>
      <c r="Q74" s="37" t="e">
        <f ca="1">Calcu!AF146</f>
        <v>#N/A</v>
      </c>
    </row>
    <row r="75" spans="1:17" ht="15" customHeight="1">
      <c r="A75" s="44" t="str">
        <f>IF(Calcu!B147=TRUE,"","삭제")</f>
        <v>삭제</v>
      </c>
      <c r="B75" s="43"/>
      <c r="C75" s="43"/>
      <c r="D75" s="37" t="s">
        <v>646</v>
      </c>
      <c r="F75" s="51" t="str">
        <f>Calcu!AA147</f>
        <v/>
      </c>
      <c r="G75" s="51" t="s">
        <v>140</v>
      </c>
      <c r="H75" s="51" t="e">
        <f ca="1">Calcu!AD147</f>
        <v>#VALUE!</v>
      </c>
      <c r="J75" s="37" t="e">
        <f ca="1">Calcu!AC147</f>
        <v>#N/A</v>
      </c>
      <c r="K75" s="37" t="e">
        <f ca="1">Calcu!AB147</f>
        <v>#N/A</v>
      </c>
      <c r="L75" s="37" t="str">
        <f>LEFT(Calcu!AE147,1)</f>
        <v/>
      </c>
      <c r="M75" s="37" t="s">
        <v>156</v>
      </c>
      <c r="N75" s="37" t="s">
        <v>156</v>
      </c>
      <c r="O75" s="37" t="s">
        <v>156</v>
      </c>
      <c r="Q75" s="37" t="e">
        <f ca="1">Calcu!AF147</f>
        <v>#N/A</v>
      </c>
    </row>
    <row r="76" spans="1:17" ht="15" customHeight="1">
      <c r="A76" s="44" t="str">
        <f>IF(Calcu!B148=TRUE,"","삭제")</f>
        <v>삭제</v>
      </c>
      <c r="B76" s="43"/>
      <c r="C76" s="43"/>
      <c r="D76" s="37" t="s">
        <v>646</v>
      </c>
      <c r="F76" s="51" t="str">
        <f>Calcu!AA148</f>
        <v/>
      </c>
      <c r="G76" s="51" t="s">
        <v>140</v>
      </c>
      <c r="H76" s="51" t="e">
        <f ca="1">Calcu!AD148</f>
        <v>#VALUE!</v>
      </c>
      <c r="J76" s="37" t="e">
        <f ca="1">Calcu!AC148</f>
        <v>#N/A</v>
      </c>
      <c r="K76" s="37" t="e">
        <f ca="1">Calcu!AB148</f>
        <v>#N/A</v>
      </c>
      <c r="L76" s="37" t="str">
        <f>LEFT(Calcu!AE148,1)</f>
        <v/>
      </c>
      <c r="M76" s="37" t="s">
        <v>156</v>
      </c>
      <c r="N76" s="37" t="s">
        <v>156</v>
      </c>
      <c r="O76" s="37" t="s">
        <v>156</v>
      </c>
      <c r="Q76" s="37" t="e">
        <f ca="1">Calcu!AF148</f>
        <v>#N/A</v>
      </c>
    </row>
    <row r="77" spans="1:17" ht="15" customHeight="1">
      <c r="A77" s="44" t="str">
        <f>IF(Calcu!B149=TRUE,"","삭제")</f>
        <v>삭제</v>
      </c>
      <c r="B77" s="43"/>
      <c r="C77" s="43"/>
      <c r="D77" s="37" t="s">
        <v>646</v>
      </c>
      <c r="F77" s="51" t="str">
        <f>Calcu!AA149</f>
        <v/>
      </c>
      <c r="G77" s="51" t="s">
        <v>140</v>
      </c>
      <c r="H77" s="51" t="e">
        <f ca="1">Calcu!AD149</f>
        <v>#VALUE!</v>
      </c>
      <c r="J77" s="37" t="e">
        <f ca="1">Calcu!AC149</f>
        <v>#N/A</v>
      </c>
      <c r="K77" s="37" t="e">
        <f ca="1">Calcu!AB149</f>
        <v>#N/A</v>
      </c>
      <c r="L77" s="37" t="str">
        <f>LEFT(Calcu!AE149,1)</f>
        <v/>
      </c>
      <c r="M77" s="37" t="s">
        <v>156</v>
      </c>
      <c r="N77" s="37" t="s">
        <v>156</v>
      </c>
      <c r="O77" s="37" t="s">
        <v>156</v>
      </c>
      <c r="Q77" s="37" t="e">
        <f ca="1">Calcu!AF149</f>
        <v>#N/A</v>
      </c>
    </row>
    <row r="78" spans="1:17" ht="15" customHeight="1">
      <c r="A78" s="235" t="str">
        <f>A58</f>
        <v>삭제</v>
      </c>
      <c r="G78" s="53" t="e">
        <f ca="1">IF(Calcu!E175="사다리꼴","※ 신뢰수준 95 %,","※ 신뢰수준 약 95 %,")</f>
        <v>#N/A</v>
      </c>
      <c r="H78" s="195" t="e">
        <f ca="1">Calcu!E176&amp;IF(Calcu!E175="사다리꼴",", 사다리꼴 확률분포","")</f>
        <v>#N/A</v>
      </c>
      <c r="K78" s="50"/>
      <c r="Q78" s="53"/>
    </row>
    <row r="79" spans="1:17" ht="15" customHeight="1">
      <c r="A79" s="235" t="str">
        <f>A80</f>
        <v>삭제</v>
      </c>
      <c r="G79" s="53"/>
      <c r="H79" s="195"/>
      <c r="K79" s="50"/>
      <c r="Q79" s="53"/>
    </row>
    <row r="80" spans="1:17" ht="15" customHeight="1">
      <c r="A80" s="44" t="str">
        <f>IF(Calcu!B190=TRUE,"","삭제")</f>
        <v>삭제</v>
      </c>
      <c r="B80" s="43"/>
      <c r="C80" s="43"/>
      <c r="D80" s="37" t="s">
        <v>664</v>
      </c>
      <c r="F80" s="51" t="str">
        <f>Calcu!AA190</f>
        <v/>
      </c>
      <c r="G80" s="51" t="s">
        <v>140</v>
      </c>
      <c r="H80" s="51" t="e">
        <f ca="1">Calcu!AD190</f>
        <v>#VALUE!</v>
      </c>
      <c r="J80" s="37" t="e">
        <f ca="1">Calcu!AC190</f>
        <v>#N/A</v>
      </c>
      <c r="K80" s="37" t="e">
        <f ca="1">Calcu!AB190</f>
        <v>#N/A</v>
      </c>
      <c r="L80" s="37" t="str">
        <f>LEFT(Calcu!AE190,1)</f>
        <v/>
      </c>
      <c r="M80" s="37" t="s">
        <v>156</v>
      </c>
      <c r="N80" s="37" t="s">
        <v>156</v>
      </c>
      <c r="O80" s="37" t="s">
        <v>156</v>
      </c>
      <c r="Q80" s="37" t="e">
        <f ca="1">Calcu!AF190</f>
        <v>#N/A</v>
      </c>
    </row>
    <row r="81" spans="1:17" ht="15" customHeight="1">
      <c r="A81" s="44" t="str">
        <f>IF(Calcu!B191=TRUE,"","삭제")</f>
        <v>삭제</v>
      </c>
      <c r="B81" s="43"/>
      <c r="C81" s="43"/>
      <c r="D81" s="37" t="s">
        <v>664</v>
      </c>
      <c r="F81" s="51" t="str">
        <f>Calcu!AA191</f>
        <v/>
      </c>
      <c r="G81" s="51" t="s">
        <v>140</v>
      </c>
      <c r="H81" s="51" t="e">
        <f ca="1">Calcu!AD191</f>
        <v>#VALUE!</v>
      </c>
      <c r="J81" s="37" t="e">
        <f ca="1">Calcu!AC191</f>
        <v>#N/A</v>
      </c>
      <c r="K81" s="37" t="e">
        <f ca="1">Calcu!AB191</f>
        <v>#N/A</v>
      </c>
      <c r="L81" s="37" t="str">
        <f>LEFT(Calcu!AE191,1)</f>
        <v/>
      </c>
      <c r="M81" s="37" t="s">
        <v>156</v>
      </c>
      <c r="N81" s="37" t="s">
        <v>156</v>
      </c>
      <c r="O81" s="37" t="s">
        <v>156</v>
      </c>
      <c r="Q81" s="37" t="e">
        <f ca="1">Calcu!AF191</f>
        <v>#N/A</v>
      </c>
    </row>
    <row r="82" spans="1:17" ht="15" customHeight="1">
      <c r="A82" s="44" t="str">
        <f>IF(Calcu!B192=TRUE,"","삭제")</f>
        <v>삭제</v>
      </c>
      <c r="B82" s="43"/>
      <c r="C82" s="43"/>
      <c r="D82" s="37" t="s">
        <v>664</v>
      </c>
      <c r="F82" s="51" t="str">
        <f>Calcu!AA192</f>
        <v/>
      </c>
      <c r="G82" s="51" t="s">
        <v>140</v>
      </c>
      <c r="H82" s="51" t="e">
        <f ca="1">Calcu!AD192</f>
        <v>#VALUE!</v>
      </c>
      <c r="J82" s="37" t="e">
        <f ca="1">Calcu!AC192</f>
        <v>#N/A</v>
      </c>
      <c r="K82" s="37" t="e">
        <f ca="1">Calcu!AB192</f>
        <v>#N/A</v>
      </c>
      <c r="L82" s="37" t="str">
        <f>LEFT(Calcu!AE192,1)</f>
        <v/>
      </c>
      <c r="M82" s="37" t="s">
        <v>156</v>
      </c>
      <c r="N82" s="37" t="s">
        <v>156</v>
      </c>
      <c r="O82" s="37" t="s">
        <v>156</v>
      </c>
      <c r="Q82" s="37" t="e">
        <f ca="1">Calcu!AF192</f>
        <v>#N/A</v>
      </c>
    </row>
    <row r="83" spans="1:17" ht="15" customHeight="1">
      <c r="A83" s="44" t="str">
        <f>IF(Calcu!B193=TRUE,"","삭제")</f>
        <v>삭제</v>
      </c>
      <c r="B83" s="43"/>
      <c r="C83" s="43"/>
      <c r="D83" s="37" t="s">
        <v>664</v>
      </c>
      <c r="F83" s="51" t="str">
        <f>Calcu!AA193</f>
        <v/>
      </c>
      <c r="G83" s="51" t="s">
        <v>140</v>
      </c>
      <c r="H83" s="51" t="e">
        <f ca="1">Calcu!AD193</f>
        <v>#VALUE!</v>
      </c>
      <c r="J83" s="37" t="e">
        <f ca="1">Calcu!AC193</f>
        <v>#N/A</v>
      </c>
      <c r="K83" s="37" t="e">
        <f ca="1">Calcu!AB193</f>
        <v>#N/A</v>
      </c>
      <c r="L83" s="37" t="str">
        <f>LEFT(Calcu!AE193,1)</f>
        <v/>
      </c>
      <c r="M83" s="37" t="s">
        <v>156</v>
      </c>
      <c r="N83" s="37" t="s">
        <v>156</v>
      </c>
      <c r="O83" s="37" t="s">
        <v>156</v>
      </c>
      <c r="Q83" s="37" t="e">
        <f ca="1">Calcu!AF193</f>
        <v>#N/A</v>
      </c>
    </row>
    <row r="84" spans="1:17" ht="15" customHeight="1">
      <c r="A84" s="44" t="str">
        <f>IF(Calcu!B194=TRUE,"","삭제")</f>
        <v>삭제</v>
      </c>
      <c r="B84" s="43"/>
      <c r="C84" s="43"/>
      <c r="D84" s="37" t="s">
        <v>664</v>
      </c>
      <c r="F84" s="51" t="str">
        <f>Calcu!AA194</f>
        <v/>
      </c>
      <c r="G84" s="51" t="s">
        <v>140</v>
      </c>
      <c r="H84" s="51" t="e">
        <f ca="1">Calcu!AD194</f>
        <v>#VALUE!</v>
      </c>
      <c r="J84" s="37" t="e">
        <f ca="1">Calcu!AC194</f>
        <v>#N/A</v>
      </c>
      <c r="K84" s="37" t="e">
        <f ca="1">Calcu!AB194</f>
        <v>#N/A</v>
      </c>
      <c r="L84" s="37" t="str">
        <f>LEFT(Calcu!AE194,1)</f>
        <v/>
      </c>
      <c r="M84" s="37" t="s">
        <v>156</v>
      </c>
      <c r="N84" s="37" t="s">
        <v>156</v>
      </c>
      <c r="O84" s="37" t="s">
        <v>156</v>
      </c>
      <c r="Q84" s="37" t="e">
        <f ca="1">Calcu!AF194</f>
        <v>#N/A</v>
      </c>
    </row>
    <row r="85" spans="1:17" ht="15" customHeight="1">
      <c r="A85" s="44" t="str">
        <f>IF(Calcu!B195=TRUE,"","삭제")</f>
        <v>삭제</v>
      </c>
      <c r="B85" s="43"/>
      <c r="C85" s="43"/>
      <c r="D85" s="37" t="s">
        <v>664</v>
      </c>
      <c r="F85" s="51" t="str">
        <f>Calcu!AA195</f>
        <v/>
      </c>
      <c r="G85" s="51" t="s">
        <v>140</v>
      </c>
      <c r="H85" s="51" t="e">
        <f ca="1">Calcu!AD195</f>
        <v>#VALUE!</v>
      </c>
      <c r="J85" s="37" t="e">
        <f ca="1">Calcu!AC195</f>
        <v>#N/A</v>
      </c>
      <c r="K85" s="37" t="e">
        <f ca="1">Calcu!AB195</f>
        <v>#N/A</v>
      </c>
      <c r="L85" s="37" t="str">
        <f>LEFT(Calcu!AE195,1)</f>
        <v/>
      </c>
      <c r="M85" s="37" t="s">
        <v>156</v>
      </c>
      <c r="N85" s="37" t="s">
        <v>156</v>
      </c>
      <c r="O85" s="37" t="s">
        <v>156</v>
      </c>
      <c r="Q85" s="37" t="e">
        <f ca="1">Calcu!AF195</f>
        <v>#N/A</v>
      </c>
    </row>
    <row r="86" spans="1:17" ht="15" customHeight="1">
      <c r="A86" s="44" t="str">
        <f>IF(Calcu!B196=TRUE,"","삭제")</f>
        <v>삭제</v>
      </c>
      <c r="B86" s="43"/>
      <c r="C86" s="43"/>
      <c r="D86" s="37" t="s">
        <v>664</v>
      </c>
      <c r="F86" s="51" t="str">
        <f>Calcu!AA196</f>
        <v/>
      </c>
      <c r="G86" s="51" t="s">
        <v>140</v>
      </c>
      <c r="H86" s="51" t="e">
        <f ca="1">Calcu!AD196</f>
        <v>#VALUE!</v>
      </c>
      <c r="J86" s="37" t="e">
        <f ca="1">Calcu!AC196</f>
        <v>#N/A</v>
      </c>
      <c r="K86" s="37" t="e">
        <f ca="1">Calcu!AB196</f>
        <v>#N/A</v>
      </c>
      <c r="L86" s="37" t="str">
        <f>LEFT(Calcu!AE196,1)</f>
        <v/>
      </c>
      <c r="M86" s="37" t="s">
        <v>156</v>
      </c>
      <c r="N86" s="37" t="s">
        <v>156</v>
      </c>
      <c r="O86" s="37" t="s">
        <v>156</v>
      </c>
      <c r="Q86" s="37" t="e">
        <f ca="1">Calcu!AF196</f>
        <v>#N/A</v>
      </c>
    </row>
    <row r="87" spans="1:17" ht="15" customHeight="1">
      <c r="A87" s="44" t="str">
        <f>IF(Calcu!B197=TRUE,"","삭제")</f>
        <v>삭제</v>
      </c>
      <c r="B87" s="43"/>
      <c r="C87" s="43"/>
      <c r="D87" s="37" t="s">
        <v>664</v>
      </c>
      <c r="F87" s="51" t="str">
        <f>Calcu!AA197</f>
        <v/>
      </c>
      <c r="G87" s="51" t="s">
        <v>140</v>
      </c>
      <c r="H87" s="51" t="e">
        <f ca="1">Calcu!AD197</f>
        <v>#VALUE!</v>
      </c>
      <c r="J87" s="37" t="e">
        <f ca="1">Calcu!AC197</f>
        <v>#N/A</v>
      </c>
      <c r="K87" s="37" t="e">
        <f ca="1">Calcu!AB197</f>
        <v>#N/A</v>
      </c>
      <c r="L87" s="37" t="str">
        <f>LEFT(Calcu!AE197,1)</f>
        <v/>
      </c>
      <c r="M87" s="37" t="s">
        <v>156</v>
      </c>
      <c r="N87" s="37" t="s">
        <v>156</v>
      </c>
      <c r="O87" s="37" t="s">
        <v>156</v>
      </c>
      <c r="Q87" s="37" t="e">
        <f ca="1">Calcu!AF197</f>
        <v>#N/A</v>
      </c>
    </row>
    <row r="88" spans="1:17" ht="15" customHeight="1">
      <c r="A88" s="44" t="str">
        <f>IF(Calcu!B198=TRUE,"","삭제")</f>
        <v>삭제</v>
      </c>
      <c r="B88" s="43"/>
      <c r="C88" s="43"/>
      <c r="D88" s="37" t="s">
        <v>664</v>
      </c>
      <c r="F88" s="51" t="str">
        <f>Calcu!AA198</f>
        <v/>
      </c>
      <c r="G88" s="51" t="s">
        <v>140</v>
      </c>
      <c r="H88" s="51" t="e">
        <f ca="1">Calcu!AD198</f>
        <v>#VALUE!</v>
      </c>
      <c r="J88" s="37" t="e">
        <f ca="1">Calcu!AC198</f>
        <v>#N/A</v>
      </c>
      <c r="K88" s="37" t="e">
        <f ca="1">Calcu!AB198</f>
        <v>#N/A</v>
      </c>
      <c r="L88" s="37" t="str">
        <f>LEFT(Calcu!AE198,1)</f>
        <v/>
      </c>
      <c r="M88" s="37" t="s">
        <v>156</v>
      </c>
      <c r="N88" s="37" t="s">
        <v>156</v>
      </c>
      <c r="O88" s="37" t="s">
        <v>156</v>
      </c>
      <c r="Q88" s="37" t="e">
        <f ca="1">Calcu!AF198</f>
        <v>#N/A</v>
      </c>
    </row>
    <row r="89" spans="1:17" ht="15" customHeight="1">
      <c r="A89" s="44" t="str">
        <f>IF(Calcu!B199=TRUE,"","삭제")</f>
        <v>삭제</v>
      </c>
      <c r="B89" s="43"/>
      <c r="C89" s="43"/>
      <c r="D89" s="37" t="s">
        <v>664</v>
      </c>
      <c r="F89" s="51" t="str">
        <f>Calcu!AA199</f>
        <v/>
      </c>
      <c r="G89" s="51" t="s">
        <v>140</v>
      </c>
      <c r="H89" s="51" t="e">
        <f ca="1">Calcu!AD199</f>
        <v>#VALUE!</v>
      </c>
      <c r="J89" s="37" t="e">
        <f ca="1">Calcu!AC199</f>
        <v>#N/A</v>
      </c>
      <c r="K89" s="37" t="e">
        <f ca="1">Calcu!AB199</f>
        <v>#N/A</v>
      </c>
      <c r="L89" s="37" t="str">
        <f>LEFT(Calcu!AE199,1)</f>
        <v/>
      </c>
      <c r="M89" s="37" t="s">
        <v>156</v>
      </c>
      <c r="N89" s="37" t="s">
        <v>156</v>
      </c>
      <c r="O89" s="37" t="s">
        <v>156</v>
      </c>
      <c r="Q89" s="37" t="e">
        <f ca="1">Calcu!AF199</f>
        <v>#N/A</v>
      </c>
    </row>
    <row r="90" spans="1:17" ht="15" customHeight="1">
      <c r="A90" s="44" t="str">
        <f>IF(Calcu!B200=TRUE,"","삭제")</f>
        <v>삭제</v>
      </c>
      <c r="B90" s="43"/>
      <c r="C90" s="43"/>
      <c r="D90" s="37" t="s">
        <v>664</v>
      </c>
      <c r="F90" s="51" t="str">
        <f>Calcu!AA200</f>
        <v/>
      </c>
      <c r="G90" s="51" t="s">
        <v>140</v>
      </c>
      <c r="H90" s="51" t="e">
        <f ca="1">Calcu!AD200</f>
        <v>#VALUE!</v>
      </c>
      <c r="J90" s="37" t="e">
        <f ca="1">Calcu!AC200</f>
        <v>#N/A</v>
      </c>
      <c r="K90" s="37" t="e">
        <f ca="1">Calcu!AB200</f>
        <v>#N/A</v>
      </c>
      <c r="L90" s="37" t="str">
        <f>LEFT(Calcu!AE200,1)</f>
        <v/>
      </c>
      <c r="M90" s="37" t="s">
        <v>156</v>
      </c>
      <c r="N90" s="37" t="s">
        <v>156</v>
      </c>
      <c r="O90" s="37" t="s">
        <v>156</v>
      </c>
      <c r="Q90" s="37" t="e">
        <f ca="1">Calcu!AF200</f>
        <v>#N/A</v>
      </c>
    </row>
    <row r="91" spans="1:17" ht="15" customHeight="1">
      <c r="A91" s="44" t="str">
        <f>IF(Calcu!B201=TRUE,"","삭제")</f>
        <v>삭제</v>
      </c>
      <c r="B91" s="43"/>
      <c r="C91" s="43"/>
      <c r="D91" s="37" t="s">
        <v>664</v>
      </c>
      <c r="F91" s="51" t="str">
        <f>Calcu!AA201</f>
        <v/>
      </c>
      <c r="G91" s="51" t="s">
        <v>140</v>
      </c>
      <c r="H91" s="51" t="e">
        <f ca="1">Calcu!AD201</f>
        <v>#VALUE!</v>
      </c>
      <c r="J91" s="37" t="e">
        <f ca="1">Calcu!AC201</f>
        <v>#N/A</v>
      </c>
      <c r="K91" s="37" t="e">
        <f ca="1">Calcu!AB201</f>
        <v>#N/A</v>
      </c>
      <c r="L91" s="37" t="str">
        <f>LEFT(Calcu!AE201,1)</f>
        <v/>
      </c>
      <c r="M91" s="37" t="s">
        <v>156</v>
      </c>
      <c r="N91" s="37" t="s">
        <v>156</v>
      </c>
      <c r="O91" s="37" t="s">
        <v>156</v>
      </c>
      <c r="Q91" s="37" t="e">
        <f ca="1">Calcu!AF201</f>
        <v>#N/A</v>
      </c>
    </row>
    <row r="92" spans="1:17" ht="15" customHeight="1">
      <c r="A92" s="44" t="str">
        <f>IF(Calcu!B202=TRUE,"","삭제")</f>
        <v>삭제</v>
      </c>
      <c r="B92" s="43"/>
      <c r="C92" s="43"/>
      <c r="D92" s="37" t="s">
        <v>664</v>
      </c>
      <c r="F92" s="51" t="str">
        <f>Calcu!AA202</f>
        <v/>
      </c>
      <c r="G92" s="51" t="s">
        <v>140</v>
      </c>
      <c r="H92" s="51" t="e">
        <f ca="1">Calcu!AD202</f>
        <v>#VALUE!</v>
      </c>
      <c r="J92" s="37" t="e">
        <f ca="1">Calcu!AC202</f>
        <v>#N/A</v>
      </c>
      <c r="K92" s="37" t="e">
        <f ca="1">Calcu!AB202</f>
        <v>#N/A</v>
      </c>
      <c r="L92" s="37" t="str">
        <f>LEFT(Calcu!AE202,1)</f>
        <v/>
      </c>
      <c r="M92" s="37" t="s">
        <v>156</v>
      </c>
      <c r="N92" s="37" t="s">
        <v>156</v>
      </c>
      <c r="O92" s="37" t="s">
        <v>156</v>
      </c>
      <c r="Q92" s="37" t="e">
        <f ca="1">Calcu!AF202</f>
        <v>#N/A</v>
      </c>
    </row>
    <row r="93" spans="1:17" ht="15" customHeight="1">
      <c r="A93" s="44" t="str">
        <f>IF(Calcu!B203=TRUE,"","삭제")</f>
        <v>삭제</v>
      </c>
      <c r="B93" s="43"/>
      <c r="C93" s="43"/>
      <c r="D93" s="37" t="s">
        <v>664</v>
      </c>
      <c r="F93" s="51" t="str">
        <f>Calcu!AA203</f>
        <v/>
      </c>
      <c r="G93" s="51" t="s">
        <v>140</v>
      </c>
      <c r="H93" s="51" t="e">
        <f ca="1">Calcu!AD203</f>
        <v>#VALUE!</v>
      </c>
      <c r="J93" s="37" t="e">
        <f ca="1">Calcu!AC203</f>
        <v>#N/A</v>
      </c>
      <c r="K93" s="37" t="e">
        <f ca="1">Calcu!AB203</f>
        <v>#N/A</v>
      </c>
      <c r="L93" s="37" t="str">
        <f>LEFT(Calcu!AE203,1)</f>
        <v/>
      </c>
      <c r="M93" s="37" t="s">
        <v>156</v>
      </c>
      <c r="N93" s="37" t="s">
        <v>156</v>
      </c>
      <c r="O93" s="37" t="s">
        <v>156</v>
      </c>
      <c r="Q93" s="37" t="e">
        <f ca="1">Calcu!AF203</f>
        <v>#N/A</v>
      </c>
    </row>
    <row r="94" spans="1:17" ht="15" customHeight="1">
      <c r="A94" s="44" t="str">
        <f>IF(Calcu!B204=TRUE,"","삭제")</f>
        <v>삭제</v>
      </c>
      <c r="B94" s="43"/>
      <c r="C94" s="43"/>
      <c r="D94" s="37" t="s">
        <v>664</v>
      </c>
      <c r="F94" s="51" t="str">
        <f>Calcu!AA204</f>
        <v/>
      </c>
      <c r="G94" s="51" t="s">
        <v>140</v>
      </c>
      <c r="H94" s="51" t="e">
        <f ca="1">Calcu!AD204</f>
        <v>#VALUE!</v>
      </c>
      <c r="J94" s="37" t="e">
        <f ca="1">Calcu!AC204</f>
        <v>#N/A</v>
      </c>
      <c r="K94" s="37" t="e">
        <f ca="1">Calcu!AB204</f>
        <v>#N/A</v>
      </c>
      <c r="L94" s="37" t="str">
        <f>LEFT(Calcu!AE204,1)</f>
        <v/>
      </c>
      <c r="M94" s="37" t="s">
        <v>156</v>
      </c>
      <c r="N94" s="37" t="s">
        <v>156</v>
      </c>
      <c r="O94" s="37" t="s">
        <v>156</v>
      </c>
      <c r="Q94" s="37" t="e">
        <f ca="1">Calcu!AF204</f>
        <v>#N/A</v>
      </c>
    </row>
    <row r="95" spans="1:17" ht="15" customHeight="1">
      <c r="A95" s="44" t="str">
        <f>IF(Calcu!B205=TRUE,"","삭제")</f>
        <v>삭제</v>
      </c>
      <c r="B95" s="43"/>
      <c r="C95" s="43"/>
      <c r="D95" s="37" t="s">
        <v>664</v>
      </c>
      <c r="F95" s="51" t="str">
        <f>Calcu!AA205</f>
        <v/>
      </c>
      <c r="G95" s="51" t="s">
        <v>140</v>
      </c>
      <c r="H95" s="51" t="e">
        <f ca="1">Calcu!AD205</f>
        <v>#VALUE!</v>
      </c>
      <c r="J95" s="37" t="e">
        <f ca="1">Calcu!AC205</f>
        <v>#N/A</v>
      </c>
      <c r="K95" s="37" t="e">
        <f ca="1">Calcu!AB205</f>
        <v>#N/A</v>
      </c>
      <c r="L95" s="37" t="str">
        <f>LEFT(Calcu!AE205,1)</f>
        <v/>
      </c>
      <c r="M95" s="37" t="s">
        <v>156</v>
      </c>
      <c r="N95" s="37" t="s">
        <v>156</v>
      </c>
      <c r="O95" s="37" t="s">
        <v>156</v>
      </c>
      <c r="Q95" s="37" t="e">
        <f ca="1">Calcu!AF205</f>
        <v>#N/A</v>
      </c>
    </row>
    <row r="96" spans="1:17" ht="15" customHeight="1">
      <c r="A96" s="44" t="str">
        <f>IF(Calcu!B206=TRUE,"","삭제")</f>
        <v>삭제</v>
      </c>
      <c r="B96" s="43"/>
      <c r="C96" s="43"/>
      <c r="D96" s="37" t="s">
        <v>664</v>
      </c>
      <c r="F96" s="51" t="str">
        <f>Calcu!AA206</f>
        <v/>
      </c>
      <c r="G96" s="51" t="s">
        <v>140</v>
      </c>
      <c r="H96" s="51" t="e">
        <f ca="1">Calcu!AD206</f>
        <v>#VALUE!</v>
      </c>
      <c r="J96" s="37" t="e">
        <f ca="1">Calcu!AC206</f>
        <v>#N/A</v>
      </c>
      <c r="K96" s="37" t="e">
        <f ca="1">Calcu!AB206</f>
        <v>#N/A</v>
      </c>
      <c r="L96" s="37" t="str">
        <f>LEFT(Calcu!AE206,1)</f>
        <v/>
      </c>
      <c r="M96" s="37" t="s">
        <v>156</v>
      </c>
      <c r="N96" s="37" t="s">
        <v>156</v>
      </c>
      <c r="O96" s="37" t="s">
        <v>156</v>
      </c>
      <c r="Q96" s="37" t="e">
        <f ca="1">Calcu!AF206</f>
        <v>#N/A</v>
      </c>
    </row>
    <row r="97" spans="1:17" ht="15" customHeight="1">
      <c r="A97" s="44" t="str">
        <f>IF(Calcu!B207=TRUE,"","삭제")</f>
        <v>삭제</v>
      </c>
      <c r="B97" s="43"/>
      <c r="C97" s="43"/>
      <c r="D97" s="37" t="s">
        <v>664</v>
      </c>
      <c r="F97" s="51" t="str">
        <f>Calcu!AA207</f>
        <v/>
      </c>
      <c r="G97" s="51" t="s">
        <v>140</v>
      </c>
      <c r="H97" s="51" t="e">
        <f ca="1">Calcu!AD207</f>
        <v>#VALUE!</v>
      </c>
      <c r="J97" s="37" t="e">
        <f ca="1">Calcu!AC207</f>
        <v>#N/A</v>
      </c>
      <c r="K97" s="37" t="e">
        <f ca="1">Calcu!AB207</f>
        <v>#N/A</v>
      </c>
      <c r="L97" s="37" t="str">
        <f>LEFT(Calcu!AE207,1)</f>
        <v/>
      </c>
      <c r="M97" s="37" t="s">
        <v>156</v>
      </c>
      <c r="N97" s="37" t="s">
        <v>156</v>
      </c>
      <c r="O97" s="37" t="s">
        <v>156</v>
      </c>
      <c r="Q97" s="37" t="e">
        <f ca="1">Calcu!AF207</f>
        <v>#N/A</v>
      </c>
    </row>
    <row r="98" spans="1:17" ht="15" customHeight="1">
      <c r="A98" s="44" t="str">
        <f>IF(Calcu!B208=TRUE,"","삭제")</f>
        <v>삭제</v>
      </c>
      <c r="B98" s="43"/>
      <c r="C98" s="43"/>
      <c r="D98" s="37" t="s">
        <v>664</v>
      </c>
      <c r="F98" s="51" t="str">
        <f>Calcu!AA208</f>
        <v/>
      </c>
      <c r="G98" s="51" t="s">
        <v>140</v>
      </c>
      <c r="H98" s="51" t="e">
        <f ca="1">Calcu!AD208</f>
        <v>#VALUE!</v>
      </c>
      <c r="J98" s="37" t="e">
        <f ca="1">Calcu!AC208</f>
        <v>#N/A</v>
      </c>
      <c r="K98" s="37" t="e">
        <f ca="1">Calcu!AB208</f>
        <v>#N/A</v>
      </c>
      <c r="L98" s="37" t="str">
        <f>LEFT(Calcu!AE208,1)</f>
        <v/>
      </c>
      <c r="M98" s="37" t="s">
        <v>156</v>
      </c>
      <c r="N98" s="37" t="s">
        <v>156</v>
      </c>
      <c r="O98" s="37" t="s">
        <v>156</v>
      </c>
      <c r="Q98" s="37" t="e">
        <f ca="1">Calcu!AF208</f>
        <v>#N/A</v>
      </c>
    </row>
    <row r="99" spans="1:17" ht="15" customHeight="1">
      <c r="A99" s="44" t="str">
        <f>IF(Calcu!B209=TRUE,"","삭제")</f>
        <v>삭제</v>
      </c>
      <c r="B99" s="43"/>
      <c r="C99" s="43"/>
      <c r="D99" s="37" t="s">
        <v>664</v>
      </c>
      <c r="F99" s="51" t="str">
        <f>Calcu!AA209</f>
        <v/>
      </c>
      <c r="G99" s="51" t="s">
        <v>140</v>
      </c>
      <c r="H99" s="51" t="e">
        <f ca="1">Calcu!AD209</f>
        <v>#VALUE!</v>
      </c>
      <c r="J99" s="37" t="e">
        <f ca="1">Calcu!AC209</f>
        <v>#N/A</v>
      </c>
      <c r="K99" s="37" t="e">
        <f ca="1">Calcu!AB209</f>
        <v>#N/A</v>
      </c>
      <c r="L99" s="37" t="str">
        <f>LEFT(Calcu!AE209,1)</f>
        <v/>
      </c>
      <c r="M99" s="37" t="s">
        <v>156</v>
      </c>
      <c r="N99" s="37" t="s">
        <v>156</v>
      </c>
      <c r="O99" s="37" t="s">
        <v>156</v>
      </c>
      <c r="Q99" s="37" t="e">
        <f ca="1">Calcu!AF209</f>
        <v>#N/A</v>
      </c>
    </row>
    <row r="100" spans="1:17" ht="15" customHeight="1">
      <c r="A100" s="235" t="str">
        <f>A80</f>
        <v>삭제</v>
      </c>
      <c r="G100" s="53" t="e">
        <f ca="1">IF(Calcu!E235="사다리꼴","※ 신뢰수준 95 %,","※ 신뢰수준 약 95 %,")</f>
        <v>#N/A</v>
      </c>
      <c r="H100" s="195" t="e">
        <f ca="1">Calcu!E236&amp;IF(Calcu!E235="사다리꼴",", 사다리꼴 확률분포","")</f>
        <v>#N/A</v>
      </c>
      <c r="K100" s="50"/>
      <c r="Q100" s="53"/>
    </row>
    <row r="101" spans="1:17" ht="15" customHeight="1">
      <c r="A101" s="235" t="str">
        <f>A102</f>
        <v>삭제</v>
      </c>
      <c r="G101" s="53"/>
      <c r="H101" s="195"/>
      <c r="K101" s="50"/>
      <c r="Q101" s="53"/>
    </row>
    <row r="102" spans="1:17" ht="15" customHeight="1">
      <c r="A102" s="44" t="str">
        <f>IF(Calcu!B250=TRUE,"","삭제")</f>
        <v>삭제</v>
      </c>
      <c r="B102" s="43"/>
      <c r="C102" s="43"/>
      <c r="D102" s="37" t="s">
        <v>666</v>
      </c>
      <c r="F102" s="51" t="str">
        <f>Calcu!AA250</f>
        <v/>
      </c>
      <c r="G102" s="51" t="s">
        <v>140</v>
      </c>
      <c r="H102" s="51" t="e">
        <f ca="1">Calcu!AD250</f>
        <v>#VALUE!</v>
      </c>
      <c r="J102" s="37" t="e">
        <f ca="1">Calcu!AC250</f>
        <v>#N/A</v>
      </c>
      <c r="K102" s="37" t="e">
        <f ca="1">Calcu!AB250</f>
        <v>#N/A</v>
      </c>
      <c r="L102" s="37" t="str">
        <f>LEFT(Calcu!AE250,1)</f>
        <v/>
      </c>
      <c r="M102" s="37" t="s">
        <v>156</v>
      </c>
      <c r="N102" s="37" t="s">
        <v>156</v>
      </c>
      <c r="O102" s="37" t="s">
        <v>156</v>
      </c>
      <c r="Q102" s="37" t="e">
        <f ca="1">Calcu!AF250</f>
        <v>#N/A</v>
      </c>
    </row>
    <row r="103" spans="1:17" ht="15" customHeight="1">
      <c r="A103" s="44" t="str">
        <f>IF(Calcu!B251=TRUE,"","삭제")</f>
        <v>삭제</v>
      </c>
      <c r="B103" s="43"/>
      <c r="C103" s="43"/>
      <c r="D103" s="37" t="s">
        <v>666</v>
      </c>
      <c r="F103" s="51" t="str">
        <f>Calcu!AA251</f>
        <v/>
      </c>
      <c r="G103" s="51" t="s">
        <v>140</v>
      </c>
      <c r="H103" s="51" t="e">
        <f ca="1">Calcu!AD251</f>
        <v>#VALUE!</v>
      </c>
      <c r="J103" s="37" t="e">
        <f ca="1">Calcu!AC251</f>
        <v>#N/A</v>
      </c>
      <c r="K103" s="37" t="e">
        <f ca="1">Calcu!AB251</f>
        <v>#N/A</v>
      </c>
      <c r="L103" s="37" t="str">
        <f>LEFT(Calcu!AE251,1)</f>
        <v/>
      </c>
      <c r="M103" s="37" t="s">
        <v>156</v>
      </c>
      <c r="N103" s="37" t="s">
        <v>156</v>
      </c>
      <c r="O103" s="37" t="s">
        <v>156</v>
      </c>
      <c r="Q103" s="37" t="e">
        <f ca="1">Calcu!AF251</f>
        <v>#N/A</v>
      </c>
    </row>
    <row r="104" spans="1:17" ht="15" customHeight="1">
      <c r="A104" s="44" t="str">
        <f>IF(Calcu!B252=TRUE,"","삭제")</f>
        <v>삭제</v>
      </c>
      <c r="B104" s="43"/>
      <c r="C104" s="43"/>
      <c r="D104" s="37" t="s">
        <v>666</v>
      </c>
      <c r="F104" s="51" t="str">
        <f>Calcu!AA252</f>
        <v/>
      </c>
      <c r="G104" s="51" t="s">
        <v>140</v>
      </c>
      <c r="H104" s="51" t="e">
        <f ca="1">Calcu!AD252</f>
        <v>#VALUE!</v>
      </c>
      <c r="J104" s="37" t="e">
        <f ca="1">Calcu!AC252</f>
        <v>#N/A</v>
      </c>
      <c r="K104" s="37" t="e">
        <f ca="1">Calcu!AB252</f>
        <v>#N/A</v>
      </c>
      <c r="L104" s="37" t="str">
        <f>LEFT(Calcu!AE252,1)</f>
        <v/>
      </c>
      <c r="M104" s="37" t="s">
        <v>156</v>
      </c>
      <c r="N104" s="37" t="s">
        <v>156</v>
      </c>
      <c r="O104" s="37" t="s">
        <v>156</v>
      </c>
      <c r="Q104" s="37" t="e">
        <f ca="1">Calcu!AF252</f>
        <v>#N/A</v>
      </c>
    </row>
    <row r="105" spans="1:17" ht="15" customHeight="1">
      <c r="A105" s="44" t="str">
        <f>IF(Calcu!B253=TRUE,"","삭제")</f>
        <v>삭제</v>
      </c>
      <c r="B105" s="43"/>
      <c r="C105" s="43"/>
      <c r="D105" s="37" t="s">
        <v>666</v>
      </c>
      <c r="F105" s="51" t="str">
        <f>Calcu!AA253</f>
        <v/>
      </c>
      <c r="G105" s="51" t="s">
        <v>140</v>
      </c>
      <c r="H105" s="51" t="e">
        <f ca="1">Calcu!AD253</f>
        <v>#VALUE!</v>
      </c>
      <c r="J105" s="37" t="e">
        <f ca="1">Calcu!AC253</f>
        <v>#N/A</v>
      </c>
      <c r="K105" s="37" t="e">
        <f ca="1">Calcu!AB253</f>
        <v>#N/A</v>
      </c>
      <c r="L105" s="37" t="str">
        <f>LEFT(Calcu!AE253,1)</f>
        <v/>
      </c>
      <c r="M105" s="37" t="s">
        <v>156</v>
      </c>
      <c r="N105" s="37" t="s">
        <v>156</v>
      </c>
      <c r="O105" s="37" t="s">
        <v>156</v>
      </c>
      <c r="Q105" s="37" t="e">
        <f ca="1">Calcu!AF253</f>
        <v>#N/A</v>
      </c>
    </row>
    <row r="106" spans="1:17" ht="15" customHeight="1">
      <c r="A106" s="44" t="str">
        <f>IF(Calcu!B254=TRUE,"","삭제")</f>
        <v>삭제</v>
      </c>
      <c r="B106" s="43"/>
      <c r="C106" s="43"/>
      <c r="D106" s="37" t="s">
        <v>666</v>
      </c>
      <c r="F106" s="51" t="str">
        <f>Calcu!AA254</f>
        <v/>
      </c>
      <c r="G106" s="51" t="s">
        <v>140</v>
      </c>
      <c r="H106" s="51" t="e">
        <f ca="1">Calcu!AD254</f>
        <v>#VALUE!</v>
      </c>
      <c r="J106" s="37" t="e">
        <f ca="1">Calcu!AC254</f>
        <v>#N/A</v>
      </c>
      <c r="K106" s="37" t="e">
        <f ca="1">Calcu!AB254</f>
        <v>#N/A</v>
      </c>
      <c r="L106" s="37" t="str">
        <f>LEFT(Calcu!AE254,1)</f>
        <v/>
      </c>
      <c r="M106" s="37" t="s">
        <v>156</v>
      </c>
      <c r="N106" s="37" t="s">
        <v>156</v>
      </c>
      <c r="O106" s="37" t="s">
        <v>156</v>
      </c>
      <c r="Q106" s="37" t="e">
        <f ca="1">Calcu!AF254</f>
        <v>#N/A</v>
      </c>
    </row>
    <row r="107" spans="1:17" ht="15" customHeight="1">
      <c r="A107" s="44" t="str">
        <f>IF(Calcu!B255=TRUE,"","삭제")</f>
        <v>삭제</v>
      </c>
      <c r="B107" s="43"/>
      <c r="C107" s="43"/>
      <c r="D107" s="37" t="s">
        <v>666</v>
      </c>
      <c r="F107" s="51" t="str">
        <f>Calcu!AA255</f>
        <v/>
      </c>
      <c r="G107" s="51" t="s">
        <v>140</v>
      </c>
      <c r="H107" s="51" t="e">
        <f ca="1">Calcu!AD255</f>
        <v>#VALUE!</v>
      </c>
      <c r="J107" s="37" t="e">
        <f ca="1">Calcu!AC255</f>
        <v>#N/A</v>
      </c>
      <c r="K107" s="37" t="e">
        <f ca="1">Calcu!AB255</f>
        <v>#N/A</v>
      </c>
      <c r="L107" s="37" t="str">
        <f>LEFT(Calcu!AE255,1)</f>
        <v/>
      </c>
      <c r="M107" s="37" t="s">
        <v>156</v>
      </c>
      <c r="N107" s="37" t="s">
        <v>156</v>
      </c>
      <c r="O107" s="37" t="s">
        <v>156</v>
      </c>
      <c r="Q107" s="37" t="e">
        <f ca="1">Calcu!AF255</f>
        <v>#N/A</v>
      </c>
    </row>
    <row r="108" spans="1:17" ht="15" customHeight="1">
      <c r="A108" s="44" t="str">
        <f>IF(Calcu!B256=TRUE,"","삭제")</f>
        <v>삭제</v>
      </c>
      <c r="B108" s="43"/>
      <c r="C108" s="43"/>
      <c r="D108" s="37" t="s">
        <v>666</v>
      </c>
      <c r="F108" s="51" t="str">
        <f>Calcu!AA256</f>
        <v/>
      </c>
      <c r="G108" s="51" t="s">
        <v>140</v>
      </c>
      <c r="H108" s="51" t="e">
        <f ca="1">Calcu!AD256</f>
        <v>#VALUE!</v>
      </c>
      <c r="J108" s="37" t="e">
        <f ca="1">Calcu!AC256</f>
        <v>#N/A</v>
      </c>
      <c r="K108" s="37" t="e">
        <f ca="1">Calcu!AB256</f>
        <v>#N/A</v>
      </c>
      <c r="L108" s="37" t="str">
        <f>LEFT(Calcu!AE256,1)</f>
        <v/>
      </c>
      <c r="M108" s="37" t="s">
        <v>156</v>
      </c>
      <c r="N108" s="37" t="s">
        <v>156</v>
      </c>
      <c r="O108" s="37" t="s">
        <v>156</v>
      </c>
      <c r="Q108" s="37" t="e">
        <f ca="1">Calcu!AF256</f>
        <v>#N/A</v>
      </c>
    </row>
    <row r="109" spans="1:17" ht="15" customHeight="1">
      <c r="A109" s="44" t="str">
        <f>IF(Calcu!B257=TRUE,"","삭제")</f>
        <v>삭제</v>
      </c>
      <c r="B109" s="43"/>
      <c r="C109" s="43"/>
      <c r="D109" s="37" t="s">
        <v>666</v>
      </c>
      <c r="F109" s="51" t="str">
        <f>Calcu!AA257</f>
        <v/>
      </c>
      <c r="G109" s="51" t="s">
        <v>140</v>
      </c>
      <c r="H109" s="51" t="e">
        <f ca="1">Calcu!AD257</f>
        <v>#VALUE!</v>
      </c>
      <c r="J109" s="37" t="e">
        <f ca="1">Calcu!AC257</f>
        <v>#N/A</v>
      </c>
      <c r="K109" s="37" t="e">
        <f ca="1">Calcu!AB257</f>
        <v>#N/A</v>
      </c>
      <c r="L109" s="37" t="str">
        <f>LEFT(Calcu!AE257,1)</f>
        <v/>
      </c>
      <c r="M109" s="37" t="s">
        <v>156</v>
      </c>
      <c r="N109" s="37" t="s">
        <v>156</v>
      </c>
      <c r="O109" s="37" t="s">
        <v>156</v>
      </c>
      <c r="Q109" s="37" t="e">
        <f ca="1">Calcu!AF257</f>
        <v>#N/A</v>
      </c>
    </row>
    <row r="110" spans="1:17" ht="15" customHeight="1">
      <c r="A110" s="44" t="str">
        <f>IF(Calcu!B258=TRUE,"","삭제")</f>
        <v>삭제</v>
      </c>
      <c r="B110" s="43"/>
      <c r="C110" s="43"/>
      <c r="D110" s="37" t="s">
        <v>666</v>
      </c>
      <c r="F110" s="51" t="str">
        <f>Calcu!AA258</f>
        <v/>
      </c>
      <c r="G110" s="51" t="s">
        <v>140</v>
      </c>
      <c r="H110" s="51" t="e">
        <f ca="1">Calcu!AD258</f>
        <v>#VALUE!</v>
      </c>
      <c r="J110" s="37" t="e">
        <f ca="1">Calcu!AC258</f>
        <v>#N/A</v>
      </c>
      <c r="K110" s="37" t="e">
        <f ca="1">Calcu!AB258</f>
        <v>#N/A</v>
      </c>
      <c r="L110" s="37" t="str">
        <f>LEFT(Calcu!AE258,1)</f>
        <v/>
      </c>
      <c r="M110" s="37" t="s">
        <v>156</v>
      </c>
      <c r="N110" s="37" t="s">
        <v>156</v>
      </c>
      <c r="O110" s="37" t="s">
        <v>156</v>
      </c>
      <c r="Q110" s="37" t="e">
        <f ca="1">Calcu!AF258</f>
        <v>#N/A</v>
      </c>
    </row>
    <row r="111" spans="1:17" ht="15" customHeight="1">
      <c r="A111" s="44" t="str">
        <f>IF(Calcu!B259=TRUE,"","삭제")</f>
        <v>삭제</v>
      </c>
      <c r="B111" s="43"/>
      <c r="C111" s="43"/>
      <c r="D111" s="37" t="s">
        <v>666</v>
      </c>
      <c r="F111" s="51" t="str">
        <f>Calcu!AA259</f>
        <v/>
      </c>
      <c r="G111" s="51" t="s">
        <v>140</v>
      </c>
      <c r="H111" s="51" t="e">
        <f ca="1">Calcu!AD259</f>
        <v>#VALUE!</v>
      </c>
      <c r="J111" s="37" t="e">
        <f ca="1">Calcu!AC259</f>
        <v>#N/A</v>
      </c>
      <c r="K111" s="37" t="e">
        <f ca="1">Calcu!AB259</f>
        <v>#N/A</v>
      </c>
      <c r="L111" s="37" t="str">
        <f>LEFT(Calcu!AE259,1)</f>
        <v/>
      </c>
      <c r="M111" s="37" t="s">
        <v>156</v>
      </c>
      <c r="N111" s="37" t="s">
        <v>156</v>
      </c>
      <c r="O111" s="37" t="s">
        <v>156</v>
      </c>
      <c r="Q111" s="37" t="e">
        <f ca="1">Calcu!AF259</f>
        <v>#N/A</v>
      </c>
    </row>
    <row r="112" spans="1:17" ht="15" customHeight="1">
      <c r="A112" s="44" t="str">
        <f>IF(Calcu!B260=TRUE,"","삭제")</f>
        <v>삭제</v>
      </c>
      <c r="B112" s="43"/>
      <c r="C112" s="43"/>
      <c r="D112" s="37" t="s">
        <v>666</v>
      </c>
      <c r="F112" s="51" t="str">
        <f>Calcu!AA260</f>
        <v/>
      </c>
      <c r="G112" s="51" t="s">
        <v>140</v>
      </c>
      <c r="H112" s="51" t="e">
        <f ca="1">Calcu!AD260</f>
        <v>#VALUE!</v>
      </c>
      <c r="J112" s="37" t="e">
        <f ca="1">Calcu!AC260</f>
        <v>#N/A</v>
      </c>
      <c r="K112" s="37" t="e">
        <f ca="1">Calcu!AB260</f>
        <v>#N/A</v>
      </c>
      <c r="L112" s="37" t="str">
        <f>LEFT(Calcu!AE260,1)</f>
        <v/>
      </c>
      <c r="M112" s="37" t="s">
        <v>156</v>
      </c>
      <c r="N112" s="37" t="s">
        <v>156</v>
      </c>
      <c r="O112" s="37" t="s">
        <v>156</v>
      </c>
      <c r="Q112" s="37" t="e">
        <f ca="1">Calcu!AF260</f>
        <v>#N/A</v>
      </c>
    </row>
    <row r="113" spans="1:17" ht="15" customHeight="1">
      <c r="A113" s="44" t="str">
        <f>IF(Calcu!B261=TRUE,"","삭제")</f>
        <v>삭제</v>
      </c>
      <c r="B113" s="43"/>
      <c r="C113" s="43"/>
      <c r="D113" s="37" t="s">
        <v>666</v>
      </c>
      <c r="F113" s="51" t="str">
        <f>Calcu!AA261</f>
        <v/>
      </c>
      <c r="G113" s="51" t="s">
        <v>140</v>
      </c>
      <c r="H113" s="51" t="e">
        <f ca="1">Calcu!AD261</f>
        <v>#VALUE!</v>
      </c>
      <c r="J113" s="37" t="e">
        <f ca="1">Calcu!AC261</f>
        <v>#N/A</v>
      </c>
      <c r="K113" s="37" t="e">
        <f ca="1">Calcu!AB261</f>
        <v>#N/A</v>
      </c>
      <c r="L113" s="37" t="str">
        <f>LEFT(Calcu!AE261,1)</f>
        <v/>
      </c>
      <c r="M113" s="37" t="s">
        <v>156</v>
      </c>
      <c r="N113" s="37" t="s">
        <v>156</v>
      </c>
      <c r="O113" s="37" t="s">
        <v>156</v>
      </c>
      <c r="Q113" s="37" t="e">
        <f ca="1">Calcu!AF261</f>
        <v>#N/A</v>
      </c>
    </row>
    <row r="114" spans="1:17" ht="15" customHeight="1">
      <c r="A114" s="44" t="str">
        <f>IF(Calcu!B262=TRUE,"","삭제")</f>
        <v>삭제</v>
      </c>
      <c r="B114" s="43"/>
      <c r="C114" s="43"/>
      <c r="D114" s="37" t="s">
        <v>666</v>
      </c>
      <c r="F114" s="51" t="str">
        <f>Calcu!AA262</f>
        <v/>
      </c>
      <c r="G114" s="51" t="s">
        <v>140</v>
      </c>
      <c r="H114" s="51" t="e">
        <f ca="1">Calcu!AD262</f>
        <v>#VALUE!</v>
      </c>
      <c r="J114" s="37" t="e">
        <f ca="1">Calcu!AC262</f>
        <v>#N/A</v>
      </c>
      <c r="K114" s="37" t="e">
        <f ca="1">Calcu!AB262</f>
        <v>#N/A</v>
      </c>
      <c r="L114" s="37" t="str">
        <f>LEFT(Calcu!AE262,1)</f>
        <v/>
      </c>
      <c r="M114" s="37" t="s">
        <v>156</v>
      </c>
      <c r="N114" s="37" t="s">
        <v>156</v>
      </c>
      <c r="O114" s="37" t="s">
        <v>156</v>
      </c>
      <c r="Q114" s="37" t="e">
        <f ca="1">Calcu!AF262</f>
        <v>#N/A</v>
      </c>
    </row>
    <row r="115" spans="1:17" ht="15" customHeight="1">
      <c r="A115" s="44" t="str">
        <f>IF(Calcu!B263=TRUE,"","삭제")</f>
        <v>삭제</v>
      </c>
      <c r="B115" s="43"/>
      <c r="C115" s="43"/>
      <c r="D115" s="37" t="s">
        <v>666</v>
      </c>
      <c r="F115" s="51" t="str">
        <f>Calcu!AA263</f>
        <v/>
      </c>
      <c r="G115" s="51" t="s">
        <v>140</v>
      </c>
      <c r="H115" s="51" t="e">
        <f ca="1">Calcu!AD263</f>
        <v>#VALUE!</v>
      </c>
      <c r="J115" s="37" t="e">
        <f ca="1">Calcu!AC263</f>
        <v>#N/A</v>
      </c>
      <c r="K115" s="37" t="e">
        <f ca="1">Calcu!AB263</f>
        <v>#N/A</v>
      </c>
      <c r="L115" s="37" t="str">
        <f>LEFT(Calcu!AE263,1)</f>
        <v/>
      </c>
      <c r="M115" s="37" t="s">
        <v>156</v>
      </c>
      <c r="N115" s="37" t="s">
        <v>156</v>
      </c>
      <c r="O115" s="37" t="s">
        <v>156</v>
      </c>
      <c r="Q115" s="37" t="e">
        <f ca="1">Calcu!AF263</f>
        <v>#N/A</v>
      </c>
    </row>
    <row r="116" spans="1:17" ht="15" customHeight="1">
      <c r="A116" s="44" t="str">
        <f>IF(Calcu!B264=TRUE,"","삭제")</f>
        <v>삭제</v>
      </c>
      <c r="B116" s="43"/>
      <c r="C116" s="43"/>
      <c r="D116" s="37" t="s">
        <v>666</v>
      </c>
      <c r="F116" s="51" t="str">
        <f>Calcu!AA264</f>
        <v/>
      </c>
      <c r="G116" s="51" t="s">
        <v>140</v>
      </c>
      <c r="H116" s="51" t="e">
        <f ca="1">Calcu!AD264</f>
        <v>#VALUE!</v>
      </c>
      <c r="J116" s="37" t="e">
        <f ca="1">Calcu!AC264</f>
        <v>#N/A</v>
      </c>
      <c r="K116" s="37" t="e">
        <f ca="1">Calcu!AB264</f>
        <v>#N/A</v>
      </c>
      <c r="L116" s="37" t="str">
        <f>LEFT(Calcu!AE264,1)</f>
        <v/>
      </c>
      <c r="M116" s="37" t="s">
        <v>156</v>
      </c>
      <c r="N116" s="37" t="s">
        <v>156</v>
      </c>
      <c r="O116" s="37" t="s">
        <v>156</v>
      </c>
      <c r="Q116" s="37" t="e">
        <f ca="1">Calcu!AF264</f>
        <v>#N/A</v>
      </c>
    </row>
    <row r="117" spans="1:17" ht="15" customHeight="1">
      <c r="A117" s="44" t="str">
        <f>IF(Calcu!B265=TRUE,"","삭제")</f>
        <v>삭제</v>
      </c>
      <c r="B117" s="43"/>
      <c r="C117" s="43"/>
      <c r="D117" s="37" t="s">
        <v>666</v>
      </c>
      <c r="F117" s="51" t="str">
        <f>Calcu!AA265</f>
        <v/>
      </c>
      <c r="G117" s="51" t="s">
        <v>140</v>
      </c>
      <c r="H117" s="51" t="e">
        <f ca="1">Calcu!AD265</f>
        <v>#VALUE!</v>
      </c>
      <c r="J117" s="37" t="e">
        <f ca="1">Calcu!AC265</f>
        <v>#N/A</v>
      </c>
      <c r="K117" s="37" t="e">
        <f ca="1">Calcu!AB265</f>
        <v>#N/A</v>
      </c>
      <c r="L117" s="37" t="str">
        <f>LEFT(Calcu!AE265,1)</f>
        <v/>
      </c>
      <c r="M117" s="37" t="s">
        <v>156</v>
      </c>
      <c r="N117" s="37" t="s">
        <v>156</v>
      </c>
      <c r="O117" s="37" t="s">
        <v>156</v>
      </c>
      <c r="Q117" s="37" t="e">
        <f ca="1">Calcu!AF265</f>
        <v>#N/A</v>
      </c>
    </row>
    <row r="118" spans="1:17" ht="15" customHeight="1">
      <c r="A118" s="44" t="str">
        <f>IF(Calcu!B266=TRUE,"","삭제")</f>
        <v>삭제</v>
      </c>
      <c r="B118" s="43"/>
      <c r="C118" s="43"/>
      <c r="D118" s="37" t="s">
        <v>666</v>
      </c>
      <c r="F118" s="51" t="str">
        <f>Calcu!AA266</f>
        <v/>
      </c>
      <c r="G118" s="51" t="s">
        <v>140</v>
      </c>
      <c r="H118" s="51" t="e">
        <f ca="1">Calcu!AD266</f>
        <v>#VALUE!</v>
      </c>
      <c r="J118" s="37" t="e">
        <f ca="1">Calcu!AC266</f>
        <v>#N/A</v>
      </c>
      <c r="K118" s="37" t="e">
        <f ca="1">Calcu!AB266</f>
        <v>#N/A</v>
      </c>
      <c r="L118" s="37" t="str">
        <f>LEFT(Calcu!AE266,1)</f>
        <v/>
      </c>
      <c r="M118" s="37" t="s">
        <v>156</v>
      </c>
      <c r="N118" s="37" t="s">
        <v>156</v>
      </c>
      <c r="O118" s="37" t="s">
        <v>156</v>
      </c>
      <c r="Q118" s="37" t="e">
        <f ca="1">Calcu!AF266</f>
        <v>#N/A</v>
      </c>
    </row>
    <row r="119" spans="1:17" ht="15" customHeight="1">
      <c r="A119" s="44" t="str">
        <f>IF(Calcu!B267=TRUE,"","삭제")</f>
        <v>삭제</v>
      </c>
      <c r="B119" s="43"/>
      <c r="C119" s="43"/>
      <c r="D119" s="37" t="s">
        <v>666</v>
      </c>
      <c r="F119" s="51" t="str">
        <f>Calcu!AA267</f>
        <v/>
      </c>
      <c r="G119" s="51" t="s">
        <v>140</v>
      </c>
      <c r="H119" s="51" t="e">
        <f ca="1">Calcu!AD267</f>
        <v>#VALUE!</v>
      </c>
      <c r="J119" s="37" t="e">
        <f ca="1">Calcu!AC267</f>
        <v>#N/A</v>
      </c>
      <c r="K119" s="37" t="e">
        <f ca="1">Calcu!AB267</f>
        <v>#N/A</v>
      </c>
      <c r="L119" s="37" t="str">
        <f>LEFT(Calcu!AE267,1)</f>
        <v/>
      </c>
      <c r="M119" s="37" t="s">
        <v>156</v>
      </c>
      <c r="N119" s="37" t="s">
        <v>156</v>
      </c>
      <c r="O119" s="37" t="s">
        <v>156</v>
      </c>
      <c r="Q119" s="37" t="e">
        <f ca="1">Calcu!AF267</f>
        <v>#N/A</v>
      </c>
    </row>
    <row r="120" spans="1:17" ht="15" customHeight="1">
      <c r="A120" s="44" t="str">
        <f>IF(Calcu!B268=TRUE,"","삭제")</f>
        <v>삭제</v>
      </c>
      <c r="B120" s="43"/>
      <c r="C120" s="43"/>
      <c r="D120" s="37" t="s">
        <v>666</v>
      </c>
      <c r="F120" s="51" t="str">
        <f>Calcu!AA268</f>
        <v/>
      </c>
      <c r="G120" s="51" t="s">
        <v>140</v>
      </c>
      <c r="H120" s="51" t="e">
        <f ca="1">Calcu!AD268</f>
        <v>#VALUE!</v>
      </c>
      <c r="J120" s="37" t="e">
        <f ca="1">Calcu!AC268</f>
        <v>#N/A</v>
      </c>
      <c r="K120" s="37" t="e">
        <f ca="1">Calcu!AB268</f>
        <v>#N/A</v>
      </c>
      <c r="L120" s="37" t="str">
        <f>LEFT(Calcu!AE268,1)</f>
        <v/>
      </c>
      <c r="M120" s="37" t="s">
        <v>156</v>
      </c>
      <c r="N120" s="37" t="s">
        <v>156</v>
      </c>
      <c r="O120" s="37" t="s">
        <v>156</v>
      </c>
      <c r="Q120" s="37" t="e">
        <f ca="1">Calcu!AF268</f>
        <v>#N/A</v>
      </c>
    </row>
    <row r="121" spans="1:17" ht="15" customHeight="1">
      <c r="A121" s="44" t="str">
        <f>IF(Calcu!B269=TRUE,"","삭제")</f>
        <v>삭제</v>
      </c>
      <c r="B121" s="43"/>
      <c r="C121" s="43"/>
      <c r="D121" s="37" t="s">
        <v>666</v>
      </c>
      <c r="F121" s="51" t="str">
        <f>Calcu!AA269</f>
        <v/>
      </c>
      <c r="G121" s="51" t="s">
        <v>140</v>
      </c>
      <c r="H121" s="51" t="e">
        <f ca="1">Calcu!AD269</f>
        <v>#VALUE!</v>
      </c>
      <c r="J121" s="37" t="e">
        <f ca="1">Calcu!AC269</f>
        <v>#N/A</v>
      </c>
      <c r="K121" s="37" t="e">
        <f ca="1">Calcu!AB269</f>
        <v>#N/A</v>
      </c>
      <c r="L121" s="37" t="str">
        <f>LEFT(Calcu!AE269,1)</f>
        <v/>
      </c>
      <c r="M121" s="37" t="s">
        <v>156</v>
      </c>
      <c r="N121" s="37" t="s">
        <v>156</v>
      </c>
      <c r="O121" s="37" t="s">
        <v>156</v>
      </c>
      <c r="Q121" s="37" t="e">
        <f ca="1">Calcu!AF269</f>
        <v>#N/A</v>
      </c>
    </row>
    <row r="122" spans="1:17" ht="15" customHeight="1">
      <c r="A122" s="235" t="str">
        <f>A102</f>
        <v>삭제</v>
      </c>
      <c r="G122" s="53" t="e">
        <f ca="1">IF(Calcu!E295="사다리꼴","※ 신뢰수준 95 %,","※ 신뢰수준 약 95 %,")</f>
        <v>#N/A</v>
      </c>
      <c r="H122" s="195" t="e">
        <f ca="1">Calcu!E296&amp;IF(Calcu!E295="사다리꼴",", 사다리꼴 확률분포","")</f>
        <v>#N/A</v>
      </c>
      <c r="K122" s="50"/>
      <c r="Q122" s="53"/>
    </row>
    <row r="123" spans="1:17" ht="15" customHeight="1">
      <c r="A123" s="235" t="str">
        <f>A124</f>
        <v>삭제</v>
      </c>
      <c r="G123" s="53"/>
      <c r="H123" s="195"/>
      <c r="K123" s="50"/>
      <c r="Q123" s="53"/>
    </row>
    <row r="124" spans="1:17" ht="15" customHeight="1">
      <c r="A124" s="44" t="str">
        <f>IF(Calcu!B310=TRUE,"","삭제")</f>
        <v>삭제</v>
      </c>
      <c r="B124" s="43"/>
      <c r="C124" s="43"/>
      <c r="D124" s="37" t="s">
        <v>647</v>
      </c>
      <c r="E124" s="51" t="str">
        <f>Calcu!Z310&amp;" mm"</f>
        <v xml:space="preserve"> mm</v>
      </c>
      <c r="F124" s="37">
        <v>0</v>
      </c>
      <c r="G124" s="51" t="s">
        <v>140</v>
      </c>
      <c r="H124" s="51" t="e">
        <f ca="1">Calcu!AF310</f>
        <v>#N/A</v>
      </c>
      <c r="J124" s="37" t="e">
        <f ca="1">Calcu!AD310</f>
        <v>#VALUE!</v>
      </c>
      <c r="K124" s="37" t="e">
        <f ca="1">Calcu!AB310</f>
        <v>#VALUE!</v>
      </c>
      <c r="L124" s="37" t="str">
        <f>LEFT(Calcu!AG310,1)</f>
        <v/>
      </c>
      <c r="M124" s="37" t="s">
        <v>156</v>
      </c>
      <c r="N124" s="37" t="s">
        <v>156</v>
      </c>
      <c r="O124" s="37" t="s">
        <v>156</v>
      </c>
      <c r="Q124" s="37" t="e">
        <f ca="1">Calcu!AH310</f>
        <v>#DIV/0!</v>
      </c>
    </row>
    <row r="125" spans="1:17" ht="15" customHeight="1">
      <c r="A125" s="44" t="str">
        <f>IF(Calcu!B311=TRUE,"","삭제")</f>
        <v>삭제</v>
      </c>
      <c r="B125" s="43"/>
      <c r="C125" s="43"/>
      <c r="D125" s="37" t="s">
        <v>647</v>
      </c>
      <c r="E125" s="51" t="str">
        <f>Calcu!Z311&amp;" mm"</f>
        <v xml:space="preserve"> mm</v>
      </c>
      <c r="F125" s="37">
        <v>0</v>
      </c>
      <c r="G125" s="51" t="s">
        <v>140</v>
      </c>
      <c r="H125" s="51" t="e">
        <f ca="1">Calcu!AF311</f>
        <v>#N/A</v>
      </c>
      <c r="J125" s="37" t="e">
        <f ca="1">Calcu!AD311</f>
        <v>#VALUE!</v>
      </c>
      <c r="K125" s="37" t="e">
        <f ca="1">Calcu!AB311</f>
        <v>#VALUE!</v>
      </c>
      <c r="L125" s="37" t="str">
        <f>LEFT(Calcu!AG311,1)</f>
        <v/>
      </c>
      <c r="M125" s="37" t="s">
        <v>156</v>
      </c>
      <c r="N125" s="37" t="s">
        <v>156</v>
      </c>
      <c r="O125" s="37" t="s">
        <v>156</v>
      </c>
      <c r="Q125" s="37" t="e">
        <f ca="1">Calcu!AH311</f>
        <v>#DIV/0!</v>
      </c>
    </row>
    <row r="126" spans="1:17" ht="15" customHeight="1">
      <c r="A126" s="44" t="str">
        <f>IF(Calcu!B312=TRUE,"","삭제")</f>
        <v>삭제</v>
      </c>
      <c r="B126" s="43"/>
      <c r="C126" s="43"/>
      <c r="D126" s="37" t="s">
        <v>647</v>
      </c>
      <c r="E126" s="51" t="str">
        <f>Calcu!Z312&amp;" mm"</f>
        <v xml:space="preserve"> mm</v>
      </c>
      <c r="F126" s="37">
        <v>0</v>
      </c>
      <c r="G126" s="51" t="s">
        <v>140</v>
      </c>
      <c r="H126" s="51" t="e">
        <f ca="1">Calcu!AF312</f>
        <v>#N/A</v>
      </c>
      <c r="J126" s="37" t="e">
        <f ca="1">Calcu!AD312</f>
        <v>#VALUE!</v>
      </c>
      <c r="K126" s="37" t="e">
        <f ca="1">Calcu!AB312</f>
        <v>#VALUE!</v>
      </c>
      <c r="L126" s="37" t="str">
        <f>LEFT(Calcu!AG312,1)</f>
        <v/>
      </c>
      <c r="M126" s="37" t="s">
        <v>156</v>
      </c>
      <c r="N126" s="37" t="s">
        <v>156</v>
      </c>
      <c r="O126" s="37" t="s">
        <v>156</v>
      </c>
      <c r="Q126" s="37" t="e">
        <f ca="1">Calcu!AH312</f>
        <v>#DIV/0!</v>
      </c>
    </row>
    <row r="127" spans="1:17" ht="15" customHeight="1">
      <c r="A127" s="44" t="str">
        <f>IF(Calcu!B313=TRUE,"","삭제")</f>
        <v>삭제</v>
      </c>
      <c r="B127" s="43"/>
      <c r="C127" s="43"/>
      <c r="D127" s="37" t="s">
        <v>647</v>
      </c>
      <c r="E127" s="51" t="str">
        <f>Calcu!Z313&amp;" mm"</f>
        <v xml:space="preserve"> mm</v>
      </c>
      <c r="F127" s="37">
        <v>0</v>
      </c>
      <c r="G127" s="51" t="s">
        <v>140</v>
      </c>
      <c r="H127" s="51" t="e">
        <f ca="1">Calcu!AF313</f>
        <v>#N/A</v>
      </c>
      <c r="J127" s="37" t="e">
        <f ca="1">Calcu!AD313</f>
        <v>#VALUE!</v>
      </c>
      <c r="K127" s="37" t="e">
        <f ca="1">Calcu!AB313</f>
        <v>#VALUE!</v>
      </c>
      <c r="L127" s="37" t="str">
        <f>LEFT(Calcu!AG313,1)</f>
        <v/>
      </c>
      <c r="M127" s="37" t="s">
        <v>156</v>
      </c>
      <c r="N127" s="37" t="s">
        <v>156</v>
      </c>
      <c r="O127" s="37" t="s">
        <v>156</v>
      </c>
      <c r="Q127" s="37" t="e">
        <f ca="1">Calcu!AH313</f>
        <v>#DIV/0!</v>
      </c>
    </row>
    <row r="128" spans="1:17" ht="15" customHeight="1">
      <c r="A128" s="44" t="str">
        <f>IF(Calcu!B314=TRUE,"","삭제")</f>
        <v>삭제</v>
      </c>
      <c r="B128" s="43"/>
      <c r="C128" s="43"/>
      <c r="D128" s="37" t="s">
        <v>647</v>
      </c>
      <c r="E128" s="51" t="str">
        <f>Calcu!Z314&amp;" mm"</f>
        <v xml:space="preserve"> mm</v>
      </c>
      <c r="F128" s="37">
        <v>0</v>
      </c>
      <c r="G128" s="51" t="s">
        <v>140</v>
      </c>
      <c r="H128" s="51" t="e">
        <f ca="1">Calcu!AF314</f>
        <v>#N/A</v>
      </c>
      <c r="J128" s="37" t="e">
        <f ca="1">Calcu!AD314</f>
        <v>#VALUE!</v>
      </c>
      <c r="K128" s="37" t="e">
        <f ca="1">Calcu!AB314</f>
        <v>#VALUE!</v>
      </c>
      <c r="L128" s="37" t="str">
        <f>LEFT(Calcu!AG314,1)</f>
        <v/>
      </c>
      <c r="M128" s="37" t="s">
        <v>156</v>
      </c>
      <c r="N128" s="37" t="s">
        <v>156</v>
      </c>
      <c r="O128" s="37" t="s">
        <v>156</v>
      </c>
      <c r="Q128" s="37" t="e">
        <f ca="1">Calcu!AH314</f>
        <v>#DIV/0!</v>
      </c>
    </row>
    <row r="129" spans="1:17" ht="15" customHeight="1">
      <c r="A129" s="44" t="str">
        <f>IF(Calcu!B315=TRUE,"","삭제")</f>
        <v>삭제</v>
      </c>
      <c r="B129" s="43"/>
      <c r="C129" s="43"/>
      <c r="D129" s="37" t="s">
        <v>647</v>
      </c>
      <c r="E129" s="51" t="str">
        <f>Calcu!Z315&amp;" mm"</f>
        <v xml:space="preserve"> mm</v>
      </c>
      <c r="F129" s="37">
        <v>0</v>
      </c>
      <c r="G129" s="51" t="s">
        <v>140</v>
      </c>
      <c r="H129" s="51" t="e">
        <f ca="1">Calcu!AF315</f>
        <v>#N/A</v>
      </c>
      <c r="J129" s="37" t="e">
        <f ca="1">Calcu!AD315</f>
        <v>#VALUE!</v>
      </c>
      <c r="K129" s="37" t="e">
        <f ca="1">Calcu!AB315</f>
        <v>#VALUE!</v>
      </c>
      <c r="L129" s="37" t="str">
        <f>LEFT(Calcu!AG315,1)</f>
        <v/>
      </c>
      <c r="M129" s="37" t="s">
        <v>156</v>
      </c>
      <c r="N129" s="37" t="s">
        <v>156</v>
      </c>
      <c r="O129" s="37" t="s">
        <v>156</v>
      </c>
      <c r="Q129" s="37" t="e">
        <f ca="1">Calcu!AH315</f>
        <v>#DIV/0!</v>
      </c>
    </row>
    <row r="130" spans="1:17" ht="15" customHeight="1">
      <c r="A130" s="44" t="str">
        <f>IF(Calcu!B316=TRUE,"","삭제")</f>
        <v>삭제</v>
      </c>
      <c r="B130" s="43"/>
      <c r="C130" s="43"/>
      <c r="D130" s="37" t="s">
        <v>647</v>
      </c>
      <c r="E130" s="51" t="str">
        <f>Calcu!Z316&amp;" mm"</f>
        <v xml:space="preserve"> mm</v>
      </c>
      <c r="F130" s="37">
        <v>0</v>
      </c>
      <c r="G130" s="51" t="s">
        <v>140</v>
      </c>
      <c r="H130" s="51" t="e">
        <f ca="1">Calcu!AF316</f>
        <v>#N/A</v>
      </c>
      <c r="J130" s="37" t="e">
        <f ca="1">Calcu!AD316</f>
        <v>#VALUE!</v>
      </c>
      <c r="K130" s="37" t="e">
        <f ca="1">Calcu!AB316</f>
        <v>#VALUE!</v>
      </c>
      <c r="L130" s="37" t="str">
        <f>LEFT(Calcu!AG316,1)</f>
        <v/>
      </c>
      <c r="M130" s="37" t="s">
        <v>156</v>
      </c>
      <c r="N130" s="37" t="s">
        <v>156</v>
      </c>
      <c r="O130" s="37" t="s">
        <v>156</v>
      </c>
      <c r="Q130" s="37" t="e">
        <f ca="1">Calcu!AH316</f>
        <v>#DIV/0!</v>
      </c>
    </row>
    <row r="131" spans="1:17" ht="15" customHeight="1">
      <c r="A131" s="44" t="str">
        <f>IF(Calcu!B317=TRUE,"","삭제")</f>
        <v>삭제</v>
      </c>
      <c r="B131" s="43"/>
      <c r="C131" s="43"/>
      <c r="D131" s="37" t="s">
        <v>647</v>
      </c>
      <c r="E131" s="51" t="str">
        <f>Calcu!Z317&amp;" mm"</f>
        <v xml:space="preserve"> mm</v>
      </c>
      <c r="F131" s="37">
        <v>0</v>
      </c>
      <c r="G131" s="51" t="s">
        <v>140</v>
      </c>
      <c r="H131" s="51" t="e">
        <f ca="1">Calcu!AF317</f>
        <v>#N/A</v>
      </c>
      <c r="J131" s="37" t="e">
        <f ca="1">Calcu!AD317</f>
        <v>#VALUE!</v>
      </c>
      <c r="K131" s="37" t="e">
        <f ca="1">Calcu!AB317</f>
        <v>#VALUE!</v>
      </c>
      <c r="L131" s="37" t="str">
        <f>LEFT(Calcu!AG317,1)</f>
        <v/>
      </c>
      <c r="M131" s="37" t="s">
        <v>156</v>
      </c>
      <c r="N131" s="37" t="s">
        <v>156</v>
      </c>
      <c r="O131" s="37" t="s">
        <v>156</v>
      </c>
      <c r="Q131" s="37" t="e">
        <f ca="1">Calcu!AH317</f>
        <v>#DIV/0!</v>
      </c>
    </row>
    <row r="132" spans="1:17" ht="15" customHeight="1">
      <c r="A132" s="44" t="str">
        <f>IF(Calcu!B318=TRUE,"","삭제")</f>
        <v>삭제</v>
      </c>
      <c r="B132" s="43"/>
      <c r="C132" s="43"/>
      <c r="D132" s="37" t="s">
        <v>647</v>
      </c>
      <c r="E132" s="51" t="str">
        <f>Calcu!Z318&amp;" mm"</f>
        <v xml:space="preserve"> mm</v>
      </c>
      <c r="F132" s="37">
        <v>0</v>
      </c>
      <c r="G132" s="51" t="s">
        <v>140</v>
      </c>
      <c r="H132" s="51" t="e">
        <f ca="1">Calcu!AF318</f>
        <v>#N/A</v>
      </c>
      <c r="J132" s="37" t="e">
        <f ca="1">Calcu!AD318</f>
        <v>#VALUE!</v>
      </c>
      <c r="K132" s="37" t="e">
        <f ca="1">Calcu!AB318</f>
        <v>#VALUE!</v>
      </c>
      <c r="L132" s="37" t="str">
        <f>LEFT(Calcu!AG318,1)</f>
        <v/>
      </c>
      <c r="M132" s="37" t="s">
        <v>156</v>
      </c>
      <c r="N132" s="37" t="s">
        <v>156</v>
      </c>
      <c r="O132" s="37" t="s">
        <v>156</v>
      </c>
      <c r="Q132" s="37" t="e">
        <f ca="1">Calcu!AH318</f>
        <v>#DIV/0!</v>
      </c>
    </row>
    <row r="133" spans="1:17" ht="15" customHeight="1">
      <c r="A133" s="44" t="str">
        <f>IF(Calcu!B319=TRUE,"","삭제")</f>
        <v>삭제</v>
      </c>
      <c r="B133" s="43"/>
      <c r="C133" s="43"/>
      <c r="D133" s="37" t="s">
        <v>647</v>
      </c>
      <c r="E133" s="51" t="str">
        <f>Calcu!Z319&amp;" mm"</f>
        <v xml:space="preserve"> mm</v>
      </c>
      <c r="F133" s="37">
        <v>0</v>
      </c>
      <c r="G133" s="51" t="s">
        <v>140</v>
      </c>
      <c r="H133" s="51" t="e">
        <f ca="1">Calcu!AF319</f>
        <v>#N/A</v>
      </c>
      <c r="J133" s="37" t="e">
        <f ca="1">Calcu!AD319</f>
        <v>#VALUE!</v>
      </c>
      <c r="K133" s="37" t="e">
        <f ca="1">Calcu!AB319</f>
        <v>#VALUE!</v>
      </c>
      <c r="L133" s="37" t="str">
        <f>LEFT(Calcu!AG319,1)</f>
        <v/>
      </c>
      <c r="M133" s="37" t="s">
        <v>156</v>
      </c>
      <c r="N133" s="37" t="s">
        <v>156</v>
      </c>
      <c r="O133" s="37" t="s">
        <v>156</v>
      </c>
      <c r="Q133" s="37" t="e">
        <f ca="1">Calcu!AH319</f>
        <v>#DIV/0!</v>
      </c>
    </row>
    <row r="134" spans="1:17" ht="15" customHeight="1">
      <c r="A134" s="44" t="str">
        <f>IF(Calcu!B320=TRUE,"","삭제")</f>
        <v>삭제</v>
      </c>
      <c r="B134" s="43"/>
      <c r="C134" s="43"/>
      <c r="D134" s="37" t="s">
        <v>647</v>
      </c>
      <c r="E134" s="51" t="str">
        <f>Calcu!Z320&amp;" mm"</f>
        <v xml:space="preserve"> mm</v>
      </c>
      <c r="F134" s="37">
        <v>0</v>
      </c>
      <c r="G134" s="51" t="s">
        <v>140</v>
      </c>
      <c r="H134" s="51" t="e">
        <f ca="1">Calcu!AF320</f>
        <v>#N/A</v>
      </c>
      <c r="J134" s="37" t="e">
        <f ca="1">Calcu!AD320</f>
        <v>#VALUE!</v>
      </c>
      <c r="K134" s="37" t="e">
        <f ca="1">Calcu!AB320</f>
        <v>#VALUE!</v>
      </c>
      <c r="L134" s="37" t="str">
        <f>LEFT(Calcu!AG320,1)</f>
        <v/>
      </c>
      <c r="M134" s="37" t="s">
        <v>156</v>
      </c>
      <c r="N134" s="37" t="s">
        <v>156</v>
      </c>
      <c r="O134" s="37" t="s">
        <v>156</v>
      </c>
      <c r="Q134" s="37" t="e">
        <f ca="1">Calcu!AH320</f>
        <v>#DIV/0!</v>
      </c>
    </row>
    <row r="135" spans="1:17" ht="15" customHeight="1">
      <c r="A135" s="235" t="str">
        <f>A136</f>
        <v>삭제</v>
      </c>
      <c r="G135" s="53"/>
      <c r="H135" s="195"/>
      <c r="K135" s="50"/>
      <c r="Q135" s="53"/>
    </row>
    <row r="136" spans="1:17" ht="15" customHeight="1">
      <c r="A136" s="44" t="str">
        <f>IF(Calcu!B325=TRUE,"","삭제")</f>
        <v>삭제</v>
      </c>
      <c r="B136" s="43"/>
      <c r="C136" s="43"/>
      <c r="D136" s="37" t="s">
        <v>649</v>
      </c>
      <c r="E136" s="51" t="str">
        <f>Calcu!Z325&amp;" mm"</f>
        <v xml:space="preserve"> mm</v>
      </c>
      <c r="F136" s="37">
        <v>0</v>
      </c>
      <c r="G136" s="51" t="s">
        <v>140</v>
      </c>
      <c r="H136" s="51" t="e">
        <f ca="1">Calcu!AF325</f>
        <v>#N/A</v>
      </c>
      <c r="J136" s="37" t="e">
        <f ca="1">Calcu!AD325</f>
        <v>#VALUE!</v>
      </c>
      <c r="K136" s="37" t="e">
        <f ca="1">Calcu!AB325</f>
        <v>#VALUE!</v>
      </c>
      <c r="L136" s="37" t="str">
        <f>LEFT(Calcu!AG325,1)</f>
        <v/>
      </c>
      <c r="M136" s="37" t="s">
        <v>156</v>
      </c>
      <c r="N136" s="37" t="s">
        <v>156</v>
      </c>
      <c r="O136" s="37" t="s">
        <v>156</v>
      </c>
      <c r="Q136" s="37" t="e">
        <f ca="1">Calcu!AH325</f>
        <v>#DIV/0!</v>
      </c>
    </row>
    <row r="137" spans="1:17" ht="15" customHeight="1">
      <c r="A137" s="44" t="str">
        <f>IF(Calcu!B326=TRUE,"","삭제")</f>
        <v>삭제</v>
      </c>
      <c r="B137" s="43"/>
      <c r="C137" s="43"/>
      <c r="D137" s="37" t="s">
        <v>649</v>
      </c>
      <c r="E137" s="51" t="str">
        <f>Calcu!Z326&amp;" mm"</f>
        <v xml:space="preserve"> mm</v>
      </c>
      <c r="F137" s="37">
        <v>0</v>
      </c>
      <c r="G137" s="51" t="s">
        <v>140</v>
      </c>
      <c r="H137" s="51" t="e">
        <f ca="1">Calcu!AF326</f>
        <v>#N/A</v>
      </c>
      <c r="J137" s="37" t="e">
        <f ca="1">Calcu!AD326</f>
        <v>#VALUE!</v>
      </c>
      <c r="K137" s="37" t="e">
        <f ca="1">Calcu!AB326</f>
        <v>#VALUE!</v>
      </c>
      <c r="L137" s="37" t="str">
        <f>LEFT(Calcu!AG326,1)</f>
        <v/>
      </c>
      <c r="M137" s="37" t="s">
        <v>156</v>
      </c>
      <c r="N137" s="37" t="s">
        <v>156</v>
      </c>
      <c r="O137" s="37" t="s">
        <v>156</v>
      </c>
      <c r="Q137" s="37" t="e">
        <f ca="1">Calcu!AH326</f>
        <v>#DIV/0!</v>
      </c>
    </row>
    <row r="138" spans="1:17" ht="15" customHeight="1">
      <c r="A138" s="44" t="str">
        <f>IF(Calcu!B327=TRUE,"","삭제")</f>
        <v>삭제</v>
      </c>
      <c r="B138" s="43"/>
      <c r="C138" s="43"/>
      <c r="D138" s="37" t="s">
        <v>649</v>
      </c>
      <c r="E138" s="51" t="str">
        <f>Calcu!Z327&amp;" mm"</f>
        <v xml:space="preserve"> mm</v>
      </c>
      <c r="F138" s="37">
        <v>0</v>
      </c>
      <c r="G138" s="51" t="s">
        <v>140</v>
      </c>
      <c r="H138" s="51" t="e">
        <f ca="1">Calcu!AF327</f>
        <v>#N/A</v>
      </c>
      <c r="J138" s="37" t="e">
        <f ca="1">Calcu!AD327</f>
        <v>#VALUE!</v>
      </c>
      <c r="K138" s="37" t="e">
        <f ca="1">Calcu!AB327</f>
        <v>#VALUE!</v>
      </c>
      <c r="L138" s="37" t="str">
        <f>LEFT(Calcu!AG327,1)</f>
        <v/>
      </c>
      <c r="M138" s="37" t="s">
        <v>156</v>
      </c>
      <c r="N138" s="37" t="s">
        <v>156</v>
      </c>
      <c r="O138" s="37" t="s">
        <v>156</v>
      </c>
      <c r="Q138" s="37" t="e">
        <f ca="1">Calcu!AH327</f>
        <v>#DIV/0!</v>
      </c>
    </row>
    <row r="139" spans="1:17" ht="15" customHeight="1">
      <c r="A139" s="44" t="str">
        <f>IF(Calcu!B328=TRUE,"","삭제")</f>
        <v>삭제</v>
      </c>
      <c r="B139" s="43"/>
      <c r="C139" s="43"/>
      <c r="D139" s="37" t="s">
        <v>649</v>
      </c>
      <c r="E139" s="51" t="str">
        <f>Calcu!Z328&amp;" mm"</f>
        <v xml:space="preserve"> mm</v>
      </c>
      <c r="F139" s="37">
        <v>0</v>
      </c>
      <c r="G139" s="51" t="s">
        <v>140</v>
      </c>
      <c r="H139" s="51" t="e">
        <f ca="1">Calcu!AF328</f>
        <v>#N/A</v>
      </c>
      <c r="J139" s="37" t="e">
        <f ca="1">Calcu!AD328</f>
        <v>#VALUE!</v>
      </c>
      <c r="K139" s="37" t="e">
        <f ca="1">Calcu!AB328</f>
        <v>#VALUE!</v>
      </c>
      <c r="L139" s="37" t="str">
        <f>LEFT(Calcu!AG328,1)</f>
        <v/>
      </c>
      <c r="M139" s="37" t="s">
        <v>156</v>
      </c>
      <c r="N139" s="37" t="s">
        <v>156</v>
      </c>
      <c r="O139" s="37" t="s">
        <v>156</v>
      </c>
      <c r="Q139" s="37" t="e">
        <f ca="1">Calcu!AH328</f>
        <v>#DIV/0!</v>
      </c>
    </row>
    <row r="140" spans="1:17" ht="15" customHeight="1">
      <c r="A140" s="44" t="str">
        <f>IF(Calcu!B329=TRUE,"","삭제")</f>
        <v>삭제</v>
      </c>
      <c r="B140" s="43"/>
      <c r="C140" s="43"/>
      <c r="D140" s="37" t="s">
        <v>649</v>
      </c>
      <c r="E140" s="51" t="str">
        <f>Calcu!Z329&amp;" mm"</f>
        <v xml:space="preserve"> mm</v>
      </c>
      <c r="F140" s="37">
        <v>0</v>
      </c>
      <c r="G140" s="51" t="s">
        <v>140</v>
      </c>
      <c r="H140" s="51" t="e">
        <f ca="1">Calcu!AF329</f>
        <v>#N/A</v>
      </c>
      <c r="J140" s="37" t="e">
        <f ca="1">Calcu!AD329</f>
        <v>#VALUE!</v>
      </c>
      <c r="K140" s="37" t="e">
        <f ca="1">Calcu!AB329</f>
        <v>#VALUE!</v>
      </c>
      <c r="L140" s="37" t="str">
        <f>LEFT(Calcu!AG329,1)</f>
        <v/>
      </c>
      <c r="M140" s="37" t="s">
        <v>156</v>
      </c>
      <c r="N140" s="37" t="s">
        <v>156</v>
      </c>
      <c r="O140" s="37" t="s">
        <v>156</v>
      </c>
      <c r="Q140" s="37" t="e">
        <f ca="1">Calcu!AH329</f>
        <v>#DIV/0!</v>
      </c>
    </row>
    <row r="141" spans="1:17" ht="15" customHeight="1">
      <c r="A141" s="44" t="str">
        <f>IF(Calcu!B330=TRUE,"","삭제")</f>
        <v>삭제</v>
      </c>
      <c r="B141" s="43"/>
      <c r="C141" s="43"/>
      <c r="D141" s="37" t="s">
        <v>649</v>
      </c>
      <c r="E141" s="51" t="str">
        <f>Calcu!Z330&amp;" mm"</f>
        <v xml:space="preserve"> mm</v>
      </c>
      <c r="F141" s="37">
        <v>0</v>
      </c>
      <c r="G141" s="51" t="s">
        <v>140</v>
      </c>
      <c r="H141" s="51" t="e">
        <f ca="1">Calcu!AF330</f>
        <v>#N/A</v>
      </c>
      <c r="J141" s="37" t="e">
        <f ca="1">Calcu!AD330</f>
        <v>#VALUE!</v>
      </c>
      <c r="K141" s="37" t="e">
        <f ca="1">Calcu!AB330</f>
        <v>#VALUE!</v>
      </c>
      <c r="L141" s="37" t="str">
        <f>LEFT(Calcu!AG330,1)</f>
        <v/>
      </c>
      <c r="M141" s="37" t="s">
        <v>156</v>
      </c>
      <c r="N141" s="37" t="s">
        <v>156</v>
      </c>
      <c r="O141" s="37" t="s">
        <v>156</v>
      </c>
      <c r="Q141" s="37" t="e">
        <f ca="1">Calcu!AH330</f>
        <v>#DIV/0!</v>
      </c>
    </row>
    <row r="142" spans="1:17" ht="15" customHeight="1">
      <c r="A142" s="44" t="str">
        <f>IF(Calcu!B331=TRUE,"","삭제")</f>
        <v>삭제</v>
      </c>
      <c r="B142" s="43"/>
      <c r="C142" s="43"/>
      <c r="D142" s="37" t="s">
        <v>649</v>
      </c>
      <c r="E142" s="51" t="str">
        <f>Calcu!Z331&amp;" mm"</f>
        <v xml:space="preserve"> mm</v>
      </c>
      <c r="F142" s="37">
        <v>0</v>
      </c>
      <c r="G142" s="51" t="s">
        <v>140</v>
      </c>
      <c r="H142" s="51" t="e">
        <f ca="1">Calcu!AF331</f>
        <v>#N/A</v>
      </c>
      <c r="J142" s="37" t="e">
        <f ca="1">Calcu!AD331</f>
        <v>#VALUE!</v>
      </c>
      <c r="K142" s="37" t="e">
        <f ca="1">Calcu!AB331</f>
        <v>#VALUE!</v>
      </c>
      <c r="L142" s="37" t="str">
        <f>LEFT(Calcu!AG331,1)</f>
        <v/>
      </c>
      <c r="M142" s="37" t="s">
        <v>156</v>
      </c>
      <c r="N142" s="37" t="s">
        <v>156</v>
      </c>
      <c r="O142" s="37" t="s">
        <v>156</v>
      </c>
      <c r="Q142" s="37" t="e">
        <f ca="1">Calcu!AH331</f>
        <v>#DIV/0!</v>
      </c>
    </row>
    <row r="143" spans="1:17" ht="15" customHeight="1">
      <c r="A143" s="44" t="str">
        <f>IF(Calcu!B332=TRUE,"","삭제")</f>
        <v>삭제</v>
      </c>
      <c r="B143" s="43"/>
      <c r="C143" s="43"/>
      <c r="D143" s="37" t="s">
        <v>649</v>
      </c>
      <c r="E143" s="51" t="str">
        <f>Calcu!Z332&amp;" mm"</f>
        <v xml:space="preserve"> mm</v>
      </c>
      <c r="F143" s="37">
        <v>0</v>
      </c>
      <c r="G143" s="51" t="s">
        <v>140</v>
      </c>
      <c r="H143" s="51" t="e">
        <f ca="1">Calcu!AF332</f>
        <v>#N/A</v>
      </c>
      <c r="J143" s="37" t="e">
        <f ca="1">Calcu!AD332</f>
        <v>#VALUE!</v>
      </c>
      <c r="K143" s="37" t="e">
        <f ca="1">Calcu!AB332</f>
        <v>#VALUE!</v>
      </c>
      <c r="L143" s="37" t="str">
        <f>LEFT(Calcu!AG332,1)</f>
        <v/>
      </c>
      <c r="M143" s="37" t="s">
        <v>156</v>
      </c>
      <c r="N143" s="37" t="s">
        <v>156</v>
      </c>
      <c r="O143" s="37" t="s">
        <v>156</v>
      </c>
      <c r="Q143" s="37" t="e">
        <f ca="1">Calcu!AH332</f>
        <v>#DIV/0!</v>
      </c>
    </row>
    <row r="144" spans="1:17" ht="15" customHeight="1">
      <c r="A144" s="44" t="str">
        <f>IF(Calcu!B333=TRUE,"","삭제")</f>
        <v>삭제</v>
      </c>
      <c r="B144" s="43"/>
      <c r="C144" s="43"/>
      <c r="D144" s="37" t="s">
        <v>649</v>
      </c>
      <c r="E144" s="51" t="str">
        <f>Calcu!Z333&amp;" mm"</f>
        <v xml:space="preserve"> mm</v>
      </c>
      <c r="F144" s="37">
        <v>0</v>
      </c>
      <c r="G144" s="51" t="s">
        <v>140</v>
      </c>
      <c r="H144" s="51" t="e">
        <f ca="1">Calcu!AF333</f>
        <v>#N/A</v>
      </c>
      <c r="J144" s="37" t="e">
        <f ca="1">Calcu!AD333</f>
        <v>#VALUE!</v>
      </c>
      <c r="K144" s="37" t="e">
        <f ca="1">Calcu!AB333</f>
        <v>#VALUE!</v>
      </c>
      <c r="L144" s="37" t="str">
        <f>LEFT(Calcu!AG333,1)</f>
        <v/>
      </c>
      <c r="M144" s="37" t="s">
        <v>156</v>
      </c>
      <c r="N144" s="37" t="s">
        <v>156</v>
      </c>
      <c r="O144" s="37" t="s">
        <v>156</v>
      </c>
      <c r="Q144" s="37" t="e">
        <f ca="1">Calcu!AH333</f>
        <v>#DIV/0!</v>
      </c>
    </row>
    <row r="145" spans="1:17" ht="15" customHeight="1">
      <c r="A145" s="44" t="str">
        <f>IF(Calcu!B334=TRUE,"","삭제")</f>
        <v>삭제</v>
      </c>
      <c r="B145" s="43"/>
      <c r="C145" s="43"/>
      <c r="D145" s="37" t="s">
        <v>649</v>
      </c>
      <c r="E145" s="51" t="str">
        <f>Calcu!Z334&amp;" mm"</f>
        <v xml:space="preserve"> mm</v>
      </c>
      <c r="F145" s="37">
        <v>0</v>
      </c>
      <c r="G145" s="51" t="s">
        <v>140</v>
      </c>
      <c r="H145" s="51" t="e">
        <f ca="1">Calcu!AF334</f>
        <v>#N/A</v>
      </c>
      <c r="J145" s="37" t="e">
        <f ca="1">Calcu!AD334</f>
        <v>#VALUE!</v>
      </c>
      <c r="K145" s="37" t="e">
        <f ca="1">Calcu!AB334</f>
        <v>#VALUE!</v>
      </c>
      <c r="L145" s="37" t="str">
        <f>LEFT(Calcu!AG334,1)</f>
        <v/>
      </c>
      <c r="M145" s="37" t="s">
        <v>156</v>
      </c>
      <c r="N145" s="37" t="s">
        <v>156</v>
      </c>
      <c r="O145" s="37" t="s">
        <v>156</v>
      </c>
      <c r="Q145" s="37" t="e">
        <f ca="1">Calcu!AH334</f>
        <v>#DIV/0!</v>
      </c>
    </row>
    <row r="146" spans="1:17" ht="15" customHeight="1">
      <c r="A146" s="44" t="str">
        <f>IF(Calcu!B335=TRUE,"","삭제")</f>
        <v>삭제</v>
      </c>
      <c r="B146" s="43"/>
      <c r="C146" s="43"/>
      <c r="D146" s="37" t="s">
        <v>649</v>
      </c>
      <c r="E146" s="51" t="str">
        <f>Calcu!Z335&amp;" mm"</f>
        <v xml:space="preserve"> mm</v>
      </c>
      <c r="F146" s="37">
        <v>0</v>
      </c>
      <c r="G146" s="51" t="s">
        <v>140</v>
      </c>
      <c r="H146" s="51" t="e">
        <f ca="1">Calcu!AF335</f>
        <v>#N/A</v>
      </c>
      <c r="J146" s="37" t="e">
        <f ca="1">Calcu!AD335</f>
        <v>#VALUE!</v>
      </c>
      <c r="K146" s="37" t="e">
        <f ca="1">Calcu!AB335</f>
        <v>#VALUE!</v>
      </c>
      <c r="L146" s="37" t="str">
        <f>LEFT(Calcu!AG335,1)</f>
        <v/>
      </c>
      <c r="M146" s="37" t="s">
        <v>156</v>
      </c>
      <c r="N146" s="37" t="s">
        <v>156</v>
      </c>
      <c r="O146" s="37" t="s">
        <v>156</v>
      </c>
      <c r="Q146" s="37" t="e">
        <f ca="1">Calcu!AH335</f>
        <v>#DIV/0!</v>
      </c>
    </row>
    <row r="147" spans="1:17" ht="15" customHeight="1">
      <c r="A147" s="235" t="str">
        <f>A148</f>
        <v>삭제</v>
      </c>
      <c r="B147" s="43"/>
      <c r="C147" s="43"/>
      <c r="E147" s="51"/>
      <c r="G147" s="51"/>
      <c r="H147" s="51"/>
    </row>
    <row r="148" spans="1:17" ht="15" customHeight="1">
      <c r="A148" s="44" t="str">
        <f>IF(Calcu!B340=TRUE,"","삭제")</f>
        <v>삭제</v>
      </c>
      <c r="B148" s="43"/>
      <c r="C148" s="43"/>
      <c r="D148" s="37" t="s">
        <v>650</v>
      </c>
      <c r="E148" s="51" t="str">
        <f>Calcu!Z340&amp;" mm"</f>
        <v xml:space="preserve"> mm</v>
      </c>
      <c r="F148" s="37">
        <v>0</v>
      </c>
      <c r="G148" s="51" t="s">
        <v>140</v>
      </c>
      <c r="H148" s="51" t="e">
        <f ca="1">Calcu!AF340</f>
        <v>#N/A</v>
      </c>
      <c r="J148" s="37" t="e">
        <f ca="1">Calcu!AD340</f>
        <v>#VALUE!</v>
      </c>
      <c r="K148" s="37" t="e">
        <f ca="1">Calcu!AB340</f>
        <v>#VALUE!</v>
      </c>
      <c r="L148" s="37" t="str">
        <f>LEFT(Calcu!AG340,1)</f>
        <v/>
      </c>
      <c r="M148" s="37" t="s">
        <v>156</v>
      </c>
      <c r="N148" s="37" t="s">
        <v>156</v>
      </c>
      <c r="O148" s="37" t="s">
        <v>156</v>
      </c>
      <c r="Q148" s="37" t="e">
        <f ca="1">Calcu!AH340</f>
        <v>#DIV/0!</v>
      </c>
    </row>
    <row r="149" spans="1:17" ht="15" customHeight="1">
      <c r="A149" s="44" t="str">
        <f>IF(Calcu!B341=TRUE,"","삭제")</f>
        <v>삭제</v>
      </c>
      <c r="B149" s="43"/>
      <c r="C149" s="43"/>
      <c r="D149" s="37" t="s">
        <v>650</v>
      </c>
      <c r="E149" s="51" t="str">
        <f>Calcu!Z341&amp;" mm"</f>
        <v xml:space="preserve"> mm</v>
      </c>
      <c r="F149" s="37">
        <v>0</v>
      </c>
      <c r="G149" s="51" t="s">
        <v>140</v>
      </c>
      <c r="H149" s="51" t="e">
        <f ca="1">Calcu!AF341</f>
        <v>#N/A</v>
      </c>
      <c r="J149" s="37" t="e">
        <f ca="1">Calcu!AD341</f>
        <v>#VALUE!</v>
      </c>
      <c r="K149" s="37" t="e">
        <f ca="1">Calcu!AB341</f>
        <v>#VALUE!</v>
      </c>
      <c r="L149" s="37" t="str">
        <f>LEFT(Calcu!AG341,1)</f>
        <v/>
      </c>
      <c r="M149" s="37" t="s">
        <v>156</v>
      </c>
      <c r="N149" s="37" t="s">
        <v>156</v>
      </c>
      <c r="O149" s="37" t="s">
        <v>156</v>
      </c>
      <c r="Q149" s="37" t="e">
        <f ca="1">Calcu!AH341</f>
        <v>#DIV/0!</v>
      </c>
    </row>
    <row r="150" spans="1:17" ht="15" customHeight="1">
      <c r="A150" s="44" t="str">
        <f>IF(Calcu!B342=TRUE,"","삭제")</f>
        <v>삭제</v>
      </c>
      <c r="B150" s="43"/>
      <c r="C150" s="43"/>
      <c r="D150" s="37" t="s">
        <v>650</v>
      </c>
      <c r="E150" s="51" t="str">
        <f>Calcu!Z342&amp;" mm"</f>
        <v xml:space="preserve"> mm</v>
      </c>
      <c r="F150" s="37">
        <v>0</v>
      </c>
      <c r="G150" s="51" t="s">
        <v>140</v>
      </c>
      <c r="H150" s="51" t="e">
        <f ca="1">Calcu!AF342</f>
        <v>#N/A</v>
      </c>
      <c r="J150" s="37" t="e">
        <f ca="1">Calcu!AD342</f>
        <v>#VALUE!</v>
      </c>
      <c r="K150" s="37" t="e">
        <f ca="1">Calcu!AB342</f>
        <v>#VALUE!</v>
      </c>
      <c r="L150" s="37" t="str">
        <f>LEFT(Calcu!AG342,1)</f>
        <v/>
      </c>
      <c r="M150" s="37" t="s">
        <v>156</v>
      </c>
      <c r="N150" s="37" t="s">
        <v>156</v>
      </c>
      <c r="O150" s="37" t="s">
        <v>156</v>
      </c>
      <c r="Q150" s="37" t="e">
        <f ca="1">Calcu!AH342</f>
        <v>#DIV/0!</v>
      </c>
    </row>
    <row r="151" spans="1:17" ht="15" customHeight="1">
      <c r="A151" s="44" t="str">
        <f>IF(Calcu!B343=TRUE,"","삭제")</f>
        <v>삭제</v>
      </c>
      <c r="B151" s="43"/>
      <c r="C151" s="43"/>
      <c r="D151" s="37" t="s">
        <v>650</v>
      </c>
      <c r="E151" s="51" t="str">
        <f>Calcu!Z343&amp;" mm"</f>
        <v xml:space="preserve"> mm</v>
      </c>
      <c r="F151" s="37">
        <v>0</v>
      </c>
      <c r="G151" s="51" t="s">
        <v>140</v>
      </c>
      <c r="H151" s="51" t="e">
        <f ca="1">Calcu!AF343</f>
        <v>#N/A</v>
      </c>
      <c r="J151" s="37" t="e">
        <f ca="1">Calcu!AD343</f>
        <v>#VALUE!</v>
      </c>
      <c r="K151" s="37" t="e">
        <f ca="1">Calcu!AB343</f>
        <v>#VALUE!</v>
      </c>
      <c r="L151" s="37" t="str">
        <f>LEFT(Calcu!AG343,1)</f>
        <v/>
      </c>
      <c r="M151" s="37" t="s">
        <v>156</v>
      </c>
      <c r="N151" s="37" t="s">
        <v>156</v>
      </c>
      <c r="O151" s="37" t="s">
        <v>156</v>
      </c>
      <c r="Q151" s="37" t="e">
        <f ca="1">Calcu!AH343</f>
        <v>#DIV/0!</v>
      </c>
    </row>
    <row r="152" spans="1:17" ht="15" customHeight="1">
      <c r="A152" s="44" t="str">
        <f>IF(Calcu!B344=TRUE,"","삭제")</f>
        <v>삭제</v>
      </c>
      <c r="B152" s="43"/>
      <c r="C152" s="43"/>
      <c r="D152" s="37" t="s">
        <v>650</v>
      </c>
      <c r="E152" s="51" t="str">
        <f>Calcu!Z344&amp;" mm"</f>
        <v xml:space="preserve"> mm</v>
      </c>
      <c r="F152" s="37">
        <v>0</v>
      </c>
      <c r="G152" s="51" t="s">
        <v>140</v>
      </c>
      <c r="H152" s="51" t="e">
        <f ca="1">Calcu!AF344</f>
        <v>#N/A</v>
      </c>
      <c r="J152" s="37" t="e">
        <f ca="1">Calcu!AD344</f>
        <v>#VALUE!</v>
      </c>
      <c r="K152" s="37" t="e">
        <f ca="1">Calcu!AB344</f>
        <v>#VALUE!</v>
      </c>
      <c r="L152" s="37" t="str">
        <f>LEFT(Calcu!AG344,1)</f>
        <v/>
      </c>
      <c r="M152" s="37" t="s">
        <v>156</v>
      </c>
      <c r="N152" s="37" t="s">
        <v>156</v>
      </c>
      <c r="O152" s="37" t="s">
        <v>156</v>
      </c>
      <c r="Q152" s="37" t="e">
        <f ca="1">Calcu!AH344</f>
        <v>#DIV/0!</v>
      </c>
    </row>
    <row r="153" spans="1:17" ht="15" customHeight="1">
      <c r="A153" s="44" t="str">
        <f>IF(Calcu!B345=TRUE,"","삭제")</f>
        <v>삭제</v>
      </c>
      <c r="B153" s="43"/>
      <c r="C153" s="43"/>
      <c r="D153" s="37" t="s">
        <v>650</v>
      </c>
      <c r="E153" s="51" t="str">
        <f>Calcu!Z345&amp;" mm"</f>
        <v xml:space="preserve"> mm</v>
      </c>
      <c r="F153" s="37">
        <v>0</v>
      </c>
      <c r="G153" s="51" t="s">
        <v>140</v>
      </c>
      <c r="H153" s="51" t="e">
        <f ca="1">Calcu!AF345</f>
        <v>#N/A</v>
      </c>
      <c r="J153" s="37" t="e">
        <f ca="1">Calcu!AD345</f>
        <v>#VALUE!</v>
      </c>
      <c r="K153" s="37" t="e">
        <f ca="1">Calcu!AB345</f>
        <v>#VALUE!</v>
      </c>
      <c r="L153" s="37" t="str">
        <f>LEFT(Calcu!AG345,1)</f>
        <v/>
      </c>
      <c r="M153" s="37" t="s">
        <v>156</v>
      </c>
      <c r="N153" s="37" t="s">
        <v>156</v>
      </c>
      <c r="O153" s="37" t="s">
        <v>156</v>
      </c>
      <c r="Q153" s="37" t="e">
        <f ca="1">Calcu!AH345</f>
        <v>#DIV/0!</v>
      </c>
    </row>
    <row r="154" spans="1:17" ht="15" customHeight="1">
      <c r="A154" s="44" t="str">
        <f>IF(Calcu!B346=TRUE,"","삭제")</f>
        <v>삭제</v>
      </c>
      <c r="B154" s="43"/>
      <c r="C154" s="43"/>
      <c r="D154" s="37" t="s">
        <v>650</v>
      </c>
      <c r="E154" s="51" t="str">
        <f>Calcu!Z346&amp;" mm"</f>
        <v xml:space="preserve"> mm</v>
      </c>
      <c r="F154" s="37">
        <v>0</v>
      </c>
      <c r="G154" s="51" t="s">
        <v>140</v>
      </c>
      <c r="H154" s="51" t="e">
        <f ca="1">Calcu!AF346</f>
        <v>#N/A</v>
      </c>
      <c r="J154" s="37" t="e">
        <f ca="1">Calcu!AD346</f>
        <v>#VALUE!</v>
      </c>
      <c r="K154" s="37" t="e">
        <f ca="1">Calcu!AB346</f>
        <v>#VALUE!</v>
      </c>
      <c r="L154" s="37" t="str">
        <f>LEFT(Calcu!AG346,1)</f>
        <v/>
      </c>
      <c r="M154" s="37" t="s">
        <v>156</v>
      </c>
      <c r="N154" s="37" t="s">
        <v>156</v>
      </c>
      <c r="O154" s="37" t="s">
        <v>156</v>
      </c>
      <c r="Q154" s="37" t="e">
        <f ca="1">Calcu!AH346</f>
        <v>#DIV/0!</v>
      </c>
    </row>
    <row r="155" spans="1:17" ht="15" customHeight="1">
      <c r="A155" s="44" t="str">
        <f>IF(Calcu!B347=TRUE,"","삭제")</f>
        <v>삭제</v>
      </c>
      <c r="B155" s="43"/>
      <c r="C155" s="43"/>
      <c r="D155" s="37" t="s">
        <v>650</v>
      </c>
      <c r="E155" s="51" t="str">
        <f>Calcu!Z347&amp;" mm"</f>
        <v xml:space="preserve"> mm</v>
      </c>
      <c r="F155" s="37">
        <v>0</v>
      </c>
      <c r="G155" s="51" t="s">
        <v>140</v>
      </c>
      <c r="H155" s="51" t="e">
        <f ca="1">Calcu!AF347</f>
        <v>#N/A</v>
      </c>
      <c r="J155" s="37" t="e">
        <f ca="1">Calcu!AD347</f>
        <v>#VALUE!</v>
      </c>
      <c r="K155" s="37" t="e">
        <f ca="1">Calcu!AB347</f>
        <v>#VALUE!</v>
      </c>
      <c r="L155" s="37" t="str">
        <f>LEFT(Calcu!AG347,1)</f>
        <v/>
      </c>
      <c r="M155" s="37" t="s">
        <v>156</v>
      </c>
      <c r="N155" s="37" t="s">
        <v>156</v>
      </c>
      <c r="O155" s="37" t="s">
        <v>156</v>
      </c>
      <c r="Q155" s="37" t="e">
        <f ca="1">Calcu!AH347</f>
        <v>#DIV/0!</v>
      </c>
    </row>
    <row r="156" spans="1:17" ht="15" customHeight="1">
      <c r="A156" s="44" t="str">
        <f>IF(Calcu!B348=TRUE,"","삭제")</f>
        <v>삭제</v>
      </c>
      <c r="B156" s="43"/>
      <c r="C156" s="43"/>
      <c r="D156" s="37" t="s">
        <v>650</v>
      </c>
      <c r="E156" s="51" t="str">
        <f>Calcu!Z348&amp;" mm"</f>
        <v xml:space="preserve"> mm</v>
      </c>
      <c r="F156" s="37">
        <v>0</v>
      </c>
      <c r="G156" s="51" t="s">
        <v>140</v>
      </c>
      <c r="H156" s="51" t="e">
        <f ca="1">Calcu!AF348</f>
        <v>#N/A</v>
      </c>
      <c r="J156" s="37" t="e">
        <f ca="1">Calcu!AD348</f>
        <v>#VALUE!</v>
      </c>
      <c r="K156" s="37" t="e">
        <f ca="1">Calcu!AB348</f>
        <v>#VALUE!</v>
      </c>
      <c r="L156" s="37" t="str">
        <f>LEFT(Calcu!AG348,1)</f>
        <v/>
      </c>
      <c r="M156" s="37" t="s">
        <v>156</v>
      </c>
      <c r="N156" s="37" t="s">
        <v>156</v>
      </c>
      <c r="O156" s="37" t="s">
        <v>156</v>
      </c>
      <c r="Q156" s="37" t="e">
        <f ca="1">Calcu!AH348</f>
        <v>#DIV/0!</v>
      </c>
    </row>
    <row r="157" spans="1:17" ht="15" customHeight="1">
      <c r="A157" s="44" t="str">
        <f>IF(Calcu!B349=TRUE,"","삭제")</f>
        <v>삭제</v>
      </c>
      <c r="B157" s="43"/>
      <c r="C157" s="43"/>
      <c r="D157" s="37" t="s">
        <v>650</v>
      </c>
      <c r="E157" s="51" t="str">
        <f>Calcu!Z349&amp;" mm"</f>
        <v xml:space="preserve"> mm</v>
      </c>
      <c r="F157" s="37">
        <v>0</v>
      </c>
      <c r="G157" s="51" t="s">
        <v>140</v>
      </c>
      <c r="H157" s="51" t="e">
        <f ca="1">Calcu!AF349</f>
        <v>#N/A</v>
      </c>
      <c r="J157" s="37" t="e">
        <f ca="1">Calcu!AD349</f>
        <v>#VALUE!</v>
      </c>
      <c r="K157" s="37" t="e">
        <f ca="1">Calcu!AB349</f>
        <v>#VALUE!</v>
      </c>
      <c r="L157" s="37" t="str">
        <f>LEFT(Calcu!AG349,1)</f>
        <v/>
      </c>
      <c r="M157" s="37" t="s">
        <v>156</v>
      </c>
      <c r="N157" s="37" t="s">
        <v>156</v>
      </c>
      <c r="O157" s="37" t="s">
        <v>156</v>
      </c>
      <c r="Q157" s="37" t="e">
        <f ca="1">Calcu!AH349</f>
        <v>#DIV/0!</v>
      </c>
    </row>
    <row r="158" spans="1:17" ht="15" customHeight="1">
      <c r="A158" s="44" t="str">
        <f>IF(Calcu!B350=TRUE,"","삭제")</f>
        <v>삭제</v>
      </c>
      <c r="B158" s="43"/>
      <c r="C158" s="43"/>
      <c r="D158" s="37" t="s">
        <v>650</v>
      </c>
      <c r="E158" s="51" t="str">
        <f>Calcu!Z350&amp;" mm"</f>
        <v xml:space="preserve"> mm</v>
      </c>
      <c r="F158" s="37">
        <v>0</v>
      </c>
      <c r="G158" s="51" t="s">
        <v>140</v>
      </c>
      <c r="H158" s="51" t="e">
        <f ca="1">Calcu!AF350</f>
        <v>#N/A</v>
      </c>
      <c r="J158" s="37" t="e">
        <f ca="1">Calcu!AD350</f>
        <v>#VALUE!</v>
      </c>
      <c r="K158" s="37" t="e">
        <f ca="1">Calcu!AB350</f>
        <v>#VALUE!</v>
      </c>
      <c r="L158" s="37" t="str">
        <f>LEFT(Calcu!AG350,1)</f>
        <v/>
      </c>
      <c r="M158" s="37" t="s">
        <v>156</v>
      </c>
      <c r="N158" s="37" t="s">
        <v>156</v>
      </c>
      <c r="O158" s="37" t="s">
        <v>156</v>
      </c>
      <c r="Q158" s="37" t="e">
        <f ca="1">Calcu!AH350</f>
        <v>#DIV/0!</v>
      </c>
    </row>
    <row r="159" spans="1:17" ht="15" customHeight="1">
      <c r="A159" s="235" t="str">
        <f>A160</f>
        <v>삭제</v>
      </c>
      <c r="B159" s="43"/>
      <c r="C159" s="43"/>
      <c r="E159" s="51"/>
      <c r="G159" s="51"/>
      <c r="H159" s="51"/>
    </row>
    <row r="160" spans="1:17" ht="15" customHeight="1">
      <c r="A160" s="44" t="str">
        <f>IF(Calcu!B355=TRUE,"","삭제")</f>
        <v>삭제</v>
      </c>
      <c r="B160" s="43"/>
      <c r="C160" s="43"/>
      <c r="D160" s="37" t="s">
        <v>651</v>
      </c>
      <c r="E160" s="51" t="str">
        <f>Calcu!Z355&amp;" mm"</f>
        <v xml:space="preserve"> mm</v>
      </c>
      <c r="F160" s="37">
        <v>0</v>
      </c>
      <c r="G160" s="51" t="s">
        <v>140</v>
      </c>
      <c r="H160" s="51" t="e">
        <f ca="1">Calcu!AF355</f>
        <v>#N/A</v>
      </c>
      <c r="J160" s="37" t="e">
        <f ca="1">Calcu!AD355</f>
        <v>#VALUE!</v>
      </c>
      <c r="K160" s="37" t="e">
        <f ca="1">Calcu!AB355</f>
        <v>#VALUE!</v>
      </c>
      <c r="L160" s="37" t="str">
        <f>LEFT(Calcu!AG355,1)</f>
        <v/>
      </c>
      <c r="M160" s="37" t="s">
        <v>156</v>
      </c>
      <c r="N160" s="37" t="s">
        <v>156</v>
      </c>
      <c r="O160" s="37" t="s">
        <v>156</v>
      </c>
      <c r="Q160" s="37" t="e">
        <f ca="1">Calcu!AH355</f>
        <v>#DIV/0!</v>
      </c>
    </row>
    <row r="161" spans="1:17" ht="15" customHeight="1">
      <c r="A161" s="44" t="str">
        <f>IF(Calcu!B356=TRUE,"","삭제")</f>
        <v>삭제</v>
      </c>
      <c r="B161" s="43"/>
      <c r="C161" s="43"/>
      <c r="D161" s="37" t="s">
        <v>651</v>
      </c>
      <c r="E161" s="51" t="str">
        <f>Calcu!Z356&amp;" mm"</f>
        <v xml:space="preserve"> mm</v>
      </c>
      <c r="F161" s="37">
        <v>0</v>
      </c>
      <c r="G161" s="51" t="s">
        <v>140</v>
      </c>
      <c r="H161" s="51" t="e">
        <f ca="1">Calcu!AF356</f>
        <v>#N/A</v>
      </c>
      <c r="J161" s="37" t="e">
        <f ca="1">Calcu!AD356</f>
        <v>#VALUE!</v>
      </c>
      <c r="K161" s="37" t="e">
        <f ca="1">Calcu!AB356</f>
        <v>#VALUE!</v>
      </c>
      <c r="L161" s="37" t="str">
        <f>LEFT(Calcu!AG356,1)</f>
        <v/>
      </c>
      <c r="M161" s="37" t="s">
        <v>156</v>
      </c>
      <c r="N161" s="37" t="s">
        <v>156</v>
      </c>
      <c r="O161" s="37" t="s">
        <v>156</v>
      </c>
      <c r="Q161" s="37" t="e">
        <f ca="1">Calcu!AH356</f>
        <v>#DIV/0!</v>
      </c>
    </row>
    <row r="162" spans="1:17" ht="15" customHeight="1">
      <c r="A162" s="44" t="str">
        <f>IF(Calcu!B357=TRUE,"","삭제")</f>
        <v>삭제</v>
      </c>
      <c r="B162" s="43"/>
      <c r="C162" s="43"/>
      <c r="D162" s="37" t="s">
        <v>651</v>
      </c>
      <c r="E162" s="51" t="str">
        <f>Calcu!Z357&amp;" mm"</f>
        <v xml:space="preserve"> mm</v>
      </c>
      <c r="F162" s="37">
        <v>0</v>
      </c>
      <c r="G162" s="51" t="s">
        <v>140</v>
      </c>
      <c r="H162" s="51" t="e">
        <f ca="1">Calcu!AF357</f>
        <v>#N/A</v>
      </c>
      <c r="J162" s="37" t="e">
        <f ca="1">Calcu!AD357</f>
        <v>#VALUE!</v>
      </c>
      <c r="K162" s="37" t="e">
        <f ca="1">Calcu!AB357</f>
        <v>#VALUE!</v>
      </c>
      <c r="L162" s="37" t="str">
        <f>LEFT(Calcu!AG357,1)</f>
        <v/>
      </c>
      <c r="M162" s="37" t="s">
        <v>156</v>
      </c>
      <c r="N162" s="37" t="s">
        <v>156</v>
      </c>
      <c r="O162" s="37" t="s">
        <v>156</v>
      </c>
      <c r="Q162" s="37" t="e">
        <f ca="1">Calcu!AH357</f>
        <v>#DIV/0!</v>
      </c>
    </row>
    <row r="163" spans="1:17" ht="15" customHeight="1">
      <c r="A163" s="44" t="str">
        <f>IF(Calcu!B358=TRUE,"","삭제")</f>
        <v>삭제</v>
      </c>
      <c r="B163" s="43"/>
      <c r="C163" s="43"/>
      <c r="D163" s="37" t="s">
        <v>651</v>
      </c>
      <c r="E163" s="51" t="str">
        <f>Calcu!Z358&amp;" mm"</f>
        <v xml:space="preserve"> mm</v>
      </c>
      <c r="F163" s="37">
        <v>0</v>
      </c>
      <c r="G163" s="51" t="s">
        <v>140</v>
      </c>
      <c r="H163" s="51" t="e">
        <f ca="1">Calcu!AF358</f>
        <v>#N/A</v>
      </c>
      <c r="J163" s="37" t="e">
        <f ca="1">Calcu!AD358</f>
        <v>#VALUE!</v>
      </c>
      <c r="K163" s="37" t="e">
        <f ca="1">Calcu!AB358</f>
        <v>#VALUE!</v>
      </c>
      <c r="L163" s="37" t="str">
        <f>LEFT(Calcu!AG358,1)</f>
        <v/>
      </c>
      <c r="M163" s="37" t="s">
        <v>156</v>
      </c>
      <c r="N163" s="37" t="s">
        <v>156</v>
      </c>
      <c r="O163" s="37" t="s">
        <v>156</v>
      </c>
      <c r="Q163" s="37" t="e">
        <f ca="1">Calcu!AH358</f>
        <v>#DIV/0!</v>
      </c>
    </row>
    <row r="164" spans="1:17" ht="15" customHeight="1">
      <c r="A164" s="44" t="str">
        <f>IF(Calcu!B359=TRUE,"","삭제")</f>
        <v>삭제</v>
      </c>
      <c r="B164" s="43"/>
      <c r="C164" s="43"/>
      <c r="D164" s="37" t="s">
        <v>651</v>
      </c>
      <c r="E164" s="51" t="str">
        <f>Calcu!Z359&amp;" mm"</f>
        <v xml:space="preserve"> mm</v>
      </c>
      <c r="F164" s="37">
        <v>0</v>
      </c>
      <c r="G164" s="51" t="s">
        <v>140</v>
      </c>
      <c r="H164" s="51" t="e">
        <f ca="1">Calcu!AF359</f>
        <v>#N/A</v>
      </c>
      <c r="J164" s="37" t="e">
        <f ca="1">Calcu!AD359</f>
        <v>#VALUE!</v>
      </c>
      <c r="K164" s="37" t="e">
        <f ca="1">Calcu!AB359</f>
        <v>#VALUE!</v>
      </c>
      <c r="L164" s="37" t="str">
        <f>LEFT(Calcu!AG359,1)</f>
        <v/>
      </c>
      <c r="M164" s="37" t="s">
        <v>156</v>
      </c>
      <c r="N164" s="37" t="s">
        <v>156</v>
      </c>
      <c r="O164" s="37" t="s">
        <v>156</v>
      </c>
      <c r="Q164" s="37" t="e">
        <f ca="1">Calcu!AH359</f>
        <v>#DIV/0!</v>
      </c>
    </row>
    <row r="165" spans="1:17" ht="15" customHeight="1">
      <c r="A165" s="44" t="str">
        <f>IF(Calcu!B360=TRUE,"","삭제")</f>
        <v>삭제</v>
      </c>
      <c r="B165" s="43"/>
      <c r="C165" s="43"/>
      <c r="D165" s="37" t="s">
        <v>651</v>
      </c>
      <c r="E165" s="51" t="str">
        <f>Calcu!Z360&amp;" mm"</f>
        <v xml:space="preserve"> mm</v>
      </c>
      <c r="F165" s="37">
        <v>0</v>
      </c>
      <c r="G165" s="51" t="s">
        <v>140</v>
      </c>
      <c r="H165" s="51" t="e">
        <f ca="1">Calcu!AF360</f>
        <v>#N/A</v>
      </c>
      <c r="J165" s="37" t="e">
        <f ca="1">Calcu!AD360</f>
        <v>#VALUE!</v>
      </c>
      <c r="K165" s="37" t="e">
        <f ca="1">Calcu!AB360</f>
        <v>#VALUE!</v>
      </c>
      <c r="L165" s="37" t="str">
        <f>LEFT(Calcu!AG360,1)</f>
        <v/>
      </c>
      <c r="M165" s="37" t="s">
        <v>156</v>
      </c>
      <c r="N165" s="37" t="s">
        <v>156</v>
      </c>
      <c r="O165" s="37" t="s">
        <v>156</v>
      </c>
      <c r="Q165" s="37" t="e">
        <f ca="1">Calcu!AH360</f>
        <v>#DIV/0!</v>
      </c>
    </row>
    <row r="166" spans="1:17" ht="15" customHeight="1">
      <c r="A166" s="44" t="str">
        <f>IF(Calcu!B361=TRUE,"","삭제")</f>
        <v>삭제</v>
      </c>
      <c r="B166" s="43"/>
      <c r="C166" s="43"/>
      <c r="D166" s="37" t="s">
        <v>651</v>
      </c>
      <c r="E166" s="51" t="str">
        <f>Calcu!Z361&amp;" mm"</f>
        <v xml:space="preserve"> mm</v>
      </c>
      <c r="F166" s="37">
        <v>0</v>
      </c>
      <c r="G166" s="51" t="s">
        <v>140</v>
      </c>
      <c r="H166" s="51" t="e">
        <f ca="1">Calcu!AF361</f>
        <v>#N/A</v>
      </c>
      <c r="J166" s="37" t="e">
        <f ca="1">Calcu!AD361</f>
        <v>#VALUE!</v>
      </c>
      <c r="K166" s="37" t="e">
        <f ca="1">Calcu!AB361</f>
        <v>#VALUE!</v>
      </c>
      <c r="L166" s="37" t="str">
        <f>LEFT(Calcu!AG361,1)</f>
        <v/>
      </c>
      <c r="M166" s="37" t="s">
        <v>156</v>
      </c>
      <c r="N166" s="37" t="s">
        <v>156</v>
      </c>
      <c r="O166" s="37" t="s">
        <v>156</v>
      </c>
      <c r="Q166" s="37" t="e">
        <f ca="1">Calcu!AH361</f>
        <v>#DIV/0!</v>
      </c>
    </row>
    <row r="167" spans="1:17" ht="15" customHeight="1">
      <c r="A167" s="44" t="str">
        <f>IF(Calcu!B362=TRUE,"","삭제")</f>
        <v>삭제</v>
      </c>
      <c r="B167" s="43"/>
      <c r="C167" s="43"/>
      <c r="D167" s="37" t="s">
        <v>651</v>
      </c>
      <c r="E167" s="51" t="str">
        <f>Calcu!Z362&amp;" mm"</f>
        <v xml:space="preserve"> mm</v>
      </c>
      <c r="F167" s="37">
        <v>0</v>
      </c>
      <c r="G167" s="51" t="s">
        <v>140</v>
      </c>
      <c r="H167" s="51" t="e">
        <f ca="1">Calcu!AF362</f>
        <v>#N/A</v>
      </c>
      <c r="J167" s="37" t="e">
        <f ca="1">Calcu!AD362</f>
        <v>#VALUE!</v>
      </c>
      <c r="K167" s="37" t="e">
        <f ca="1">Calcu!AB362</f>
        <v>#VALUE!</v>
      </c>
      <c r="L167" s="37" t="str">
        <f>LEFT(Calcu!AG362,1)</f>
        <v/>
      </c>
      <c r="M167" s="37" t="s">
        <v>156</v>
      </c>
      <c r="N167" s="37" t="s">
        <v>156</v>
      </c>
      <c r="O167" s="37" t="s">
        <v>156</v>
      </c>
      <c r="Q167" s="37" t="e">
        <f ca="1">Calcu!AH362</f>
        <v>#DIV/0!</v>
      </c>
    </row>
    <row r="168" spans="1:17" ht="15" customHeight="1">
      <c r="A168" s="44" t="str">
        <f>IF(Calcu!B363=TRUE,"","삭제")</f>
        <v>삭제</v>
      </c>
      <c r="B168" s="43"/>
      <c r="C168" s="43"/>
      <c r="D168" s="37" t="s">
        <v>651</v>
      </c>
      <c r="E168" s="51" t="str">
        <f>Calcu!Z363&amp;" mm"</f>
        <v xml:space="preserve"> mm</v>
      </c>
      <c r="F168" s="37">
        <v>0</v>
      </c>
      <c r="G168" s="51" t="s">
        <v>140</v>
      </c>
      <c r="H168" s="51" t="e">
        <f ca="1">Calcu!AF363</f>
        <v>#N/A</v>
      </c>
      <c r="J168" s="37" t="e">
        <f ca="1">Calcu!AD363</f>
        <v>#VALUE!</v>
      </c>
      <c r="K168" s="37" t="e">
        <f ca="1">Calcu!AB363</f>
        <v>#VALUE!</v>
      </c>
      <c r="L168" s="37" t="str">
        <f>LEFT(Calcu!AG363,1)</f>
        <v/>
      </c>
      <c r="M168" s="37" t="s">
        <v>156</v>
      </c>
      <c r="N168" s="37" t="s">
        <v>156</v>
      </c>
      <c r="O168" s="37" t="s">
        <v>156</v>
      </c>
      <c r="Q168" s="37" t="e">
        <f ca="1">Calcu!AH363</f>
        <v>#DIV/0!</v>
      </c>
    </row>
    <row r="169" spans="1:17" ht="15" customHeight="1">
      <c r="A169" s="44" t="str">
        <f>IF(Calcu!B364=TRUE,"","삭제")</f>
        <v>삭제</v>
      </c>
      <c r="B169" s="43"/>
      <c r="C169" s="43"/>
      <c r="D169" s="37" t="s">
        <v>651</v>
      </c>
      <c r="E169" s="51" t="str">
        <f>Calcu!Z364&amp;" mm"</f>
        <v xml:space="preserve"> mm</v>
      </c>
      <c r="F169" s="37">
        <v>0</v>
      </c>
      <c r="G169" s="51" t="s">
        <v>140</v>
      </c>
      <c r="H169" s="51" t="e">
        <f ca="1">Calcu!AF364</f>
        <v>#N/A</v>
      </c>
      <c r="J169" s="37" t="e">
        <f ca="1">Calcu!AD364</f>
        <v>#VALUE!</v>
      </c>
      <c r="K169" s="37" t="e">
        <f ca="1">Calcu!AB364</f>
        <v>#VALUE!</v>
      </c>
      <c r="L169" s="37" t="str">
        <f>LEFT(Calcu!AG364,1)</f>
        <v/>
      </c>
      <c r="M169" s="37" t="s">
        <v>156</v>
      </c>
      <c r="N169" s="37" t="s">
        <v>156</v>
      </c>
      <c r="O169" s="37" t="s">
        <v>156</v>
      </c>
      <c r="Q169" s="37" t="e">
        <f ca="1">Calcu!AH364</f>
        <v>#DIV/0!</v>
      </c>
    </row>
    <row r="170" spans="1:17" ht="15" customHeight="1">
      <c r="A170" s="44" t="str">
        <f>IF(Calcu!B365=TRUE,"","삭제")</f>
        <v>삭제</v>
      </c>
      <c r="B170" s="43"/>
      <c r="C170" s="43"/>
      <c r="D170" s="37" t="s">
        <v>651</v>
      </c>
      <c r="E170" s="51" t="str">
        <f>Calcu!Z365&amp;" mm"</f>
        <v xml:space="preserve"> mm</v>
      </c>
      <c r="F170" s="37">
        <v>0</v>
      </c>
      <c r="G170" s="51" t="s">
        <v>140</v>
      </c>
      <c r="H170" s="51" t="e">
        <f ca="1">Calcu!AF365</f>
        <v>#N/A</v>
      </c>
      <c r="J170" s="37" t="e">
        <f ca="1">Calcu!AD365</f>
        <v>#VALUE!</v>
      </c>
      <c r="K170" s="37" t="e">
        <f ca="1">Calcu!AB365</f>
        <v>#VALUE!</v>
      </c>
      <c r="L170" s="37" t="str">
        <f>LEFT(Calcu!AG365,1)</f>
        <v/>
      </c>
      <c r="M170" s="37" t="s">
        <v>156</v>
      </c>
      <c r="N170" s="37" t="s">
        <v>156</v>
      </c>
      <c r="O170" s="37" t="s">
        <v>156</v>
      </c>
      <c r="Q170" s="37" t="e">
        <f ca="1">Calcu!AH365</f>
        <v>#DIV/0!</v>
      </c>
    </row>
    <row r="171" spans="1:17" ht="15" customHeight="1">
      <c r="A171" s="235" t="str">
        <f>A172</f>
        <v>삭제</v>
      </c>
      <c r="B171" s="43"/>
      <c r="C171" s="43"/>
      <c r="E171" s="51"/>
      <c r="G171" s="51"/>
      <c r="H171" s="51"/>
    </row>
    <row r="172" spans="1:17" ht="15" customHeight="1">
      <c r="A172" s="44" t="str">
        <f>IF(Calcu!B370=TRUE,"","삭제")</f>
        <v>삭제</v>
      </c>
      <c r="B172" s="43"/>
      <c r="C172" s="43"/>
      <c r="D172" s="37" t="s">
        <v>652</v>
      </c>
      <c r="E172" s="51" t="str">
        <f>Calcu!Z370&amp;" mm"</f>
        <v xml:space="preserve"> mm</v>
      </c>
      <c r="F172" s="37">
        <v>0</v>
      </c>
      <c r="G172" s="51" t="s">
        <v>140</v>
      </c>
      <c r="H172" s="51" t="e">
        <f ca="1">Calcu!AF370</f>
        <v>#N/A</v>
      </c>
      <c r="J172" s="37" t="e">
        <f ca="1">Calcu!AD370</f>
        <v>#VALUE!</v>
      </c>
      <c r="K172" s="37" t="e">
        <f ca="1">Calcu!AB370</f>
        <v>#VALUE!</v>
      </c>
      <c r="L172" s="37" t="str">
        <f>LEFT(Calcu!AG370,1)</f>
        <v/>
      </c>
      <c r="M172" s="37" t="s">
        <v>156</v>
      </c>
      <c r="N172" s="37" t="s">
        <v>156</v>
      </c>
      <c r="O172" s="37" t="s">
        <v>156</v>
      </c>
      <c r="Q172" s="37" t="e">
        <f ca="1">Calcu!AH370</f>
        <v>#DIV/0!</v>
      </c>
    </row>
    <row r="173" spans="1:17" ht="15" customHeight="1">
      <c r="A173" s="44" t="str">
        <f>IF(Calcu!B371=TRUE,"","삭제")</f>
        <v>삭제</v>
      </c>
      <c r="B173" s="43"/>
      <c r="C173" s="43"/>
      <c r="D173" s="37" t="s">
        <v>652</v>
      </c>
      <c r="E173" s="51" t="str">
        <f>Calcu!Z371&amp;" mm"</f>
        <v xml:space="preserve"> mm</v>
      </c>
      <c r="F173" s="37">
        <v>0</v>
      </c>
      <c r="G173" s="51" t="s">
        <v>140</v>
      </c>
      <c r="H173" s="51" t="e">
        <f ca="1">Calcu!AF371</f>
        <v>#N/A</v>
      </c>
      <c r="J173" s="37" t="e">
        <f ca="1">Calcu!AD371</f>
        <v>#VALUE!</v>
      </c>
      <c r="K173" s="37" t="e">
        <f ca="1">Calcu!AB371</f>
        <v>#VALUE!</v>
      </c>
      <c r="L173" s="37" t="str">
        <f>LEFT(Calcu!AG371,1)</f>
        <v/>
      </c>
      <c r="M173" s="37" t="s">
        <v>156</v>
      </c>
      <c r="N173" s="37" t="s">
        <v>156</v>
      </c>
      <c r="O173" s="37" t="s">
        <v>156</v>
      </c>
      <c r="Q173" s="37" t="e">
        <f ca="1">Calcu!AH371</f>
        <v>#DIV/0!</v>
      </c>
    </row>
    <row r="174" spans="1:17" ht="15" customHeight="1">
      <c r="A174" s="44" t="str">
        <f>IF(Calcu!B372=TRUE,"","삭제")</f>
        <v>삭제</v>
      </c>
      <c r="B174" s="43"/>
      <c r="C174" s="43"/>
      <c r="D174" s="37" t="s">
        <v>652</v>
      </c>
      <c r="E174" s="51" t="str">
        <f>Calcu!Z372&amp;" mm"</f>
        <v xml:space="preserve"> mm</v>
      </c>
      <c r="F174" s="37">
        <v>0</v>
      </c>
      <c r="G174" s="51" t="s">
        <v>140</v>
      </c>
      <c r="H174" s="51" t="e">
        <f ca="1">Calcu!AF372</f>
        <v>#N/A</v>
      </c>
      <c r="J174" s="37" t="e">
        <f ca="1">Calcu!AD372</f>
        <v>#VALUE!</v>
      </c>
      <c r="K174" s="37" t="e">
        <f ca="1">Calcu!AB372</f>
        <v>#VALUE!</v>
      </c>
      <c r="L174" s="37" t="str">
        <f>LEFT(Calcu!AG372,1)</f>
        <v/>
      </c>
      <c r="M174" s="37" t="s">
        <v>156</v>
      </c>
      <c r="N174" s="37" t="s">
        <v>156</v>
      </c>
      <c r="O174" s="37" t="s">
        <v>156</v>
      </c>
      <c r="Q174" s="37" t="e">
        <f ca="1">Calcu!AH372</f>
        <v>#DIV/0!</v>
      </c>
    </row>
    <row r="175" spans="1:17" ht="15" customHeight="1">
      <c r="A175" s="44" t="str">
        <f>IF(Calcu!B373=TRUE,"","삭제")</f>
        <v>삭제</v>
      </c>
      <c r="B175" s="43"/>
      <c r="C175" s="43"/>
      <c r="D175" s="37" t="s">
        <v>652</v>
      </c>
      <c r="E175" s="51" t="str">
        <f>Calcu!Z373&amp;" mm"</f>
        <v xml:space="preserve"> mm</v>
      </c>
      <c r="F175" s="37">
        <v>0</v>
      </c>
      <c r="G175" s="51" t="s">
        <v>140</v>
      </c>
      <c r="H175" s="51" t="e">
        <f ca="1">Calcu!AF373</f>
        <v>#N/A</v>
      </c>
      <c r="J175" s="37" t="e">
        <f ca="1">Calcu!AD373</f>
        <v>#VALUE!</v>
      </c>
      <c r="K175" s="37" t="e">
        <f ca="1">Calcu!AB373</f>
        <v>#VALUE!</v>
      </c>
      <c r="L175" s="37" t="str">
        <f>LEFT(Calcu!AG373,1)</f>
        <v/>
      </c>
      <c r="M175" s="37" t="s">
        <v>156</v>
      </c>
      <c r="N175" s="37" t="s">
        <v>156</v>
      </c>
      <c r="O175" s="37" t="s">
        <v>156</v>
      </c>
      <c r="Q175" s="37" t="e">
        <f ca="1">Calcu!AH373</f>
        <v>#DIV/0!</v>
      </c>
    </row>
    <row r="176" spans="1:17" ht="15" customHeight="1">
      <c r="A176" s="44" t="str">
        <f>IF(Calcu!B374=TRUE,"","삭제")</f>
        <v>삭제</v>
      </c>
      <c r="B176" s="43"/>
      <c r="C176" s="43"/>
      <c r="D176" s="37" t="s">
        <v>652</v>
      </c>
      <c r="E176" s="51" t="str">
        <f>Calcu!Z374&amp;" mm"</f>
        <v xml:space="preserve"> mm</v>
      </c>
      <c r="F176" s="37">
        <v>0</v>
      </c>
      <c r="G176" s="51" t="s">
        <v>140</v>
      </c>
      <c r="H176" s="51" t="e">
        <f ca="1">Calcu!AF374</f>
        <v>#N/A</v>
      </c>
      <c r="J176" s="37" t="e">
        <f ca="1">Calcu!AD374</f>
        <v>#VALUE!</v>
      </c>
      <c r="K176" s="37" t="e">
        <f ca="1">Calcu!AB374</f>
        <v>#VALUE!</v>
      </c>
      <c r="L176" s="37" t="str">
        <f>LEFT(Calcu!AG374,1)</f>
        <v/>
      </c>
      <c r="M176" s="37" t="s">
        <v>156</v>
      </c>
      <c r="N176" s="37" t="s">
        <v>156</v>
      </c>
      <c r="O176" s="37" t="s">
        <v>156</v>
      </c>
      <c r="Q176" s="37" t="e">
        <f ca="1">Calcu!AH374</f>
        <v>#DIV/0!</v>
      </c>
    </row>
    <row r="177" spans="1:17" ht="15" customHeight="1">
      <c r="A177" s="44" t="str">
        <f>IF(Calcu!B375=TRUE,"","삭제")</f>
        <v>삭제</v>
      </c>
      <c r="B177" s="43"/>
      <c r="C177" s="43"/>
      <c r="D177" s="37" t="s">
        <v>652</v>
      </c>
      <c r="E177" s="51" t="str">
        <f>Calcu!Z375&amp;" mm"</f>
        <v xml:space="preserve"> mm</v>
      </c>
      <c r="F177" s="37">
        <v>0</v>
      </c>
      <c r="G177" s="51" t="s">
        <v>140</v>
      </c>
      <c r="H177" s="51" t="e">
        <f ca="1">Calcu!AF375</f>
        <v>#N/A</v>
      </c>
      <c r="J177" s="37" t="e">
        <f ca="1">Calcu!AD375</f>
        <v>#VALUE!</v>
      </c>
      <c r="K177" s="37" t="e">
        <f ca="1">Calcu!AB375</f>
        <v>#VALUE!</v>
      </c>
      <c r="L177" s="37" t="str">
        <f>LEFT(Calcu!AG375,1)</f>
        <v/>
      </c>
      <c r="M177" s="37" t="s">
        <v>156</v>
      </c>
      <c r="N177" s="37" t="s">
        <v>156</v>
      </c>
      <c r="O177" s="37" t="s">
        <v>156</v>
      </c>
      <c r="Q177" s="37" t="e">
        <f ca="1">Calcu!AH375</f>
        <v>#DIV/0!</v>
      </c>
    </row>
    <row r="178" spans="1:17" ht="15" customHeight="1">
      <c r="A178" s="44" t="str">
        <f>IF(Calcu!B376=TRUE,"","삭제")</f>
        <v>삭제</v>
      </c>
      <c r="B178" s="43"/>
      <c r="C178" s="43"/>
      <c r="D178" s="37" t="s">
        <v>652</v>
      </c>
      <c r="E178" s="51" t="str">
        <f>Calcu!Z376&amp;" mm"</f>
        <v xml:space="preserve"> mm</v>
      </c>
      <c r="F178" s="37">
        <v>0</v>
      </c>
      <c r="G178" s="51" t="s">
        <v>140</v>
      </c>
      <c r="H178" s="51" t="e">
        <f ca="1">Calcu!AF376</f>
        <v>#N/A</v>
      </c>
      <c r="J178" s="37" t="e">
        <f ca="1">Calcu!AD376</f>
        <v>#VALUE!</v>
      </c>
      <c r="K178" s="37" t="e">
        <f ca="1">Calcu!AB376</f>
        <v>#VALUE!</v>
      </c>
      <c r="L178" s="37" t="str">
        <f>LEFT(Calcu!AG376,1)</f>
        <v/>
      </c>
      <c r="M178" s="37" t="s">
        <v>156</v>
      </c>
      <c r="N178" s="37" t="s">
        <v>156</v>
      </c>
      <c r="O178" s="37" t="s">
        <v>156</v>
      </c>
      <c r="Q178" s="37" t="e">
        <f ca="1">Calcu!AH376</f>
        <v>#DIV/0!</v>
      </c>
    </row>
    <row r="179" spans="1:17" ht="15" customHeight="1">
      <c r="A179" s="44" t="str">
        <f>IF(Calcu!B377=TRUE,"","삭제")</f>
        <v>삭제</v>
      </c>
      <c r="B179" s="43"/>
      <c r="C179" s="43"/>
      <c r="D179" s="37" t="s">
        <v>652</v>
      </c>
      <c r="E179" s="51" t="str">
        <f>Calcu!Z377&amp;" mm"</f>
        <v xml:space="preserve"> mm</v>
      </c>
      <c r="F179" s="37">
        <v>0</v>
      </c>
      <c r="G179" s="51" t="s">
        <v>140</v>
      </c>
      <c r="H179" s="51" t="e">
        <f ca="1">Calcu!AF377</f>
        <v>#N/A</v>
      </c>
      <c r="J179" s="37" t="e">
        <f ca="1">Calcu!AD377</f>
        <v>#VALUE!</v>
      </c>
      <c r="K179" s="37" t="e">
        <f ca="1">Calcu!AB377</f>
        <v>#VALUE!</v>
      </c>
      <c r="L179" s="37" t="str">
        <f>LEFT(Calcu!AG377,1)</f>
        <v/>
      </c>
      <c r="M179" s="37" t="s">
        <v>156</v>
      </c>
      <c r="N179" s="37" t="s">
        <v>156</v>
      </c>
      <c r="O179" s="37" t="s">
        <v>156</v>
      </c>
      <c r="Q179" s="37" t="e">
        <f ca="1">Calcu!AH377</f>
        <v>#DIV/0!</v>
      </c>
    </row>
    <row r="180" spans="1:17" ht="15" customHeight="1">
      <c r="A180" s="44" t="str">
        <f>IF(Calcu!B378=TRUE,"","삭제")</f>
        <v>삭제</v>
      </c>
      <c r="B180" s="43"/>
      <c r="C180" s="43"/>
      <c r="D180" s="37" t="s">
        <v>652</v>
      </c>
      <c r="E180" s="51" t="str">
        <f>Calcu!Z378&amp;" mm"</f>
        <v xml:space="preserve"> mm</v>
      </c>
      <c r="F180" s="37">
        <v>0</v>
      </c>
      <c r="G180" s="51" t="s">
        <v>140</v>
      </c>
      <c r="H180" s="51" t="e">
        <f ca="1">Calcu!AF378</f>
        <v>#N/A</v>
      </c>
      <c r="J180" s="37" t="e">
        <f ca="1">Calcu!AD378</f>
        <v>#VALUE!</v>
      </c>
      <c r="K180" s="37" t="e">
        <f ca="1">Calcu!AB378</f>
        <v>#VALUE!</v>
      </c>
      <c r="L180" s="37" t="str">
        <f>LEFT(Calcu!AG378,1)</f>
        <v/>
      </c>
      <c r="M180" s="37" t="s">
        <v>156</v>
      </c>
      <c r="N180" s="37" t="s">
        <v>156</v>
      </c>
      <c r="O180" s="37" t="s">
        <v>156</v>
      </c>
      <c r="Q180" s="37" t="e">
        <f ca="1">Calcu!AH378</f>
        <v>#DIV/0!</v>
      </c>
    </row>
    <row r="181" spans="1:17" ht="15" customHeight="1">
      <c r="A181" s="44" t="str">
        <f>IF(Calcu!B379=TRUE,"","삭제")</f>
        <v>삭제</v>
      </c>
      <c r="B181" s="43"/>
      <c r="C181" s="43"/>
      <c r="D181" s="37" t="s">
        <v>652</v>
      </c>
      <c r="E181" s="51" t="str">
        <f>Calcu!Z379&amp;" mm"</f>
        <v xml:space="preserve"> mm</v>
      </c>
      <c r="F181" s="37">
        <v>0</v>
      </c>
      <c r="G181" s="51" t="s">
        <v>140</v>
      </c>
      <c r="H181" s="51" t="e">
        <f ca="1">Calcu!AF379</f>
        <v>#N/A</v>
      </c>
      <c r="J181" s="37" t="e">
        <f ca="1">Calcu!AD379</f>
        <v>#VALUE!</v>
      </c>
      <c r="K181" s="37" t="e">
        <f ca="1">Calcu!AB379</f>
        <v>#VALUE!</v>
      </c>
      <c r="L181" s="37" t="str">
        <f>LEFT(Calcu!AG379,1)</f>
        <v/>
      </c>
      <c r="M181" s="37" t="s">
        <v>156</v>
      </c>
      <c r="N181" s="37" t="s">
        <v>156</v>
      </c>
      <c r="O181" s="37" t="s">
        <v>156</v>
      </c>
      <c r="Q181" s="37" t="e">
        <f ca="1">Calcu!AH379</f>
        <v>#DIV/0!</v>
      </c>
    </row>
    <row r="182" spans="1:17" ht="15" customHeight="1">
      <c r="A182" s="44" t="str">
        <f>IF(Calcu!B380=TRUE,"","삭제")</f>
        <v>삭제</v>
      </c>
      <c r="B182" s="43"/>
      <c r="C182" s="43"/>
      <c r="D182" s="37" t="s">
        <v>652</v>
      </c>
      <c r="E182" s="51" t="str">
        <f>Calcu!Z380&amp;" mm"</f>
        <v xml:space="preserve"> mm</v>
      </c>
      <c r="F182" s="37">
        <v>0</v>
      </c>
      <c r="G182" s="51" t="s">
        <v>140</v>
      </c>
      <c r="H182" s="51" t="e">
        <f ca="1">Calcu!AF380</f>
        <v>#N/A</v>
      </c>
      <c r="J182" s="37" t="e">
        <f ca="1">Calcu!AD380</f>
        <v>#VALUE!</v>
      </c>
      <c r="K182" s="37" t="e">
        <f ca="1">Calcu!AB380</f>
        <v>#VALUE!</v>
      </c>
      <c r="L182" s="37" t="str">
        <f>LEFT(Calcu!AG380,1)</f>
        <v/>
      </c>
      <c r="M182" s="37" t="s">
        <v>156</v>
      </c>
      <c r="N182" s="37" t="s">
        <v>156</v>
      </c>
      <c r="O182" s="37" t="s">
        <v>156</v>
      </c>
      <c r="Q182" s="37" t="e">
        <f ca="1">Calcu!AH380</f>
        <v>#DIV/0!</v>
      </c>
    </row>
    <row r="183" spans="1:17" ht="15" customHeight="1">
      <c r="A183" s="235" t="str">
        <f>A184</f>
        <v>삭제</v>
      </c>
      <c r="B183" s="43"/>
      <c r="C183" s="43"/>
      <c r="E183" s="51"/>
      <c r="G183" s="51"/>
      <c r="H183" s="51"/>
    </row>
    <row r="184" spans="1:17" ht="15" customHeight="1">
      <c r="A184" s="44" t="str">
        <f>IF(Calcu!B385=TRUE,"","삭제")</f>
        <v>삭제</v>
      </c>
      <c r="B184" s="43"/>
      <c r="C184" s="43"/>
      <c r="D184" s="37" t="s">
        <v>653</v>
      </c>
      <c r="E184" s="51" t="str">
        <f>Calcu!Z385&amp;" mm"</f>
        <v xml:space="preserve"> mm</v>
      </c>
      <c r="F184" s="37">
        <v>0</v>
      </c>
      <c r="G184" s="51" t="s">
        <v>140</v>
      </c>
      <c r="H184" s="51" t="e">
        <f ca="1">Calcu!AF385</f>
        <v>#N/A</v>
      </c>
      <c r="J184" s="37" t="e">
        <f ca="1">Calcu!AD385</f>
        <v>#VALUE!</v>
      </c>
      <c r="K184" s="37" t="e">
        <f ca="1">Calcu!AB385</f>
        <v>#VALUE!</v>
      </c>
      <c r="L184" s="37" t="str">
        <f>LEFT(Calcu!AG385,1)</f>
        <v/>
      </c>
      <c r="M184" s="37" t="s">
        <v>156</v>
      </c>
      <c r="N184" s="37" t="s">
        <v>156</v>
      </c>
      <c r="O184" s="37" t="s">
        <v>156</v>
      </c>
      <c r="Q184" s="37" t="e">
        <f ca="1">Calcu!AH385</f>
        <v>#DIV/0!</v>
      </c>
    </row>
    <row r="185" spans="1:17" ht="15" customHeight="1">
      <c r="A185" s="44" t="str">
        <f>IF(Calcu!B386=TRUE,"","삭제")</f>
        <v>삭제</v>
      </c>
      <c r="B185" s="43"/>
      <c r="C185" s="43"/>
      <c r="D185" s="37" t="s">
        <v>653</v>
      </c>
      <c r="E185" s="51" t="str">
        <f>Calcu!Z386&amp;" mm"</f>
        <v xml:space="preserve"> mm</v>
      </c>
      <c r="F185" s="37">
        <v>0</v>
      </c>
      <c r="G185" s="51" t="s">
        <v>140</v>
      </c>
      <c r="H185" s="51" t="e">
        <f ca="1">Calcu!AF386</f>
        <v>#N/A</v>
      </c>
      <c r="J185" s="37" t="e">
        <f ca="1">Calcu!AD386</f>
        <v>#VALUE!</v>
      </c>
      <c r="K185" s="37" t="e">
        <f ca="1">Calcu!AB386</f>
        <v>#VALUE!</v>
      </c>
      <c r="L185" s="37" t="str">
        <f>LEFT(Calcu!AG386,1)</f>
        <v/>
      </c>
      <c r="M185" s="37" t="s">
        <v>156</v>
      </c>
      <c r="N185" s="37" t="s">
        <v>156</v>
      </c>
      <c r="O185" s="37" t="s">
        <v>156</v>
      </c>
      <c r="Q185" s="37" t="e">
        <f ca="1">Calcu!AH386</f>
        <v>#DIV/0!</v>
      </c>
    </row>
    <row r="186" spans="1:17" ht="15" customHeight="1">
      <c r="A186" s="44" t="str">
        <f>IF(Calcu!B387=TRUE,"","삭제")</f>
        <v>삭제</v>
      </c>
      <c r="B186" s="43"/>
      <c r="C186" s="43"/>
      <c r="D186" s="37" t="s">
        <v>653</v>
      </c>
      <c r="E186" s="51" t="str">
        <f>Calcu!Z387&amp;" mm"</f>
        <v xml:space="preserve"> mm</v>
      </c>
      <c r="F186" s="37">
        <v>0</v>
      </c>
      <c r="G186" s="51" t="s">
        <v>140</v>
      </c>
      <c r="H186" s="51" t="e">
        <f ca="1">Calcu!AF387</f>
        <v>#N/A</v>
      </c>
      <c r="J186" s="37" t="e">
        <f ca="1">Calcu!AD387</f>
        <v>#VALUE!</v>
      </c>
      <c r="K186" s="37" t="e">
        <f ca="1">Calcu!AB387</f>
        <v>#VALUE!</v>
      </c>
      <c r="L186" s="37" t="str">
        <f>LEFT(Calcu!AG387,1)</f>
        <v/>
      </c>
      <c r="M186" s="37" t="s">
        <v>156</v>
      </c>
      <c r="N186" s="37" t="s">
        <v>156</v>
      </c>
      <c r="O186" s="37" t="s">
        <v>156</v>
      </c>
      <c r="Q186" s="37" t="e">
        <f ca="1">Calcu!AH387</f>
        <v>#DIV/0!</v>
      </c>
    </row>
    <row r="187" spans="1:17" ht="15" customHeight="1">
      <c r="A187" s="44" t="str">
        <f>IF(Calcu!B388=TRUE,"","삭제")</f>
        <v>삭제</v>
      </c>
      <c r="B187" s="43"/>
      <c r="C187" s="43"/>
      <c r="D187" s="37" t="s">
        <v>653</v>
      </c>
      <c r="E187" s="51" t="str">
        <f>Calcu!Z388&amp;" mm"</f>
        <v xml:space="preserve"> mm</v>
      </c>
      <c r="F187" s="37">
        <v>0</v>
      </c>
      <c r="G187" s="51" t="s">
        <v>140</v>
      </c>
      <c r="H187" s="51" t="e">
        <f ca="1">Calcu!AF388</f>
        <v>#N/A</v>
      </c>
      <c r="J187" s="37" t="e">
        <f ca="1">Calcu!AD388</f>
        <v>#VALUE!</v>
      </c>
      <c r="K187" s="37" t="e">
        <f ca="1">Calcu!AB388</f>
        <v>#VALUE!</v>
      </c>
      <c r="L187" s="37" t="str">
        <f>LEFT(Calcu!AG388,1)</f>
        <v/>
      </c>
      <c r="M187" s="37" t="s">
        <v>156</v>
      </c>
      <c r="N187" s="37" t="s">
        <v>156</v>
      </c>
      <c r="O187" s="37" t="s">
        <v>156</v>
      </c>
      <c r="Q187" s="37" t="e">
        <f ca="1">Calcu!AH388</f>
        <v>#DIV/0!</v>
      </c>
    </row>
    <row r="188" spans="1:17" ht="15" customHeight="1">
      <c r="A188" s="44" t="str">
        <f>IF(Calcu!B389=TRUE,"","삭제")</f>
        <v>삭제</v>
      </c>
      <c r="B188" s="43"/>
      <c r="C188" s="43"/>
      <c r="D188" s="37" t="s">
        <v>653</v>
      </c>
      <c r="E188" s="51" t="str">
        <f>Calcu!Z389&amp;" mm"</f>
        <v xml:space="preserve"> mm</v>
      </c>
      <c r="F188" s="37">
        <v>0</v>
      </c>
      <c r="G188" s="51" t="s">
        <v>140</v>
      </c>
      <c r="H188" s="51" t="e">
        <f ca="1">Calcu!AF389</f>
        <v>#N/A</v>
      </c>
      <c r="J188" s="37" t="e">
        <f ca="1">Calcu!AD389</f>
        <v>#VALUE!</v>
      </c>
      <c r="K188" s="37" t="e">
        <f ca="1">Calcu!AB389</f>
        <v>#VALUE!</v>
      </c>
      <c r="L188" s="37" t="str">
        <f>LEFT(Calcu!AG389,1)</f>
        <v/>
      </c>
      <c r="M188" s="37" t="s">
        <v>156</v>
      </c>
      <c r="N188" s="37" t="s">
        <v>156</v>
      </c>
      <c r="O188" s="37" t="s">
        <v>156</v>
      </c>
      <c r="Q188" s="37" t="e">
        <f ca="1">Calcu!AH389</f>
        <v>#DIV/0!</v>
      </c>
    </row>
    <row r="189" spans="1:17" ht="15" customHeight="1">
      <c r="A189" s="44" t="str">
        <f>IF(Calcu!B390=TRUE,"","삭제")</f>
        <v>삭제</v>
      </c>
      <c r="B189" s="43"/>
      <c r="C189" s="43"/>
      <c r="D189" s="37" t="s">
        <v>653</v>
      </c>
      <c r="E189" s="51" t="str">
        <f>Calcu!Z390&amp;" mm"</f>
        <v xml:space="preserve"> mm</v>
      </c>
      <c r="F189" s="37">
        <v>0</v>
      </c>
      <c r="G189" s="51" t="s">
        <v>140</v>
      </c>
      <c r="H189" s="51" t="e">
        <f ca="1">Calcu!AF390</f>
        <v>#N/A</v>
      </c>
      <c r="J189" s="37" t="e">
        <f ca="1">Calcu!AD390</f>
        <v>#VALUE!</v>
      </c>
      <c r="K189" s="37" t="e">
        <f ca="1">Calcu!AB390</f>
        <v>#VALUE!</v>
      </c>
      <c r="L189" s="37" t="str">
        <f>LEFT(Calcu!AG390,1)</f>
        <v/>
      </c>
      <c r="M189" s="37" t="s">
        <v>156</v>
      </c>
      <c r="N189" s="37" t="s">
        <v>156</v>
      </c>
      <c r="O189" s="37" t="s">
        <v>156</v>
      </c>
      <c r="Q189" s="37" t="e">
        <f ca="1">Calcu!AH390</f>
        <v>#DIV/0!</v>
      </c>
    </row>
    <row r="190" spans="1:17" ht="15" customHeight="1">
      <c r="A190" s="44" t="str">
        <f>IF(Calcu!B391=TRUE,"","삭제")</f>
        <v>삭제</v>
      </c>
      <c r="B190" s="43"/>
      <c r="C190" s="43"/>
      <c r="D190" s="37" t="s">
        <v>653</v>
      </c>
      <c r="E190" s="51" t="str">
        <f>Calcu!Z391&amp;" mm"</f>
        <v xml:space="preserve"> mm</v>
      </c>
      <c r="F190" s="37">
        <v>0</v>
      </c>
      <c r="G190" s="51" t="s">
        <v>140</v>
      </c>
      <c r="H190" s="51" t="e">
        <f ca="1">Calcu!AF391</f>
        <v>#N/A</v>
      </c>
      <c r="J190" s="37" t="e">
        <f ca="1">Calcu!AD391</f>
        <v>#VALUE!</v>
      </c>
      <c r="K190" s="37" t="e">
        <f ca="1">Calcu!AB391</f>
        <v>#VALUE!</v>
      </c>
      <c r="L190" s="37" t="str">
        <f>LEFT(Calcu!AG391,1)</f>
        <v/>
      </c>
      <c r="M190" s="37" t="s">
        <v>156</v>
      </c>
      <c r="N190" s="37" t="s">
        <v>156</v>
      </c>
      <c r="O190" s="37" t="s">
        <v>156</v>
      </c>
      <c r="Q190" s="37" t="e">
        <f ca="1">Calcu!AH391</f>
        <v>#DIV/0!</v>
      </c>
    </row>
    <row r="191" spans="1:17" ht="15" customHeight="1">
      <c r="A191" s="44" t="str">
        <f>IF(Calcu!B392=TRUE,"","삭제")</f>
        <v>삭제</v>
      </c>
      <c r="B191" s="43"/>
      <c r="C191" s="43"/>
      <c r="D191" s="37" t="s">
        <v>653</v>
      </c>
      <c r="E191" s="51" t="str">
        <f>Calcu!Z392&amp;" mm"</f>
        <v xml:space="preserve"> mm</v>
      </c>
      <c r="F191" s="37">
        <v>0</v>
      </c>
      <c r="G191" s="51" t="s">
        <v>140</v>
      </c>
      <c r="H191" s="51" t="e">
        <f ca="1">Calcu!AF392</f>
        <v>#N/A</v>
      </c>
      <c r="J191" s="37" t="e">
        <f ca="1">Calcu!AD392</f>
        <v>#VALUE!</v>
      </c>
      <c r="K191" s="37" t="e">
        <f ca="1">Calcu!AB392</f>
        <v>#VALUE!</v>
      </c>
      <c r="L191" s="37" t="str">
        <f>LEFT(Calcu!AG392,1)</f>
        <v/>
      </c>
      <c r="M191" s="37" t="s">
        <v>156</v>
      </c>
      <c r="N191" s="37" t="s">
        <v>156</v>
      </c>
      <c r="O191" s="37" t="s">
        <v>156</v>
      </c>
      <c r="Q191" s="37" t="e">
        <f ca="1">Calcu!AH392</f>
        <v>#DIV/0!</v>
      </c>
    </row>
    <row r="192" spans="1:17" ht="15" customHeight="1">
      <c r="A192" s="44" t="str">
        <f>IF(Calcu!B393=TRUE,"","삭제")</f>
        <v>삭제</v>
      </c>
      <c r="B192" s="43"/>
      <c r="C192" s="43"/>
      <c r="D192" s="37" t="s">
        <v>653</v>
      </c>
      <c r="E192" s="51" t="str">
        <f>Calcu!Z393&amp;" mm"</f>
        <v xml:space="preserve"> mm</v>
      </c>
      <c r="F192" s="37">
        <v>0</v>
      </c>
      <c r="G192" s="51" t="s">
        <v>140</v>
      </c>
      <c r="H192" s="51" t="e">
        <f ca="1">Calcu!AF393</f>
        <v>#N/A</v>
      </c>
      <c r="J192" s="37" t="e">
        <f ca="1">Calcu!AD393</f>
        <v>#VALUE!</v>
      </c>
      <c r="K192" s="37" t="e">
        <f ca="1">Calcu!AB393</f>
        <v>#VALUE!</v>
      </c>
      <c r="L192" s="37" t="str">
        <f>LEFT(Calcu!AG393,1)</f>
        <v/>
      </c>
      <c r="M192" s="37" t="s">
        <v>156</v>
      </c>
      <c r="N192" s="37" t="s">
        <v>156</v>
      </c>
      <c r="O192" s="37" t="s">
        <v>156</v>
      </c>
      <c r="Q192" s="37" t="e">
        <f ca="1">Calcu!AH393</f>
        <v>#DIV/0!</v>
      </c>
    </row>
    <row r="193" spans="1:17" ht="15" customHeight="1">
      <c r="A193" s="44" t="str">
        <f>IF(Calcu!B394=TRUE,"","삭제")</f>
        <v>삭제</v>
      </c>
      <c r="B193" s="43"/>
      <c r="C193" s="43"/>
      <c r="D193" s="37" t="s">
        <v>653</v>
      </c>
      <c r="E193" s="51" t="str">
        <f>Calcu!Z394&amp;" mm"</f>
        <v xml:space="preserve"> mm</v>
      </c>
      <c r="F193" s="37">
        <v>0</v>
      </c>
      <c r="G193" s="51" t="s">
        <v>140</v>
      </c>
      <c r="H193" s="51" t="e">
        <f ca="1">Calcu!AF394</f>
        <v>#N/A</v>
      </c>
      <c r="J193" s="37" t="e">
        <f ca="1">Calcu!AD394</f>
        <v>#VALUE!</v>
      </c>
      <c r="K193" s="37" t="e">
        <f ca="1">Calcu!AB394</f>
        <v>#VALUE!</v>
      </c>
      <c r="L193" s="37" t="str">
        <f>LEFT(Calcu!AG394,1)</f>
        <v/>
      </c>
      <c r="M193" s="37" t="s">
        <v>156</v>
      </c>
      <c r="N193" s="37" t="s">
        <v>156</v>
      </c>
      <c r="O193" s="37" t="s">
        <v>156</v>
      </c>
      <c r="Q193" s="37" t="e">
        <f ca="1">Calcu!AH394</f>
        <v>#DIV/0!</v>
      </c>
    </row>
    <row r="194" spans="1:17" ht="15" customHeight="1">
      <c r="A194" s="44" t="str">
        <f>IF(Calcu!B395=TRUE,"","삭제")</f>
        <v>삭제</v>
      </c>
      <c r="B194" s="43"/>
      <c r="C194" s="43"/>
      <c r="D194" s="37" t="s">
        <v>653</v>
      </c>
      <c r="E194" s="51" t="str">
        <f>Calcu!Z395&amp;" mm"</f>
        <v xml:space="preserve"> mm</v>
      </c>
      <c r="F194" s="37">
        <v>0</v>
      </c>
      <c r="G194" s="51" t="s">
        <v>140</v>
      </c>
      <c r="H194" s="51" t="e">
        <f ca="1">Calcu!AF395</f>
        <v>#N/A</v>
      </c>
      <c r="J194" s="37" t="e">
        <f ca="1">Calcu!AD395</f>
        <v>#VALUE!</v>
      </c>
      <c r="K194" s="37" t="e">
        <f ca="1">Calcu!AB395</f>
        <v>#VALUE!</v>
      </c>
      <c r="L194" s="37" t="str">
        <f>LEFT(Calcu!AG395,1)</f>
        <v/>
      </c>
      <c r="M194" s="37" t="s">
        <v>156</v>
      </c>
      <c r="N194" s="37" t="s">
        <v>156</v>
      </c>
      <c r="O194" s="37" t="s">
        <v>156</v>
      </c>
      <c r="Q194" s="37" t="e">
        <f ca="1">Calcu!AH395</f>
        <v>#DIV/0!</v>
      </c>
    </row>
    <row r="195" spans="1:17" ht="15" customHeight="1">
      <c r="A195" s="235" t="str">
        <f>A124</f>
        <v>삭제</v>
      </c>
      <c r="G195" s="53" t="s">
        <v>648</v>
      </c>
      <c r="H195" s="195">
        <f ca="1">Calcu!C409</f>
        <v>2</v>
      </c>
      <c r="K195" s="50"/>
      <c r="Q195" s="53"/>
    </row>
    <row r="196" spans="1:17" ht="15" customHeight="1">
      <c r="A196" s="235" t="str">
        <f>A197</f>
        <v>삭제</v>
      </c>
      <c r="B196" s="43"/>
      <c r="C196" s="43"/>
      <c r="F196" s="51"/>
      <c r="G196" s="51"/>
      <c r="H196" s="51"/>
    </row>
    <row r="197" spans="1:17" ht="15" customHeight="1">
      <c r="A197" s="44" t="str">
        <f>IF(Calcu!B432=TRUE,"","삭제")</f>
        <v>삭제</v>
      </c>
      <c r="B197" s="43"/>
      <c r="C197" s="43"/>
      <c r="D197" s="37" t="s">
        <v>656</v>
      </c>
      <c r="F197" s="51" t="str">
        <f>Calcu!AA432</f>
        <v/>
      </c>
      <c r="G197" s="51" t="str">
        <f>Calcu!G432</f>
        <v/>
      </c>
      <c r="H197" s="51" t="e">
        <f ca="1">Calcu!AE432</f>
        <v>#VALUE!</v>
      </c>
      <c r="J197" s="37" t="str">
        <f ca="1">Calcu!AD432</f>
        <v/>
      </c>
      <c r="K197" s="37" t="str">
        <f ca="1">Calcu!AB432</f>
        <v/>
      </c>
      <c r="L197" s="37" t="str">
        <f>LEFT(Calcu!AF432,1)</f>
        <v/>
      </c>
      <c r="M197" s="37" t="s">
        <v>156</v>
      </c>
      <c r="N197" s="37" t="s">
        <v>156</v>
      </c>
      <c r="O197" s="37" t="s">
        <v>156</v>
      </c>
      <c r="Q197" s="37" t="e">
        <f ca="1">Calcu!AG432</f>
        <v>#VALUE!</v>
      </c>
    </row>
    <row r="198" spans="1:17" ht="15" customHeight="1">
      <c r="A198" s="44" t="str">
        <f>IF(Calcu!B433=TRUE,"","삭제")</f>
        <v>삭제</v>
      </c>
      <c r="B198" s="43"/>
      <c r="C198" s="43"/>
      <c r="D198" s="37" t="s">
        <v>657</v>
      </c>
      <c r="F198" s="51" t="str">
        <f>Calcu!AA433</f>
        <v/>
      </c>
      <c r="G198" s="51" t="str">
        <f>Calcu!G433</f>
        <v/>
      </c>
      <c r="H198" s="51" t="e">
        <f ca="1">Calcu!AE433</f>
        <v>#VALUE!</v>
      </c>
      <c r="J198" s="37" t="str">
        <f ca="1">Calcu!AD433</f>
        <v/>
      </c>
      <c r="K198" s="37" t="str">
        <f ca="1">Calcu!AB433</f>
        <v/>
      </c>
      <c r="L198" s="37" t="str">
        <f>LEFT(Calcu!AF433,1)</f>
        <v/>
      </c>
      <c r="M198" s="37" t="s">
        <v>156</v>
      </c>
      <c r="N198" s="37" t="s">
        <v>156</v>
      </c>
      <c r="O198" s="37" t="s">
        <v>156</v>
      </c>
      <c r="Q198" s="37" t="e">
        <f ca="1">Calcu!AG433</f>
        <v>#VALUE!</v>
      </c>
    </row>
    <row r="199" spans="1:17" ht="15" customHeight="1">
      <c r="A199" s="44" t="str">
        <f>IF(Calcu!B434=TRUE,"","삭제")</f>
        <v>삭제</v>
      </c>
      <c r="B199" s="43"/>
      <c r="C199" s="43"/>
      <c r="D199" s="37" t="s">
        <v>658</v>
      </c>
      <c r="F199" s="51" t="str">
        <f>Calcu!AA434</f>
        <v/>
      </c>
      <c r="G199" s="51" t="str">
        <f>Calcu!G434</f>
        <v/>
      </c>
      <c r="H199" s="51" t="e">
        <f ca="1">Calcu!AE434</f>
        <v>#VALUE!</v>
      </c>
      <c r="J199" s="37" t="str">
        <f ca="1">Calcu!AD434</f>
        <v/>
      </c>
      <c r="K199" s="37" t="str">
        <f ca="1">Calcu!AB434</f>
        <v/>
      </c>
      <c r="L199" s="37" t="str">
        <f>LEFT(Calcu!AF434,1)</f>
        <v/>
      </c>
      <c r="M199" s="37" t="s">
        <v>156</v>
      </c>
      <c r="N199" s="37" t="s">
        <v>156</v>
      </c>
      <c r="O199" s="37" t="s">
        <v>156</v>
      </c>
      <c r="Q199" s="37" t="e">
        <f ca="1">Calcu!AG434</f>
        <v>#VALUE!</v>
      </c>
    </row>
    <row r="200" spans="1:17" ht="15" customHeight="1">
      <c r="A200" s="235" t="str">
        <f>A137</f>
        <v>삭제</v>
      </c>
      <c r="G200" s="53" t="s">
        <v>648</v>
      </c>
      <c r="H200" s="195">
        <f ca="1">Calcu!C448</f>
        <v>2</v>
      </c>
      <c r="K200" s="50"/>
      <c r="Q200" s="53"/>
    </row>
    <row r="201" spans="1:17" ht="15" customHeight="1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4"/>
    </row>
  </sheetData>
  <mergeCells count="13">
    <mergeCell ref="P12:P13"/>
    <mergeCell ref="Q12:Q13"/>
    <mergeCell ref="A1:Q2"/>
    <mergeCell ref="B12:B13"/>
    <mergeCell ref="C12:C13"/>
    <mergeCell ref="D12:D13"/>
    <mergeCell ref="F12:F13"/>
    <mergeCell ref="G12:G13"/>
    <mergeCell ref="H12:H13"/>
    <mergeCell ref="I12:I13"/>
    <mergeCell ref="J12:L12"/>
    <mergeCell ref="M12:O12"/>
    <mergeCell ref="E12:E13"/>
  </mergeCells>
  <phoneticPr fontId="4" type="noConversion"/>
  <printOptions horizontalCentered="1"/>
  <pageMargins left="0" right="0" top="0.35433070866141736" bottom="0.59055118110236227" header="0" footer="0"/>
  <pageSetup paperSize="9" scale="86" fitToHeight="0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192"/>
  <sheetViews>
    <sheetView showGridLines="0" showWhiteSpace="0" zoomScaleNormal="100" zoomScaleSheetLayoutView="100" workbookViewId="0">
      <selection sqref="A1:L2"/>
    </sheetView>
  </sheetViews>
  <sheetFormatPr defaultColWidth="10.77734375" defaultRowHeight="15" customHeight="1"/>
  <cols>
    <col min="1" max="3" width="4.77734375" style="37" customWidth="1"/>
    <col min="4" max="4" width="19.5546875" style="37" bestFit="1" customWidth="1"/>
    <col min="5" max="8" width="9.77734375" style="37" customWidth="1"/>
    <col min="9" max="11" width="3.77734375" style="37" customWidth="1"/>
    <col min="12" max="12" width="3.77734375" style="88" customWidth="1"/>
    <col min="13" max="13" width="6.77734375" style="99" customWidth="1"/>
    <col min="14" max="16384" width="10.77734375" style="88"/>
  </cols>
  <sheetData>
    <row r="1" spans="1:13" s="75" customFormat="1" ht="33" customHeight="1">
      <c r="A1" s="412" t="s">
        <v>73</v>
      </c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77"/>
    </row>
    <row r="2" spans="1:13" s="75" customFormat="1" ht="33" customHeight="1">
      <c r="A2" s="412"/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77"/>
    </row>
    <row r="3" spans="1:13" s="75" customFormat="1" ht="12.75" customHeight="1">
      <c r="A3" s="48"/>
      <c r="B3" s="48"/>
      <c r="C3" s="48"/>
      <c r="D3" s="22"/>
      <c r="E3" s="22"/>
      <c r="F3" s="22"/>
      <c r="G3" s="22"/>
      <c r="H3" s="22"/>
      <c r="I3" s="22"/>
      <c r="J3" s="22"/>
      <c r="K3" s="22"/>
      <c r="L3" s="76"/>
      <c r="M3" s="98"/>
    </row>
    <row r="4" spans="1:13" s="77" customFormat="1" ht="13.5" customHeight="1">
      <c r="A4" s="85"/>
      <c r="B4" s="85"/>
      <c r="C4" s="85"/>
      <c r="D4" s="86"/>
      <c r="E4" s="86"/>
      <c r="F4" s="94"/>
      <c r="G4" s="86"/>
      <c r="H4" s="86"/>
      <c r="I4" s="95"/>
      <c r="J4" s="87"/>
      <c r="K4" s="94"/>
      <c r="L4" s="85"/>
      <c r="M4" s="36"/>
    </row>
    <row r="5" spans="1:13" s="78" customFormat="1" ht="1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3" s="80" customFormat="1" ht="15" customHeight="1">
      <c r="A6" s="230" t="str">
        <f>IF(Calcu!B10=TRUE,"","삭제")</f>
        <v>삭제</v>
      </c>
      <c r="D6" s="38" t="s">
        <v>659</v>
      </c>
      <c r="F6" s="37"/>
      <c r="G6" s="52"/>
      <c r="H6" s="52"/>
      <c r="I6" s="52"/>
      <c r="J6" s="51"/>
      <c r="K6" s="37"/>
      <c r="L6" s="89"/>
    </row>
    <row r="7" spans="1:13" s="80" customFormat="1" ht="15" customHeight="1">
      <c r="A7" s="230" t="str">
        <f>A6</f>
        <v>삭제</v>
      </c>
      <c r="D7" s="409" t="s">
        <v>556</v>
      </c>
      <c r="E7" s="129" t="s">
        <v>114</v>
      </c>
      <c r="F7" s="129" t="s">
        <v>85</v>
      </c>
      <c r="G7" s="160" t="s">
        <v>84</v>
      </c>
      <c r="H7" s="409" t="s">
        <v>86</v>
      </c>
      <c r="I7" s="51"/>
    </row>
    <row r="8" spans="1:13" s="80" customFormat="1" ht="15" customHeight="1">
      <c r="A8" s="230" t="str">
        <f>A7</f>
        <v>삭제</v>
      </c>
      <c r="D8" s="410"/>
      <c r="E8" s="128" t="s">
        <v>119</v>
      </c>
      <c r="F8" s="128" t="s">
        <v>119</v>
      </c>
      <c r="G8" s="128" t="s">
        <v>118</v>
      </c>
      <c r="H8" s="411"/>
      <c r="I8" s="51"/>
    </row>
    <row r="9" spans="1:13" s="80" customFormat="1" ht="15" customHeight="1">
      <c r="A9" s="43" t="str">
        <f>IF(Calcu!B10=TRUE,"","삭제")</f>
        <v>삭제</v>
      </c>
      <c r="D9" s="189" t="s">
        <v>660</v>
      </c>
      <c r="E9" s="189" t="str">
        <f>Calcu!AA10</f>
        <v/>
      </c>
      <c r="F9" s="189" t="str">
        <f>Calcu!AC10</f>
        <v/>
      </c>
      <c r="G9" s="189" t="str">
        <f>Calcu!AD10</f>
        <v/>
      </c>
      <c r="H9" s="189" t="str">
        <f>Calcu!AE10</f>
        <v/>
      </c>
      <c r="I9" s="51"/>
    </row>
    <row r="10" spans="1:13" s="80" customFormat="1" ht="15" customHeight="1">
      <c r="A10" s="43" t="str">
        <f>IF(Calcu!B11=TRUE,"","삭제")</f>
        <v>삭제</v>
      </c>
      <c r="D10" s="189" t="s">
        <v>660</v>
      </c>
      <c r="E10" s="189" t="str">
        <f>Calcu!AA11</f>
        <v/>
      </c>
      <c r="F10" s="189" t="str">
        <f>Calcu!AC11</f>
        <v/>
      </c>
      <c r="G10" s="189" t="str">
        <f>Calcu!AD11</f>
        <v/>
      </c>
      <c r="H10" s="189" t="str">
        <f>Calcu!AE11</f>
        <v/>
      </c>
      <c r="I10" s="51"/>
    </row>
    <row r="11" spans="1:13" s="80" customFormat="1" ht="15" customHeight="1">
      <c r="A11" s="43" t="str">
        <f>IF(Calcu!B12=TRUE,"","삭제")</f>
        <v>삭제</v>
      </c>
      <c r="D11" s="189" t="s">
        <v>660</v>
      </c>
      <c r="E11" s="189" t="str">
        <f>Calcu!AA12</f>
        <v/>
      </c>
      <c r="F11" s="189" t="str">
        <f>Calcu!AC12</f>
        <v/>
      </c>
      <c r="G11" s="189" t="str">
        <f>Calcu!AD12</f>
        <v/>
      </c>
      <c r="H11" s="189" t="str">
        <f>Calcu!AE12</f>
        <v/>
      </c>
      <c r="I11" s="51"/>
    </row>
    <row r="12" spans="1:13" s="80" customFormat="1" ht="15" customHeight="1">
      <c r="A12" s="43" t="str">
        <f>IF(Calcu!B13=TRUE,"","삭제")</f>
        <v>삭제</v>
      </c>
      <c r="D12" s="189" t="s">
        <v>660</v>
      </c>
      <c r="E12" s="189" t="str">
        <f>Calcu!AA13</f>
        <v/>
      </c>
      <c r="F12" s="189" t="str">
        <f>Calcu!AC13</f>
        <v/>
      </c>
      <c r="G12" s="189" t="str">
        <f>Calcu!AD13</f>
        <v/>
      </c>
      <c r="H12" s="189" t="str">
        <f>Calcu!AE13</f>
        <v/>
      </c>
      <c r="I12" s="51"/>
    </row>
    <row r="13" spans="1:13" s="80" customFormat="1" ht="15" customHeight="1">
      <c r="A13" s="43" t="str">
        <f>IF(Calcu!B14=TRUE,"","삭제")</f>
        <v>삭제</v>
      </c>
      <c r="D13" s="189" t="s">
        <v>660</v>
      </c>
      <c r="E13" s="189" t="str">
        <f>Calcu!AA14</f>
        <v/>
      </c>
      <c r="F13" s="189" t="str">
        <f>Calcu!AC14</f>
        <v/>
      </c>
      <c r="G13" s="189" t="str">
        <f>Calcu!AD14</f>
        <v/>
      </c>
      <c r="H13" s="189" t="str">
        <f>Calcu!AE14</f>
        <v/>
      </c>
      <c r="I13" s="51"/>
    </row>
    <row r="14" spans="1:13" s="80" customFormat="1" ht="15" customHeight="1">
      <c r="A14" s="43" t="str">
        <f>IF(Calcu!B15=TRUE,"","삭제")</f>
        <v>삭제</v>
      </c>
      <c r="D14" s="189" t="s">
        <v>660</v>
      </c>
      <c r="E14" s="189" t="str">
        <f>Calcu!AA15</f>
        <v/>
      </c>
      <c r="F14" s="189" t="str">
        <f>Calcu!AC15</f>
        <v/>
      </c>
      <c r="G14" s="189" t="str">
        <f>Calcu!AD15</f>
        <v/>
      </c>
      <c r="H14" s="189" t="str">
        <f>Calcu!AE15</f>
        <v/>
      </c>
      <c r="I14" s="51"/>
    </row>
    <row r="15" spans="1:13" s="80" customFormat="1" ht="15" customHeight="1">
      <c r="A15" s="43" t="str">
        <f>IF(Calcu!B16=TRUE,"","삭제")</f>
        <v>삭제</v>
      </c>
      <c r="D15" s="189" t="s">
        <v>660</v>
      </c>
      <c r="E15" s="189" t="str">
        <f>Calcu!AA16</f>
        <v/>
      </c>
      <c r="F15" s="189" t="str">
        <f>Calcu!AC16</f>
        <v/>
      </c>
      <c r="G15" s="189" t="str">
        <f>Calcu!AD16</f>
        <v/>
      </c>
      <c r="H15" s="189" t="str">
        <f>Calcu!AE16</f>
        <v/>
      </c>
      <c r="I15" s="51"/>
    </row>
    <row r="16" spans="1:13" s="80" customFormat="1" ht="15" customHeight="1">
      <c r="A16" s="43" t="str">
        <f>IF(Calcu!B17=TRUE,"","삭제")</f>
        <v>삭제</v>
      </c>
      <c r="D16" s="189" t="s">
        <v>660</v>
      </c>
      <c r="E16" s="189" t="str">
        <f>Calcu!AA17</f>
        <v/>
      </c>
      <c r="F16" s="189" t="str">
        <f>Calcu!AC17</f>
        <v/>
      </c>
      <c r="G16" s="189" t="str">
        <f>Calcu!AD17</f>
        <v/>
      </c>
      <c r="H16" s="189" t="str">
        <f>Calcu!AE17</f>
        <v/>
      </c>
      <c r="I16" s="51"/>
    </row>
    <row r="17" spans="1:9" s="80" customFormat="1" ht="15" customHeight="1">
      <c r="A17" s="43" t="str">
        <f>IF(Calcu!B18=TRUE,"","삭제")</f>
        <v>삭제</v>
      </c>
      <c r="D17" s="189" t="s">
        <v>660</v>
      </c>
      <c r="E17" s="189" t="str">
        <f>Calcu!AA18</f>
        <v/>
      </c>
      <c r="F17" s="189" t="str">
        <f>Calcu!AC18</f>
        <v/>
      </c>
      <c r="G17" s="189" t="str">
        <f>Calcu!AD18</f>
        <v/>
      </c>
      <c r="H17" s="189" t="str">
        <f>Calcu!AE18</f>
        <v/>
      </c>
      <c r="I17" s="51"/>
    </row>
    <row r="18" spans="1:9" s="80" customFormat="1" ht="15" customHeight="1">
      <c r="A18" s="43" t="str">
        <f>IF(Calcu!B19=TRUE,"","삭제")</f>
        <v>삭제</v>
      </c>
      <c r="D18" s="189" t="s">
        <v>660</v>
      </c>
      <c r="E18" s="189" t="str">
        <f>Calcu!AA19</f>
        <v/>
      </c>
      <c r="F18" s="189" t="str">
        <f>Calcu!AC19</f>
        <v/>
      </c>
      <c r="G18" s="189" t="str">
        <f>Calcu!AD19</f>
        <v/>
      </c>
      <c r="H18" s="189" t="str">
        <f>Calcu!AE19</f>
        <v/>
      </c>
      <c r="I18" s="51"/>
    </row>
    <row r="19" spans="1:9" s="80" customFormat="1" ht="15" customHeight="1">
      <c r="A19" s="43" t="str">
        <f>IF(Calcu!B20=TRUE,"","삭제")</f>
        <v>삭제</v>
      </c>
      <c r="D19" s="189" t="s">
        <v>660</v>
      </c>
      <c r="E19" s="189" t="str">
        <f>Calcu!AA20</f>
        <v/>
      </c>
      <c r="F19" s="189" t="str">
        <f>Calcu!AC20</f>
        <v/>
      </c>
      <c r="G19" s="189" t="str">
        <f>Calcu!AD20</f>
        <v/>
      </c>
      <c r="H19" s="189" t="str">
        <f>Calcu!AE20</f>
        <v/>
      </c>
      <c r="I19" s="51"/>
    </row>
    <row r="20" spans="1:9" s="80" customFormat="1" ht="15" customHeight="1">
      <c r="A20" s="43" t="str">
        <f>IF(Calcu!B21=TRUE,"","삭제")</f>
        <v>삭제</v>
      </c>
      <c r="D20" s="189" t="s">
        <v>660</v>
      </c>
      <c r="E20" s="189" t="str">
        <f>Calcu!AA21</f>
        <v/>
      </c>
      <c r="F20" s="189" t="str">
        <f>Calcu!AC21</f>
        <v/>
      </c>
      <c r="G20" s="189" t="str">
        <f>Calcu!AD21</f>
        <v/>
      </c>
      <c r="H20" s="189" t="str">
        <f>Calcu!AE21</f>
        <v/>
      </c>
      <c r="I20" s="51"/>
    </row>
    <row r="21" spans="1:9" s="80" customFormat="1" ht="15" customHeight="1">
      <c r="A21" s="43" t="str">
        <f>IF(Calcu!B22=TRUE,"","삭제")</f>
        <v>삭제</v>
      </c>
      <c r="D21" s="189" t="s">
        <v>660</v>
      </c>
      <c r="E21" s="189" t="str">
        <f>Calcu!AA22</f>
        <v/>
      </c>
      <c r="F21" s="189" t="str">
        <f>Calcu!AC22</f>
        <v/>
      </c>
      <c r="G21" s="189" t="str">
        <f>Calcu!AD22</f>
        <v/>
      </c>
      <c r="H21" s="189" t="str">
        <f>Calcu!AE22</f>
        <v/>
      </c>
      <c r="I21" s="51"/>
    </row>
    <row r="22" spans="1:9" s="80" customFormat="1" ht="15" customHeight="1">
      <c r="A22" s="43" t="str">
        <f>IF(Calcu!B23=TRUE,"","삭제")</f>
        <v>삭제</v>
      </c>
      <c r="D22" s="189" t="s">
        <v>660</v>
      </c>
      <c r="E22" s="189" t="str">
        <f>Calcu!AA23</f>
        <v/>
      </c>
      <c r="F22" s="189" t="str">
        <f>Calcu!AC23</f>
        <v/>
      </c>
      <c r="G22" s="189" t="str">
        <f>Calcu!AD23</f>
        <v/>
      </c>
      <c r="H22" s="189" t="str">
        <f>Calcu!AE23</f>
        <v/>
      </c>
      <c r="I22" s="51"/>
    </row>
    <row r="23" spans="1:9" s="80" customFormat="1" ht="15" customHeight="1">
      <c r="A23" s="43" t="str">
        <f>IF(Calcu!B24=TRUE,"","삭제")</f>
        <v>삭제</v>
      </c>
      <c r="D23" s="189" t="s">
        <v>660</v>
      </c>
      <c r="E23" s="189" t="str">
        <f>Calcu!AA24</f>
        <v/>
      </c>
      <c r="F23" s="189" t="str">
        <f>Calcu!AC24</f>
        <v/>
      </c>
      <c r="G23" s="189" t="str">
        <f>Calcu!AD24</f>
        <v/>
      </c>
      <c r="H23" s="189" t="str">
        <f>Calcu!AE24</f>
        <v/>
      </c>
      <c r="I23" s="51"/>
    </row>
    <row r="24" spans="1:9" s="80" customFormat="1" ht="15" customHeight="1">
      <c r="A24" s="43" t="str">
        <f>IF(Calcu!B25=TRUE,"","삭제")</f>
        <v>삭제</v>
      </c>
      <c r="D24" s="189" t="s">
        <v>660</v>
      </c>
      <c r="E24" s="189" t="str">
        <f>Calcu!AA25</f>
        <v/>
      </c>
      <c r="F24" s="189" t="str">
        <f>Calcu!AC25</f>
        <v/>
      </c>
      <c r="G24" s="189" t="str">
        <f>Calcu!AD25</f>
        <v/>
      </c>
      <c r="H24" s="189" t="str">
        <f>Calcu!AE25</f>
        <v/>
      </c>
      <c r="I24" s="51"/>
    </row>
    <row r="25" spans="1:9" s="80" customFormat="1" ht="15" customHeight="1">
      <c r="A25" s="43" t="str">
        <f>IF(Calcu!B26=TRUE,"","삭제")</f>
        <v>삭제</v>
      </c>
      <c r="D25" s="189" t="s">
        <v>660</v>
      </c>
      <c r="E25" s="189" t="str">
        <f>Calcu!AA26</f>
        <v/>
      </c>
      <c r="F25" s="189" t="str">
        <f>Calcu!AC26</f>
        <v/>
      </c>
      <c r="G25" s="189" t="str">
        <f>Calcu!AD26</f>
        <v/>
      </c>
      <c r="H25" s="189" t="str">
        <f>Calcu!AE26</f>
        <v/>
      </c>
      <c r="I25" s="51"/>
    </row>
    <row r="26" spans="1:9" s="80" customFormat="1" ht="15" customHeight="1">
      <c r="A26" s="43" t="str">
        <f>IF(Calcu!B27=TRUE,"","삭제")</f>
        <v>삭제</v>
      </c>
      <c r="D26" s="189" t="s">
        <v>660</v>
      </c>
      <c r="E26" s="189" t="str">
        <f>Calcu!AA27</f>
        <v/>
      </c>
      <c r="F26" s="189" t="str">
        <f>Calcu!AC27</f>
        <v/>
      </c>
      <c r="G26" s="189" t="str">
        <f>Calcu!AD27</f>
        <v/>
      </c>
      <c r="H26" s="189" t="str">
        <f>Calcu!AE27</f>
        <v/>
      </c>
      <c r="I26" s="51"/>
    </row>
    <row r="27" spans="1:9" s="80" customFormat="1" ht="15" customHeight="1">
      <c r="A27" s="43" t="str">
        <f>IF(Calcu!B28=TRUE,"","삭제")</f>
        <v>삭제</v>
      </c>
      <c r="D27" s="189" t="s">
        <v>660</v>
      </c>
      <c r="E27" s="189" t="str">
        <f>Calcu!AA28</f>
        <v/>
      </c>
      <c r="F27" s="189" t="str">
        <f>Calcu!AC28</f>
        <v/>
      </c>
      <c r="G27" s="189" t="str">
        <f>Calcu!AD28</f>
        <v/>
      </c>
      <c r="H27" s="189" t="str">
        <f>Calcu!AE28</f>
        <v/>
      </c>
      <c r="I27" s="51"/>
    </row>
    <row r="28" spans="1:9" s="80" customFormat="1" ht="15" customHeight="1">
      <c r="A28" s="43" t="str">
        <f>IF(Calcu!B29=TRUE,"","삭제")</f>
        <v>삭제</v>
      </c>
      <c r="D28" s="189" t="s">
        <v>660</v>
      </c>
      <c r="E28" s="189" t="str">
        <f>Calcu!AA29</f>
        <v/>
      </c>
      <c r="F28" s="189" t="str">
        <f>Calcu!AC29</f>
        <v/>
      </c>
      <c r="G28" s="189" t="str">
        <f>Calcu!AD29</f>
        <v/>
      </c>
      <c r="H28" s="189" t="str">
        <f>Calcu!AE29</f>
        <v/>
      </c>
    </row>
    <row r="29" spans="1:9" s="80" customFormat="1" ht="15" customHeight="1">
      <c r="A29" s="43" t="str">
        <f>IF(Calcu!B70=TRUE,"","삭제")</f>
        <v>삭제</v>
      </c>
      <c r="D29" s="189" t="s">
        <v>661</v>
      </c>
      <c r="E29" s="189" t="str">
        <f>Calcu!AA70</f>
        <v/>
      </c>
      <c r="F29" s="189" t="e">
        <f ca="1">Calcu!AC70</f>
        <v>#N/A</v>
      </c>
      <c r="G29" s="189" t="e">
        <f ca="1">Calcu!AD70</f>
        <v>#VALUE!</v>
      </c>
      <c r="H29" s="189" t="str">
        <f>Calcu!AE70</f>
        <v/>
      </c>
      <c r="I29" s="51"/>
    </row>
    <row r="30" spans="1:9" s="80" customFormat="1" ht="15" customHeight="1">
      <c r="A30" s="43" t="str">
        <f>IF(Calcu!B71=TRUE,"","삭제")</f>
        <v>삭제</v>
      </c>
      <c r="D30" s="189" t="s">
        <v>661</v>
      </c>
      <c r="E30" s="189" t="str">
        <f>Calcu!AA71</f>
        <v/>
      </c>
      <c r="F30" s="189" t="e">
        <f ca="1">Calcu!AC71</f>
        <v>#N/A</v>
      </c>
      <c r="G30" s="189" t="e">
        <f ca="1">Calcu!AD71</f>
        <v>#VALUE!</v>
      </c>
      <c r="H30" s="189" t="str">
        <f>Calcu!AE71</f>
        <v/>
      </c>
      <c r="I30" s="51"/>
    </row>
    <row r="31" spans="1:9" s="80" customFormat="1" ht="15" customHeight="1">
      <c r="A31" s="43" t="str">
        <f>IF(Calcu!B72=TRUE,"","삭제")</f>
        <v>삭제</v>
      </c>
      <c r="D31" s="189" t="s">
        <v>661</v>
      </c>
      <c r="E31" s="189" t="str">
        <f>Calcu!AA72</f>
        <v/>
      </c>
      <c r="F31" s="189" t="e">
        <f ca="1">Calcu!AC72</f>
        <v>#N/A</v>
      </c>
      <c r="G31" s="189" t="e">
        <f ca="1">Calcu!AD72</f>
        <v>#VALUE!</v>
      </c>
      <c r="H31" s="189" t="str">
        <f>Calcu!AE72</f>
        <v/>
      </c>
      <c r="I31" s="51"/>
    </row>
    <row r="32" spans="1:9" s="80" customFormat="1" ht="15" customHeight="1">
      <c r="A32" s="43" t="str">
        <f>IF(Calcu!B73=TRUE,"","삭제")</f>
        <v>삭제</v>
      </c>
      <c r="D32" s="189" t="s">
        <v>661</v>
      </c>
      <c r="E32" s="189" t="str">
        <f>Calcu!AA73</f>
        <v/>
      </c>
      <c r="F32" s="189" t="e">
        <f ca="1">Calcu!AC73</f>
        <v>#N/A</v>
      </c>
      <c r="G32" s="189" t="e">
        <f ca="1">Calcu!AD73</f>
        <v>#VALUE!</v>
      </c>
      <c r="H32" s="189" t="str">
        <f>Calcu!AE73</f>
        <v/>
      </c>
      <c r="I32" s="51"/>
    </row>
    <row r="33" spans="1:9" s="80" customFormat="1" ht="15" customHeight="1">
      <c r="A33" s="43" t="str">
        <f>IF(Calcu!B74=TRUE,"","삭제")</f>
        <v>삭제</v>
      </c>
      <c r="D33" s="189" t="s">
        <v>661</v>
      </c>
      <c r="E33" s="189" t="str">
        <f>Calcu!AA74</f>
        <v/>
      </c>
      <c r="F33" s="189" t="e">
        <f ca="1">Calcu!AC74</f>
        <v>#N/A</v>
      </c>
      <c r="G33" s="189" t="e">
        <f ca="1">Calcu!AD74</f>
        <v>#VALUE!</v>
      </c>
      <c r="H33" s="189" t="str">
        <f>Calcu!AE74</f>
        <v/>
      </c>
      <c r="I33" s="51"/>
    </row>
    <row r="34" spans="1:9" s="80" customFormat="1" ht="15" customHeight="1">
      <c r="A34" s="43" t="str">
        <f>IF(Calcu!B75=TRUE,"","삭제")</f>
        <v>삭제</v>
      </c>
      <c r="D34" s="189" t="s">
        <v>661</v>
      </c>
      <c r="E34" s="189" t="str">
        <f>Calcu!AA75</f>
        <v/>
      </c>
      <c r="F34" s="189" t="e">
        <f ca="1">Calcu!AC75</f>
        <v>#N/A</v>
      </c>
      <c r="G34" s="189" t="e">
        <f ca="1">Calcu!AD75</f>
        <v>#VALUE!</v>
      </c>
      <c r="H34" s="189" t="str">
        <f>Calcu!AE75</f>
        <v/>
      </c>
      <c r="I34" s="51"/>
    </row>
    <row r="35" spans="1:9" s="80" customFormat="1" ht="15" customHeight="1">
      <c r="A35" s="43" t="str">
        <f>IF(Calcu!B76=TRUE,"","삭제")</f>
        <v>삭제</v>
      </c>
      <c r="D35" s="189" t="s">
        <v>661</v>
      </c>
      <c r="E35" s="189" t="str">
        <f>Calcu!AA76</f>
        <v/>
      </c>
      <c r="F35" s="189" t="e">
        <f ca="1">Calcu!AC76</f>
        <v>#N/A</v>
      </c>
      <c r="G35" s="189" t="e">
        <f ca="1">Calcu!AD76</f>
        <v>#VALUE!</v>
      </c>
      <c r="H35" s="189" t="str">
        <f>Calcu!AE76</f>
        <v/>
      </c>
      <c r="I35" s="51"/>
    </row>
    <row r="36" spans="1:9" s="80" customFormat="1" ht="15" customHeight="1">
      <c r="A36" s="43" t="str">
        <f>IF(Calcu!B77=TRUE,"","삭제")</f>
        <v>삭제</v>
      </c>
      <c r="D36" s="189" t="s">
        <v>661</v>
      </c>
      <c r="E36" s="189" t="str">
        <f>Calcu!AA77</f>
        <v/>
      </c>
      <c r="F36" s="189" t="e">
        <f ca="1">Calcu!AC77</f>
        <v>#N/A</v>
      </c>
      <c r="G36" s="189" t="e">
        <f ca="1">Calcu!AD77</f>
        <v>#VALUE!</v>
      </c>
      <c r="H36" s="189" t="str">
        <f>Calcu!AE77</f>
        <v/>
      </c>
      <c r="I36" s="51"/>
    </row>
    <row r="37" spans="1:9" s="80" customFormat="1" ht="15" customHeight="1">
      <c r="A37" s="43" t="str">
        <f>IF(Calcu!B78=TRUE,"","삭제")</f>
        <v>삭제</v>
      </c>
      <c r="D37" s="189" t="s">
        <v>661</v>
      </c>
      <c r="E37" s="189" t="str">
        <f>Calcu!AA78</f>
        <v/>
      </c>
      <c r="F37" s="189" t="e">
        <f ca="1">Calcu!AC78</f>
        <v>#N/A</v>
      </c>
      <c r="G37" s="189" t="e">
        <f ca="1">Calcu!AD78</f>
        <v>#VALUE!</v>
      </c>
      <c r="H37" s="189" t="str">
        <f>Calcu!AE78</f>
        <v/>
      </c>
      <c r="I37" s="51"/>
    </row>
    <row r="38" spans="1:9" s="80" customFormat="1" ht="15" customHeight="1">
      <c r="A38" s="43" t="str">
        <f>IF(Calcu!B79=TRUE,"","삭제")</f>
        <v>삭제</v>
      </c>
      <c r="D38" s="189" t="s">
        <v>661</v>
      </c>
      <c r="E38" s="189" t="str">
        <f>Calcu!AA79</f>
        <v/>
      </c>
      <c r="F38" s="189" t="e">
        <f ca="1">Calcu!AC79</f>
        <v>#N/A</v>
      </c>
      <c r="G38" s="189" t="e">
        <f ca="1">Calcu!AD79</f>
        <v>#VALUE!</v>
      </c>
      <c r="H38" s="189" t="str">
        <f>Calcu!AE79</f>
        <v/>
      </c>
      <c r="I38" s="51"/>
    </row>
    <row r="39" spans="1:9" s="80" customFormat="1" ht="15" customHeight="1">
      <c r="A39" s="43" t="str">
        <f>IF(Calcu!B80=TRUE,"","삭제")</f>
        <v>삭제</v>
      </c>
      <c r="D39" s="189" t="s">
        <v>661</v>
      </c>
      <c r="E39" s="189" t="str">
        <f>Calcu!AA80</f>
        <v/>
      </c>
      <c r="F39" s="189" t="e">
        <f ca="1">Calcu!AC80</f>
        <v>#N/A</v>
      </c>
      <c r="G39" s="189" t="e">
        <f ca="1">Calcu!AD80</f>
        <v>#VALUE!</v>
      </c>
      <c r="H39" s="189" t="str">
        <f>Calcu!AE80</f>
        <v/>
      </c>
      <c r="I39" s="51"/>
    </row>
    <row r="40" spans="1:9" s="80" customFormat="1" ht="15" customHeight="1">
      <c r="A40" s="43" t="str">
        <f>IF(Calcu!B81=TRUE,"","삭제")</f>
        <v>삭제</v>
      </c>
      <c r="D40" s="189" t="s">
        <v>661</v>
      </c>
      <c r="E40" s="189" t="str">
        <f>Calcu!AA81</f>
        <v/>
      </c>
      <c r="F40" s="189" t="e">
        <f ca="1">Calcu!AC81</f>
        <v>#N/A</v>
      </c>
      <c r="G40" s="189" t="e">
        <f ca="1">Calcu!AD81</f>
        <v>#VALUE!</v>
      </c>
      <c r="H40" s="189" t="str">
        <f>Calcu!AE81</f>
        <v/>
      </c>
      <c r="I40" s="51"/>
    </row>
    <row r="41" spans="1:9" s="80" customFormat="1" ht="15" customHeight="1">
      <c r="A41" s="43" t="str">
        <f>IF(Calcu!B82=TRUE,"","삭제")</f>
        <v>삭제</v>
      </c>
      <c r="D41" s="189" t="s">
        <v>661</v>
      </c>
      <c r="E41" s="189" t="str">
        <f>Calcu!AA82</f>
        <v/>
      </c>
      <c r="F41" s="189" t="e">
        <f ca="1">Calcu!AC82</f>
        <v>#N/A</v>
      </c>
      <c r="G41" s="189" t="e">
        <f ca="1">Calcu!AD82</f>
        <v>#VALUE!</v>
      </c>
      <c r="H41" s="189" t="str">
        <f>Calcu!AE82</f>
        <v/>
      </c>
      <c r="I41" s="51"/>
    </row>
    <row r="42" spans="1:9" s="80" customFormat="1" ht="15" customHeight="1">
      <c r="A42" s="43" t="str">
        <f>IF(Calcu!B83=TRUE,"","삭제")</f>
        <v>삭제</v>
      </c>
      <c r="D42" s="189" t="s">
        <v>661</v>
      </c>
      <c r="E42" s="189" t="str">
        <f>Calcu!AA83</f>
        <v/>
      </c>
      <c r="F42" s="189" t="e">
        <f ca="1">Calcu!AC83</f>
        <v>#N/A</v>
      </c>
      <c r="G42" s="189" t="e">
        <f ca="1">Calcu!AD83</f>
        <v>#VALUE!</v>
      </c>
      <c r="H42" s="189" t="str">
        <f>Calcu!AE83</f>
        <v/>
      </c>
      <c r="I42" s="51"/>
    </row>
    <row r="43" spans="1:9" s="80" customFormat="1" ht="15" customHeight="1">
      <c r="A43" s="43" t="str">
        <f>IF(Calcu!B84=TRUE,"","삭제")</f>
        <v>삭제</v>
      </c>
      <c r="D43" s="189" t="s">
        <v>661</v>
      </c>
      <c r="E43" s="189" t="str">
        <f>Calcu!AA84</f>
        <v/>
      </c>
      <c r="F43" s="189" t="e">
        <f ca="1">Calcu!AC84</f>
        <v>#N/A</v>
      </c>
      <c r="G43" s="189" t="e">
        <f ca="1">Calcu!AD84</f>
        <v>#VALUE!</v>
      </c>
      <c r="H43" s="189" t="str">
        <f>Calcu!AE84</f>
        <v/>
      </c>
      <c r="I43" s="51"/>
    </row>
    <row r="44" spans="1:9" s="80" customFormat="1" ht="15" customHeight="1">
      <c r="A44" s="43" t="str">
        <f>IF(Calcu!B85=TRUE,"","삭제")</f>
        <v>삭제</v>
      </c>
      <c r="D44" s="189" t="s">
        <v>661</v>
      </c>
      <c r="E44" s="189" t="str">
        <f>Calcu!AA85</f>
        <v/>
      </c>
      <c r="F44" s="189" t="e">
        <f ca="1">Calcu!AC85</f>
        <v>#N/A</v>
      </c>
      <c r="G44" s="189" t="e">
        <f ca="1">Calcu!AD85</f>
        <v>#VALUE!</v>
      </c>
      <c r="H44" s="189" t="str">
        <f>Calcu!AE85</f>
        <v/>
      </c>
      <c r="I44" s="51"/>
    </row>
    <row r="45" spans="1:9" s="80" customFormat="1" ht="15" customHeight="1">
      <c r="A45" s="43" t="str">
        <f>IF(Calcu!B86=TRUE,"","삭제")</f>
        <v>삭제</v>
      </c>
      <c r="D45" s="189" t="s">
        <v>661</v>
      </c>
      <c r="E45" s="189" t="str">
        <f>Calcu!AA86</f>
        <v/>
      </c>
      <c r="F45" s="189" t="e">
        <f ca="1">Calcu!AC86</f>
        <v>#N/A</v>
      </c>
      <c r="G45" s="189" t="e">
        <f ca="1">Calcu!AD86</f>
        <v>#VALUE!</v>
      </c>
      <c r="H45" s="189" t="str">
        <f>Calcu!AE86</f>
        <v/>
      </c>
      <c r="I45" s="51"/>
    </row>
    <row r="46" spans="1:9" s="80" customFormat="1" ht="15" customHeight="1">
      <c r="A46" s="43" t="str">
        <f>IF(Calcu!B87=TRUE,"","삭제")</f>
        <v>삭제</v>
      </c>
      <c r="D46" s="189" t="s">
        <v>661</v>
      </c>
      <c r="E46" s="189" t="str">
        <f>Calcu!AA87</f>
        <v/>
      </c>
      <c r="F46" s="189" t="e">
        <f ca="1">Calcu!AC87</f>
        <v>#N/A</v>
      </c>
      <c r="G46" s="189" t="e">
        <f ca="1">Calcu!AD87</f>
        <v>#VALUE!</v>
      </c>
      <c r="H46" s="189" t="str">
        <f>Calcu!AE87</f>
        <v/>
      </c>
      <c r="I46" s="51"/>
    </row>
    <row r="47" spans="1:9" s="80" customFormat="1" ht="15" customHeight="1">
      <c r="A47" s="43" t="str">
        <f>IF(Calcu!B88=TRUE,"","삭제")</f>
        <v>삭제</v>
      </c>
      <c r="D47" s="189" t="s">
        <v>661</v>
      </c>
      <c r="E47" s="189" t="str">
        <f>Calcu!AA88</f>
        <v/>
      </c>
      <c r="F47" s="189" t="e">
        <f ca="1">Calcu!AC88</f>
        <v>#N/A</v>
      </c>
      <c r="G47" s="189" t="e">
        <f ca="1">Calcu!AD88</f>
        <v>#VALUE!</v>
      </c>
      <c r="H47" s="189" t="str">
        <f>Calcu!AE88</f>
        <v/>
      </c>
      <c r="I47" s="51"/>
    </row>
    <row r="48" spans="1:9" s="80" customFormat="1" ht="15" customHeight="1">
      <c r="A48" s="43" t="str">
        <f>IF(Calcu!B89=TRUE,"","삭제")</f>
        <v>삭제</v>
      </c>
      <c r="D48" s="189" t="s">
        <v>661</v>
      </c>
      <c r="E48" s="189" t="str">
        <f>Calcu!AA89</f>
        <v/>
      </c>
      <c r="F48" s="189" t="e">
        <f ca="1">Calcu!AC89</f>
        <v>#N/A</v>
      </c>
      <c r="G48" s="189" t="e">
        <f ca="1">Calcu!AD89</f>
        <v>#VALUE!</v>
      </c>
      <c r="H48" s="189" t="str">
        <f>Calcu!AE89</f>
        <v/>
      </c>
    </row>
    <row r="49" spans="1:9" s="80" customFormat="1" ht="15" customHeight="1">
      <c r="A49" s="43" t="str">
        <f>IF(Calcu!B130=TRUE,"","삭제")</f>
        <v>삭제</v>
      </c>
      <c r="D49" s="189" t="s">
        <v>662</v>
      </c>
      <c r="E49" s="189" t="str">
        <f>Calcu!AA130</f>
        <v/>
      </c>
      <c r="F49" s="189" t="e">
        <f ca="1">Calcu!AC130</f>
        <v>#N/A</v>
      </c>
      <c r="G49" s="189" t="e">
        <f ca="1">Calcu!AD130</f>
        <v>#VALUE!</v>
      </c>
      <c r="H49" s="189" t="str">
        <f>Calcu!AE130</f>
        <v/>
      </c>
      <c r="I49" s="51"/>
    </row>
    <row r="50" spans="1:9" s="80" customFormat="1" ht="15" customHeight="1">
      <c r="A50" s="43" t="str">
        <f>IF(Calcu!B131=TRUE,"","삭제")</f>
        <v>삭제</v>
      </c>
      <c r="D50" s="189" t="s">
        <v>662</v>
      </c>
      <c r="E50" s="189" t="str">
        <f>Calcu!AA131</f>
        <v/>
      </c>
      <c r="F50" s="189" t="e">
        <f ca="1">Calcu!AC131</f>
        <v>#N/A</v>
      </c>
      <c r="G50" s="189" t="e">
        <f ca="1">Calcu!AD131</f>
        <v>#VALUE!</v>
      </c>
      <c r="H50" s="189" t="str">
        <f>Calcu!AE131</f>
        <v/>
      </c>
      <c r="I50" s="51"/>
    </row>
    <row r="51" spans="1:9" s="80" customFormat="1" ht="15" customHeight="1">
      <c r="A51" s="43" t="str">
        <f>IF(Calcu!B132=TRUE,"","삭제")</f>
        <v>삭제</v>
      </c>
      <c r="D51" s="189" t="s">
        <v>662</v>
      </c>
      <c r="E51" s="189" t="str">
        <f>Calcu!AA132</f>
        <v/>
      </c>
      <c r="F51" s="189" t="e">
        <f ca="1">Calcu!AC132</f>
        <v>#N/A</v>
      </c>
      <c r="G51" s="189" t="e">
        <f ca="1">Calcu!AD132</f>
        <v>#VALUE!</v>
      </c>
      <c r="H51" s="189" t="str">
        <f>Calcu!AE132</f>
        <v/>
      </c>
      <c r="I51" s="51"/>
    </row>
    <row r="52" spans="1:9" s="80" customFormat="1" ht="15" customHeight="1">
      <c r="A52" s="43" t="str">
        <f>IF(Calcu!B133=TRUE,"","삭제")</f>
        <v>삭제</v>
      </c>
      <c r="D52" s="189" t="s">
        <v>662</v>
      </c>
      <c r="E52" s="189" t="str">
        <f>Calcu!AA133</f>
        <v/>
      </c>
      <c r="F52" s="189" t="e">
        <f ca="1">Calcu!AC133</f>
        <v>#N/A</v>
      </c>
      <c r="G52" s="189" t="e">
        <f ca="1">Calcu!AD133</f>
        <v>#VALUE!</v>
      </c>
      <c r="H52" s="189" t="str">
        <f>Calcu!AE133</f>
        <v/>
      </c>
      <c r="I52" s="51"/>
    </row>
    <row r="53" spans="1:9" s="80" customFormat="1" ht="15" customHeight="1">
      <c r="A53" s="43" t="str">
        <f>IF(Calcu!B134=TRUE,"","삭제")</f>
        <v>삭제</v>
      </c>
      <c r="D53" s="189" t="s">
        <v>662</v>
      </c>
      <c r="E53" s="189" t="str">
        <f>Calcu!AA134</f>
        <v/>
      </c>
      <c r="F53" s="189" t="e">
        <f ca="1">Calcu!AC134</f>
        <v>#N/A</v>
      </c>
      <c r="G53" s="189" t="e">
        <f ca="1">Calcu!AD134</f>
        <v>#VALUE!</v>
      </c>
      <c r="H53" s="189" t="str">
        <f>Calcu!AE134</f>
        <v/>
      </c>
      <c r="I53" s="51"/>
    </row>
    <row r="54" spans="1:9" s="80" customFormat="1" ht="15" customHeight="1">
      <c r="A54" s="43" t="str">
        <f>IF(Calcu!B135=TRUE,"","삭제")</f>
        <v>삭제</v>
      </c>
      <c r="D54" s="189" t="s">
        <v>662</v>
      </c>
      <c r="E54" s="189" t="str">
        <f>Calcu!AA135</f>
        <v/>
      </c>
      <c r="F54" s="189" t="e">
        <f ca="1">Calcu!AC135</f>
        <v>#N/A</v>
      </c>
      <c r="G54" s="189" t="e">
        <f ca="1">Calcu!AD135</f>
        <v>#VALUE!</v>
      </c>
      <c r="H54" s="189" t="str">
        <f>Calcu!AE135</f>
        <v/>
      </c>
      <c r="I54" s="51"/>
    </row>
    <row r="55" spans="1:9" s="80" customFormat="1" ht="15" customHeight="1">
      <c r="A55" s="43" t="str">
        <f>IF(Calcu!B136=TRUE,"","삭제")</f>
        <v>삭제</v>
      </c>
      <c r="D55" s="189" t="s">
        <v>662</v>
      </c>
      <c r="E55" s="189" t="str">
        <f>Calcu!AA136</f>
        <v/>
      </c>
      <c r="F55" s="189" t="e">
        <f ca="1">Calcu!AC136</f>
        <v>#N/A</v>
      </c>
      <c r="G55" s="189" t="e">
        <f ca="1">Calcu!AD136</f>
        <v>#VALUE!</v>
      </c>
      <c r="H55" s="189" t="str">
        <f>Calcu!AE136</f>
        <v/>
      </c>
      <c r="I55" s="51"/>
    </row>
    <row r="56" spans="1:9" s="80" customFormat="1" ht="15" customHeight="1">
      <c r="A56" s="43" t="str">
        <f>IF(Calcu!B137=TRUE,"","삭제")</f>
        <v>삭제</v>
      </c>
      <c r="D56" s="189" t="s">
        <v>662</v>
      </c>
      <c r="E56" s="189" t="str">
        <f>Calcu!AA137</f>
        <v/>
      </c>
      <c r="F56" s="189" t="e">
        <f ca="1">Calcu!AC137</f>
        <v>#N/A</v>
      </c>
      <c r="G56" s="189" t="e">
        <f ca="1">Calcu!AD137</f>
        <v>#VALUE!</v>
      </c>
      <c r="H56" s="189" t="str">
        <f>Calcu!AE137</f>
        <v/>
      </c>
      <c r="I56" s="51"/>
    </row>
    <row r="57" spans="1:9" s="80" customFormat="1" ht="15" customHeight="1">
      <c r="A57" s="43" t="str">
        <f>IF(Calcu!B138=TRUE,"","삭제")</f>
        <v>삭제</v>
      </c>
      <c r="D57" s="189" t="s">
        <v>662</v>
      </c>
      <c r="E57" s="189" t="str">
        <f>Calcu!AA138</f>
        <v/>
      </c>
      <c r="F57" s="189" t="e">
        <f ca="1">Calcu!AC138</f>
        <v>#N/A</v>
      </c>
      <c r="G57" s="189" t="e">
        <f ca="1">Calcu!AD138</f>
        <v>#VALUE!</v>
      </c>
      <c r="H57" s="189" t="str">
        <f>Calcu!AE138</f>
        <v/>
      </c>
      <c r="I57" s="51"/>
    </row>
    <row r="58" spans="1:9" s="80" customFormat="1" ht="15" customHeight="1">
      <c r="A58" s="43" t="str">
        <f>IF(Calcu!B139=TRUE,"","삭제")</f>
        <v>삭제</v>
      </c>
      <c r="D58" s="189" t="s">
        <v>662</v>
      </c>
      <c r="E58" s="189" t="str">
        <f>Calcu!AA139</f>
        <v/>
      </c>
      <c r="F58" s="189" t="e">
        <f ca="1">Calcu!AC139</f>
        <v>#N/A</v>
      </c>
      <c r="G58" s="189" t="e">
        <f ca="1">Calcu!AD139</f>
        <v>#VALUE!</v>
      </c>
      <c r="H58" s="189" t="str">
        <f>Calcu!AE139</f>
        <v/>
      </c>
      <c r="I58" s="51"/>
    </row>
    <row r="59" spans="1:9" s="80" customFormat="1" ht="15" customHeight="1">
      <c r="A59" s="43" t="str">
        <f>IF(Calcu!B140=TRUE,"","삭제")</f>
        <v>삭제</v>
      </c>
      <c r="D59" s="189" t="s">
        <v>662</v>
      </c>
      <c r="E59" s="189" t="str">
        <f>Calcu!AA140</f>
        <v/>
      </c>
      <c r="F59" s="189" t="e">
        <f ca="1">Calcu!AC140</f>
        <v>#N/A</v>
      </c>
      <c r="G59" s="189" t="e">
        <f ca="1">Calcu!AD140</f>
        <v>#VALUE!</v>
      </c>
      <c r="H59" s="189" t="str">
        <f>Calcu!AE140</f>
        <v/>
      </c>
      <c r="I59" s="51"/>
    </row>
    <row r="60" spans="1:9" s="80" customFormat="1" ht="15" customHeight="1">
      <c r="A60" s="43" t="str">
        <f>IF(Calcu!B141=TRUE,"","삭제")</f>
        <v>삭제</v>
      </c>
      <c r="D60" s="189" t="s">
        <v>662</v>
      </c>
      <c r="E60" s="189" t="str">
        <f>Calcu!AA141</f>
        <v/>
      </c>
      <c r="F60" s="189" t="e">
        <f ca="1">Calcu!AC141</f>
        <v>#N/A</v>
      </c>
      <c r="G60" s="189" t="e">
        <f ca="1">Calcu!AD141</f>
        <v>#VALUE!</v>
      </c>
      <c r="H60" s="189" t="str">
        <f>Calcu!AE141</f>
        <v/>
      </c>
      <c r="I60" s="51"/>
    </row>
    <row r="61" spans="1:9" s="80" customFormat="1" ht="15" customHeight="1">
      <c r="A61" s="43" t="str">
        <f>IF(Calcu!B142=TRUE,"","삭제")</f>
        <v>삭제</v>
      </c>
      <c r="D61" s="189" t="s">
        <v>662</v>
      </c>
      <c r="E61" s="189" t="str">
        <f>Calcu!AA142</f>
        <v/>
      </c>
      <c r="F61" s="189" t="e">
        <f ca="1">Calcu!AC142</f>
        <v>#N/A</v>
      </c>
      <c r="G61" s="189" t="e">
        <f ca="1">Calcu!AD142</f>
        <v>#VALUE!</v>
      </c>
      <c r="H61" s="189" t="str">
        <f>Calcu!AE142</f>
        <v/>
      </c>
      <c r="I61" s="51"/>
    </row>
    <row r="62" spans="1:9" s="80" customFormat="1" ht="15" customHeight="1">
      <c r="A62" s="43" t="str">
        <f>IF(Calcu!B143=TRUE,"","삭제")</f>
        <v>삭제</v>
      </c>
      <c r="D62" s="189" t="s">
        <v>662</v>
      </c>
      <c r="E62" s="189" t="str">
        <f>Calcu!AA143</f>
        <v/>
      </c>
      <c r="F62" s="189" t="e">
        <f ca="1">Calcu!AC143</f>
        <v>#N/A</v>
      </c>
      <c r="G62" s="189" t="e">
        <f ca="1">Calcu!AD143</f>
        <v>#VALUE!</v>
      </c>
      <c r="H62" s="189" t="str">
        <f>Calcu!AE143</f>
        <v/>
      </c>
      <c r="I62" s="51"/>
    </row>
    <row r="63" spans="1:9" s="80" customFormat="1" ht="15" customHeight="1">
      <c r="A63" s="43" t="str">
        <f>IF(Calcu!B144=TRUE,"","삭제")</f>
        <v>삭제</v>
      </c>
      <c r="D63" s="189" t="s">
        <v>662</v>
      </c>
      <c r="E63" s="189" t="str">
        <f>Calcu!AA144</f>
        <v/>
      </c>
      <c r="F63" s="189" t="e">
        <f ca="1">Calcu!AC144</f>
        <v>#N/A</v>
      </c>
      <c r="G63" s="189" t="e">
        <f ca="1">Calcu!AD144</f>
        <v>#VALUE!</v>
      </c>
      <c r="H63" s="189" t="str">
        <f>Calcu!AE144</f>
        <v/>
      </c>
      <c r="I63" s="51"/>
    </row>
    <row r="64" spans="1:9" s="80" customFormat="1" ht="15" customHeight="1">
      <c r="A64" s="43" t="str">
        <f>IF(Calcu!B145=TRUE,"","삭제")</f>
        <v>삭제</v>
      </c>
      <c r="D64" s="189" t="s">
        <v>662</v>
      </c>
      <c r="E64" s="189" t="str">
        <f>Calcu!AA145</f>
        <v/>
      </c>
      <c r="F64" s="189" t="e">
        <f ca="1">Calcu!AC145</f>
        <v>#N/A</v>
      </c>
      <c r="G64" s="189" t="e">
        <f ca="1">Calcu!AD145</f>
        <v>#VALUE!</v>
      </c>
      <c r="H64" s="189" t="str">
        <f>Calcu!AE145</f>
        <v/>
      </c>
      <c r="I64" s="51"/>
    </row>
    <row r="65" spans="1:12" s="80" customFormat="1" ht="15" customHeight="1">
      <c r="A65" s="43" t="str">
        <f>IF(Calcu!B146=TRUE,"","삭제")</f>
        <v>삭제</v>
      </c>
      <c r="D65" s="189" t="s">
        <v>662</v>
      </c>
      <c r="E65" s="189" t="str">
        <f>Calcu!AA146</f>
        <v/>
      </c>
      <c r="F65" s="189" t="e">
        <f ca="1">Calcu!AC146</f>
        <v>#N/A</v>
      </c>
      <c r="G65" s="189" t="e">
        <f ca="1">Calcu!AD146</f>
        <v>#VALUE!</v>
      </c>
      <c r="H65" s="189" t="str">
        <f>Calcu!AE146</f>
        <v/>
      </c>
      <c r="I65" s="51"/>
    </row>
    <row r="66" spans="1:12" s="80" customFormat="1" ht="15" customHeight="1">
      <c r="A66" s="43" t="str">
        <f>IF(Calcu!B147=TRUE,"","삭제")</f>
        <v>삭제</v>
      </c>
      <c r="D66" s="189" t="s">
        <v>662</v>
      </c>
      <c r="E66" s="189" t="str">
        <f>Calcu!AA147</f>
        <v/>
      </c>
      <c r="F66" s="189" t="e">
        <f ca="1">Calcu!AC147</f>
        <v>#N/A</v>
      </c>
      <c r="G66" s="189" t="e">
        <f ca="1">Calcu!AD147</f>
        <v>#VALUE!</v>
      </c>
      <c r="H66" s="189" t="str">
        <f>Calcu!AE147</f>
        <v/>
      </c>
      <c r="I66" s="51"/>
    </row>
    <row r="67" spans="1:12" s="80" customFormat="1" ht="15" customHeight="1">
      <c r="A67" s="43" t="str">
        <f>IF(Calcu!B148=TRUE,"","삭제")</f>
        <v>삭제</v>
      </c>
      <c r="D67" s="189" t="s">
        <v>662</v>
      </c>
      <c r="E67" s="189" t="str">
        <f>Calcu!AA148</f>
        <v/>
      </c>
      <c r="F67" s="189" t="e">
        <f ca="1">Calcu!AC148</f>
        <v>#N/A</v>
      </c>
      <c r="G67" s="189" t="e">
        <f ca="1">Calcu!AD148</f>
        <v>#VALUE!</v>
      </c>
      <c r="H67" s="189" t="str">
        <f>Calcu!AE148</f>
        <v/>
      </c>
      <c r="I67" s="51"/>
    </row>
    <row r="68" spans="1:12" s="80" customFormat="1" ht="15" customHeight="1">
      <c r="A68" s="43" t="str">
        <f>IF(Calcu!B149=TRUE,"","삭제")</f>
        <v>삭제</v>
      </c>
      <c r="D68" s="189" t="s">
        <v>662</v>
      </c>
      <c r="E68" s="189" t="str">
        <f>Calcu!AA149</f>
        <v/>
      </c>
      <c r="F68" s="189" t="e">
        <f ca="1">Calcu!AC149</f>
        <v>#N/A</v>
      </c>
      <c r="G68" s="189" t="e">
        <f ca="1">Calcu!AD149</f>
        <v>#VALUE!</v>
      </c>
      <c r="H68" s="189" t="str">
        <f>Calcu!AE149</f>
        <v/>
      </c>
    </row>
    <row r="69" spans="1:12" s="78" customFormat="1" ht="15" customHeight="1">
      <c r="A69" s="231" t="str">
        <f>IF(Calcu!B190=TRUE,"","삭제")</f>
        <v>삭제</v>
      </c>
      <c r="B69" s="36"/>
      <c r="C69" s="36"/>
      <c r="D69" s="276"/>
      <c r="E69" s="276"/>
      <c r="F69" s="276"/>
      <c r="G69" s="276"/>
      <c r="H69" s="276"/>
      <c r="I69" s="36"/>
      <c r="J69" s="36"/>
      <c r="K69" s="36"/>
    </row>
    <row r="70" spans="1:12" s="80" customFormat="1" ht="15" customHeight="1">
      <c r="A70" s="230" t="str">
        <f>A69</f>
        <v>삭제</v>
      </c>
      <c r="D70" s="38" t="s">
        <v>663</v>
      </c>
      <c r="F70" s="37"/>
      <c r="G70" s="52"/>
      <c r="H70" s="52"/>
      <c r="I70" s="52"/>
      <c r="J70" s="51"/>
      <c r="K70" s="37"/>
      <c r="L70" s="89"/>
    </row>
    <row r="71" spans="1:12" s="80" customFormat="1" ht="15" customHeight="1">
      <c r="A71" s="230" t="str">
        <f>A70</f>
        <v>삭제</v>
      </c>
      <c r="D71" s="409" t="s">
        <v>556</v>
      </c>
      <c r="E71" s="129" t="s">
        <v>114</v>
      </c>
      <c r="F71" s="129" t="s">
        <v>85</v>
      </c>
      <c r="G71" s="229" t="s">
        <v>84</v>
      </c>
      <c r="H71" s="409" t="s">
        <v>86</v>
      </c>
      <c r="I71" s="51"/>
    </row>
    <row r="72" spans="1:12" s="80" customFormat="1" ht="15" customHeight="1">
      <c r="A72" s="230" t="str">
        <f>A71</f>
        <v>삭제</v>
      </c>
      <c r="D72" s="410"/>
      <c r="E72" s="128" t="s">
        <v>118</v>
      </c>
      <c r="F72" s="128" t="s">
        <v>118</v>
      </c>
      <c r="G72" s="128" t="s">
        <v>118</v>
      </c>
      <c r="H72" s="410"/>
      <c r="I72" s="51"/>
    </row>
    <row r="73" spans="1:12" s="80" customFormat="1" ht="15" customHeight="1">
      <c r="A73" s="43" t="str">
        <f>IF(Calcu!B190=TRUE,"","삭제")</f>
        <v>삭제</v>
      </c>
      <c r="D73" s="274" t="s">
        <v>664</v>
      </c>
      <c r="E73" s="189" t="str">
        <f>Calcu!AA190</f>
        <v/>
      </c>
      <c r="F73" s="189" t="e">
        <f ca="1">Calcu!AC190</f>
        <v>#N/A</v>
      </c>
      <c r="G73" s="189" t="e">
        <f ca="1">Calcu!AD190</f>
        <v>#VALUE!</v>
      </c>
      <c r="H73" s="189" t="str">
        <f>Calcu!AE190</f>
        <v/>
      </c>
      <c r="I73" s="51"/>
    </row>
    <row r="74" spans="1:12" s="80" customFormat="1" ht="15" customHeight="1">
      <c r="A74" s="43" t="str">
        <f>IF(Calcu!B191=TRUE,"","삭제")</f>
        <v>삭제</v>
      </c>
      <c r="D74" s="274" t="s">
        <v>664</v>
      </c>
      <c r="E74" s="189" t="str">
        <f>Calcu!AA191</f>
        <v/>
      </c>
      <c r="F74" s="189" t="e">
        <f ca="1">Calcu!AC191</f>
        <v>#N/A</v>
      </c>
      <c r="G74" s="189" t="e">
        <f ca="1">Calcu!AD191</f>
        <v>#VALUE!</v>
      </c>
      <c r="H74" s="189" t="str">
        <f>Calcu!AE191</f>
        <v/>
      </c>
      <c r="I74" s="51"/>
    </row>
    <row r="75" spans="1:12" s="80" customFormat="1" ht="15" customHeight="1">
      <c r="A75" s="43" t="str">
        <f>IF(Calcu!B192=TRUE,"","삭제")</f>
        <v>삭제</v>
      </c>
      <c r="D75" s="274" t="s">
        <v>664</v>
      </c>
      <c r="E75" s="189" t="str">
        <f>Calcu!AA192</f>
        <v/>
      </c>
      <c r="F75" s="189" t="e">
        <f ca="1">Calcu!AC192</f>
        <v>#N/A</v>
      </c>
      <c r="G75" s="189" t="e">
        <f ca="1">Calcu!AD192</f>
        <v>#VALUE!</v>
      </c>
      <c r="H75" s="189" t="str">
        <f>Calcu!AE192</f>
        <v/>
      </c>
      <c r="I75" s="51"/>
    </row>
    <row r="76" spans="1:12" s="80" customFormat="1" ht="15" customHeight="1">
      <c r="A76" s="43" t="str">
        <f>IF(Calcu!B193=TRUE,"","삭제")</f>
        <v>삭제</v>
      </c>
      <c r="D76" s="274" t="s">
        <v>664</v>
      </c>
      <c r="E76" s="189" t="str">
        <f>Calcu!AA193</f>
        <v/>
      </c>
      <c r="F76" s="189" t="e">
        <f ca="1">Calcu!AC193</f>
        <v>#N/A</v>
      </c>
      <c r="G76" s="189" t="e">
        <f ca="1">Calcu!AD193</f>
        <v>#VALUE!</v>
      </c>
      <c r="H76" s="189" t="str">
        <f>Calcu!AE193</f>
        <v/>
      </c>
      <c r="I76" s="51"/>
    </row>
    <row r="77" spans="1:12" s="80" customFormat="1" ht="15" customHeight="1">
      <c r="A77" s="43" t="str">
        <f>IF(Calcu!B194=TRUE,"","삭제")</f>
        <v>삭제</v>
      </c>
      <c r="D77" s="274" t="s">
        <v>664</v>
      </c>
      <c r="E77" s="189" t="str">
        <f>Calcu!AA194</f>
        <v/>
      </c>
      <c r="F77" s="189" t="e">
        <f ca="1">Calcu!AC194</f>
        <v>#N/A</v>
      </c>
      <c r="G77" s="189" t="e">
        <f ca="1">Calcu!AD194</f>
        <v>#VALUE!</v>
      </c>
      <c r="H77" s="189" t="str">
        <f>Calcu!AE194</f>
        <v/>
      </c>
      <c r="I77" s="51"/>
    </row>
    <row r="78" spans="1:12" s="80" customFormat="1" ht="15" customHeight="1">
      <c r="A78" s="43" t="str">
        <f>IF(Calcu!B195=TRUE,"","삭제")</f>
        <v>삭제</v>
      </c>
      <c r="D78" s="274" t="s">
        <v>664</v>
      </c>
      <c r="E78" s="189" t="str">
        <f>Calcu!AA195</f>
        <v/>
      </c>
      <c r="F78" s="189" t="e">
        <f ca="1">Calcu!AC195</f>
        <v>#N/A</v>
      </c>
      <c r="G78" s="189" t="e">
        <f ca="1">Calcu!AD195</f>
        <v>#VALUE!</v>
      </c>
      <c r="H78" s="189" t="str">
        <f>Calcu!AE195</f>
        <v/>
      </c>
      <c r="I78" s="51"/>
    </row>
    <row r="79" spans="1:12" s="80" customFormat="1" ht="15" customHeight="1">
      <c r="A79" s="43" t="str">
        <f>IF(Calcu!B196=TRUE,"","삭제")</f>
        <v>삭제</v>
      </c>
      <c r="D79" s="274" t="s">
        <v>664</v>
      </c>
      <c r="E79" s="189" t="str">
        <f>Calcu!AA196</f>
        <v/>
      </c>
      <c r="F79" s="189" t="e">
        <f ca="1">Calcu!AC196</f>
        <v>#N/A</v>
      </c>
      <c r="G79" s="189" t="e">
        <f ca="1">Calcu!AD196</f>
        <v>#VALUE!</v>
      </c>
      <c r="H79" s="189" t="str">
        <f>Calcu!AE196</f>
        <v/>
      </c>
      <c r="I79" s="51"/>
    </row>
    <row r="80" spans="1:12" s="80" customFormat="1" ht="15" customHeight="1">
      <c r="A80" s="43" t="str">
        <f>IF(Calcu!B197=TRUE,"","삭제")</f>
        <v>삭제</v>
      </c>
      <c r="D80" s="274" t="s">
        <v>664</v>
      </c>
      <c r="E80" s="189" t="str">
        <f>Calcu!AA197</f>
        <v/>
      </c>
      <c r="F80" s="189" t="e">
        <f ca="1">Calcu!AC197</f>
        <v>#N/A</v>
      </c>
      <c r="G80" s="189" t="e">
        <f ca="1">Calcu!AD197</f>
        <v>#VALUE!</v>
      </c>
      <c r="H80" s="189" t="str">
        <f>Calcu!AE197</f>
        <v/>
      </c>
      <c r="I80" s="51"/>
    </row>
    <row r="81" spans="1:9" s="80" customFormat="1" ht="15" customHeight="1">
      <c r="A81" s="43" t="str">
        <f>IF(Calcu!B198=TRUE,"","삭제")</f>
        <v>삭제</v>
      </c>
      <c r="D81" s="274" t="s">
        <v>664</v>
      </c>
      <c r="E81" s="189" t="str">
        <f>Calcu!AA198</f>
        <v/>
      </c>
      <c r="F81" s="189" t="e">
        <f ca="1">Calcu!AC198</f>
        <v>#N/A</v>
      </c>
      <c r="G81" s="189" t="e">
        <f ca="1">Calcu!AD198</f>
        <v>#VALUE!</v>
      </c>
      <c r="H81" s="189" t="str">
        <f>Calcu!AE198</f>
        <v/>
      </c>
      <c r="I81" s="51"/>
    </row>
    <row r="82" spans="1:9" s="80" customFormat="1" ht="15" customHeight="1">
      <c r="A82" s="43" t="str">
        <f>IF(Calcu!B199=TRUE,"","삭제")</f>
        <v>삭제</v>
      </c>
      <c r="D82" s="274" t="s">
        <v>664</v>
      </c>
      <c r="E82" s="189" t="str">
        <f>Calcu!AA199</f>
        <v/>
      </c>
      <c r="F82" s="189" t="e">
        <f ca="1">Calcu!AC199</f>
        <v>#N/A</v>
      </c>
      <c r="G82" s="189" t="e">
        <f ca="1">Calcu!AD199</f>
        <v>#VALUE!</v>
      </c>
      <c r="H82" s="189" t="str">
        <f>Calcu!AE199</f>
        <v/>
      </c>
      <c r="I82" s="51"/>
    </row>
    <row r="83" spans="1:9" s="80" customFormat="1" ht="15" customHeight="1">
      <c r="A83" s="43" t="str">
        <f>IF(Calcu!B200=TRUE,"","삭제")</f>
        <v>삭제</v>
      </c>
      <c r="D83" s="274" t="s">
        <v>664</v>
      </c>
      <c r="E83" s="189" t="str">
        <f>Calcu!AA200</f>
        <v/>
      </c>
      <c r="F83" s="189" t="e">
        <f ca="1">Calcu!AC200</f>
        <v>#N/A</v>
      </c>
      <c r="G83" s="189" t="e">
        <f ca="1">Calcu!AD200</f>
        <v>#VALUE!</v>
      </c>
      <c r="H83" s="189" t="str">
        <f>Calcu!AE200</f>
        <v/>
      </c>
      <c r="I83" s="51"/>
    </row>
    <row r="84" spans="1:9" s="80" customFormat="1" ht="15" customHeight="1">
      <c r="A84" s="43" t="str">
        <f>IF(Calcu!B201=TRUE,"","삭제")</f>
        <v>삭제</v>
      </c>
      <c r="D84" s="274" t="s">
        <v>664</v>
      </c>
      <c r="E84" s="189" t="str">
        <f>Calcu!AA201</f>
        <v/>
      </c>
      <c r="F84" s="189" t="e">
        <f ca="1">Calcu!AC201</f>
        <v>#N/A</v>
      </c>
      <c r="G84" s="189" t="e">
        <f ca="1">Calcu!AD201</f>
        <v>#VALUE!</v>
      </c>
      <c r="H84" s="189" t="str">
        <f>Calcu!AE201</f>
        <v/>
      </c>
      <c r="I84" s="51"/>
    </row>
    <row r="85" spans="1:9" s="80" customFormat="1" ht="15" customHeight="1">
      <c r="A85" s="43" t="str">
        <f>IF(Calcu!B202=TRUE,"","삭제")</f>
        <v>삭제</v>
      </c>
      <c r="D85" s="274" t="s">
        <v>664</v>
      </c>
      <c r="E85" s="189" t="str">
        <f>Calcu!AA202</f>
        <v/>
      </c>
      <c r="F85" s="189" t="e">
        <f ca="1">Calcu!AC202</f>
        <v>#N/A</v>
      </c>
      <c r="G85" s="189" t="e">
        <f ca="1">Calcu!AD202</f>
        <v>#VALUE!</v>
      </c>
      <c r="H85" s="189" t="str">
        <f>Calcu!AE202</f>
        <v/>
      </c>
      <c r="I85" s="51"/>
    </row>
    <row r="86" spans="1:9" s="80" customFormat="1" ht="15" customHeight="1">
      <c r="A86" s="43" t="str">
        <f>IF(Calcu!B203=TRUE,"","삭제")</f>
        <v>삭제</v>
      </c>
      <c r="D86" s="274" t="s">
        <v>664</v>
      </c>
      <c r="E86" s="189" t="str">
        <f>Calcu!AA203</f>
        <v/>
      </c>
      <c r="F86" s="189" t="e">
        <f ca="1">Calcu!AC203</f>
        <v>#N/A</v>
      </c>
      <c r="G86" s="189" t="e">
        <f ca="1">Calcu!AD203</f>
        <v>#VALUE!</v>
      </c>
      <c r="H86" s="189" t="str">
        <f>Calcu!AE203</f>
        <v/>
      </c>
      <c r="I86" s="51"/>
    </row>
    <row r="87" spans="1:9" s="80" customFormat="1" ht="15" customHeight="1">
      <c r="A87" s="43" t="str">
        <f>IF(Calcu!B204=TRUE,"","삭제")</f>
        <v>삭제</v>
      </c>
      <c r="D87" s="274" t="s">
        <v>664</v>
      </c>
      <c r="E87" s="189" t="str">
        <f>Calcu!AA204</f>
        <v/>
      </c>
      <c r="F87" s="189" t="e">
        <f ca="1">Calcu!AC204</f>
        <v>#N/A</v>
      </c>
      <c r="G87" s="189" t="e">
        <f ca="1">Calcu!AD204</f>
        <v>#VALUE!</v>
      </c>
      <c r="H87" s="189" t="str">
        <f>Calcu!AE204</f>
        <v/>
      </c>
      <c r="I87" s="51"/>
    </row>
    <row r="88" spans="1:9" s="80" customFormat="1" ht="15" customHeight="1">
      <c r="A88" s="43" t="str">
        <f>IF(Calcu!B205=TRUE,"","삭제")</f>
        <v>삭제</v>
      </c>
      <c r="D88" s="274" t="s">
        <v>664</v>
      </c>
      <c r="E88" s="189" t="str">
        <f>Calcu!AA205</f>
        <v/>
      </c>
      <c r="F88" s="189" t="e">
        <f ca="1">Calcu!AC205</f>
        <v>#N/A</v>
      </c>
      <c r="G88" s="189" t="e">
        <f ca="1">Calcu!AD205</f>
        <v>#VALUE!</v>
      </c>
      <c r="H88" s="189" t="str">
        <f>Calcu!AE205</f>
        <v/>
      </c>
      <c r="I88" s="51"/>
    </row>
    <row r="89" spans="1:9" s="80" customFormat="1" ht="15" customHeight="1">
      <c r="A89" s="43" t="str">
        <f>IF(Calcu!B206=TRUE,"","삭제")</f>
        <v>삭제</v>
      </c>
      <c r="D89" s="274" t="s">
        <v>664</v>
      </c>
      <c r="E89" s="189" t="str">
        <f>Calcu!AA206</f>
        <v/>
      </c>
      <c r="F89" s="189" t="e">
        <f ca="1">Calcu!AC206</f>
        <v>#N/A</v>
      </c>
      <c r="G89" s="189" t="e">
        <f ca="1">Calcu!AD206</f>
        <v>#VALUE!</v>
      </c>
      <c r="H89" s="189" t="str">
        <f>Calcu!AE206</f>
        <v/>
      </c>
      <c r="I89" s="51"/>
    </row>
    <row r="90" spans="1:9" s="80" customFormat="1" ht="15" customHeight="1">
      <c r="A90" s="43" t="str">
        <f>IF(Calcu!B207=TRUE,"","삭제")</f>
        <v>삭제</v>
      </c>
      <c r="D90" s="274" t="s">
        <v>664</v>
      </c>
      <c r="E90" s="189" t="str">
        <f>Calcu!AA207</f>
        <v/>
      </c>
      <c r="F90" s="189" t="e">
        <f ca="1">Calcu!AC207</f>
        <v>#N/A</v>
      </c>
      <c r="G90" s="189" t="e">
        <f ca="1">Calcu!AD207</f>
        <v>#VALUE!</v>
      </c>
      <c r="H90" s="189" t="str">
        <f>Calcu!AE207</f>
        <v/>
      </c>
      <c r="I90" s="51"/>
    </row>
    <row r="91" spans="1:9" s="80" customFormat="1" ht="15" customHeight="1">
      <c r="A91" s="43" t="str">
        <f>IF(Calcu!B208=TRUE,"","삭제")</f>
        <v>삭제</v>
      </c>
      <c r="D91" s="274" t="s">
        <v>664</v>
      </c>
      <c r="E91" s="189" t="str">
        <f>Calcu!AA208</f>
        <v/>
      </c>
      <c r="F91" s="189" t="e">
        <f ca="1">Calcu!AC208</f>
        <v>#N/A</v>
      </c>
      <c r="G91" s="189" t="e">
        <f ca="1">Calcu!AD208</f>
        <v>#VALUE!</v>
      </c>
      <c r="H91" s="189" t="str">
        <f>Calcu!AE208</f>
        <v/>
      </c>
      <c r="I91" s="51"/>
    </row>
    <row r="92" spans="1:9" s="80" customFormat="1" ht="15" customHeight="1">
      <c r="A92" s="43" t="str">
        <f>IF(Calcu!B209=TRUE,"","삭제")</f>
        <v>삭제</v>
      </c>
      <c r="D92" s="274" t="s">
        <v>664</v>
      </c>
      <c r="E92" s="189" t="str">
        <f>Calcu!AA209</f>
        <v/>
      </c>
      <c r="F92" s="189" t="e">
        <f ca="1">Calcu!AC209</f>
        <v>#N/A</v>
      </c>
      <c r="G92" s="189" t="e">
        <f ca="1">Calcu!AD209</f>
        <v>#VALUE!</v>
      </c>
      <c r="H92" s="189" t="str">
        <f>Calcu!AE209</f>
        <v/>
      </c>
    </row>
    <row r="93" spans="1:9" s="80" customFormat="1" ht="15" customHeight="1">
      <c r="A93" s="43" t="str">
        <f>IF(Calcu!B250=TRUE,"","삭제")</f>
        <v>삭제</v>
      </c>
      <c r="D93" s="274" t="s">
        <v>665</v>
      </c>
      <c r="E93" s="189" t="str">
        <f>Calcu!AA250</f>
        <v/>
      </c>
      <c r="F93" s="189" t="e">
        <f ca="1">Calcu!AC250</f>
        <v>#N/A</v>
      </c>
      <c r="G93" s="189" t="e">
        <f ca="1">Calcu!AD250</f>
        <v>#VALUE!</v>
      </c>
      <c r="H93" s="189" t="str">
        <f>Calcu!AE250</f>
        <v/>
      </c>
      <c r="I93" s="51"/>
    </row>
    <row r="94" spans="1:9" s="80" customFormat="1" ht="15" customHeight="1">
      <c r="A94" s="43" t="str">
        <f>IF(Calcu!B251=TRUE,"","삭제")</f>
        <v>삭제</v>
      </c>
      <c r="D94" s="274" t="s">
        <v>665</v>
      </c>
      <c r="E94" s="189" t="str">
        <f>Calcu!AA251</f>
        <v/>
      </c>
      <c r="F94" s="189" t="e">
        <f ca="1">Calcu!AC251</f>
        <v>#N/A</v>
      </c>
      <c r="G94" s="189" t="e">
        <f ca="1">Calcu!AD251</f>
        <v>#VALUE!</v>
      </c>
      <c r="H94" s="189" t="str">
        <f>Calcu!AE251</f>
        <v/>
      </c>
      <c r="I94" s="51"/>
    </row>
    <row r="95" spans="1:9" s="80" customFormat="1" ht="15" customHeight="1">
      <c r="A95" s="43" t="str">
        <f>IF(Calcu!B252=TRUE,"","삭제")</f>
        <v>삭제</v>
      </c>
      <c r="D95" s="274" t="s">
        <v>665</v>
      </c>
      <c r="E95" s="189" t="str">
        <f>Calcu!AA252</f>
        <v/>
      </c>
      <c r="F95" s="189" t="e">
        <f ca="1">Calcu!AC252</f>
        <v>#N/A</v>
      </c>
      <c r="G95" s="189" t="e">
        <f ca="1">Calcu!AD252</f>
        <v>#VALUE!</v>
      </c>
      <c r="H95" s="189" t="str">
        <f>Calcu!AE252</f>
        <v/>
      </c>
      <c r="I95" s="51"/>
    </row>
    <row r="96" spans="1:9" s="80" customFormat="1" ht="15" customHeight="1">
      <c r="A96" s="43" t="str">
        <f>IF(Calcu!B253=TRUE,"","삭제")</f>
        <v>삭제</v>
      </c>
      <c r="D96" s="274" t="s">
        <v>665</v>
      </c>
      <c r="E96" s="189" t="str">
        <f>Calcu!AA253</f>
        <v/>
      </c>
      <c r="F96" s="189" t="e">
        <f ca="1">Calcu!AC253</f>
        <v>#N/A</v>
      </c>
      <c r="G96" s="189" t="e">
        <f ca="1">Calcu!AD253</f>
        <v>#VALUE!</v>
      </c>
      <c r="H96" s="189" t="str">
        <f>Calcu!AE253</f>
        <v/>
      </c>
      <c r="I96" s="51"/>
    </row>
    <row r="97" spans="1:9" s="80" customFormat="1" ht="15" customHeight="1">
      <c r="A97" s="43" t="str">
        <f>IF(Calcu!B254=TRUE,"","삭제")</f>
        <v>삭제</v>
      </c>
      <c r="D97" s="274" t="s">
        <v>665</v>
      </c>
      <c r="E97" s="189" t="str">
        <f>Calcu!AA254</f>
        <v/>
      </c>
      <c r="F97" s="189" t="e">
        <f ca="1">Calcu!AC254</f>
        <v>#N/A</v>
      </c>
      <c r="G97" s="189" t="e">
        <f ca="1">Calcu!AD254</f>
        <v>#VALUE!</v>
      </c>
      <c r="H97" s="189" t="str">
        <f>Calcu!AE254</f>
        <v/>
      </c>
      <c r="I97" s="51"/>
    </row>
    <row r="98" spans="1:9" s="80" customFormat="1" ht="15" customHeight="1">
      <c r="A98" s="43" t="str">
        <f>IF(Calcu!B255=TRUE,"","삭제")</f>
        <v>삭제</v>
      </c>
      <c r="D98" s="274" t="s">
        <v>665</v>
      </c>
      <c r="E98" s="189" t="str">
        <f>Calcu!AA255</f>
        <v/>
      </c>
      <c r="F98" s="189" t="e">
        <f ca="1">Calcu!AC255</f>
        <v>#N/A</v>
      </c>
      <c r="G98" s="189" t="e">
        <f ca="1">Calcu!AD255</f>
        <v>#VALUE!</v>
      </c>
      <c r="H98" s="189" t="str">
        <f>Calcu!AE255</f>
        <v/>
      </c>
      <c r="I98" s="51"/>
    </row>
    <row r="99" spans="1:9" s="80" customFormat="1" ht="15" customHeight="1">
      <c r="A99" s="43" t="str">
        <f>IF(Calcu!B256=TRUE,"","삭제")</f>
        <v>삭제</v>
      </c>
      <c r="D99" s="274" t="s">
        <v>665</v>
      </c>
      <c r="E99" s="189" t="str">
        <f>Calcu!AA256</f>
        <v/>
      </c>
      <c r="F99" s="189" t="e">
        <f ca="1">Calcu!AC256</f>
        <v>#N/A</v>
      </c>
      <c r="G99" s="189" t="e">
        <f ca="1">Calcu!AD256</f>
        <v>#VALUE!</v>
      </c>
      <c r="H99" s="189" t="str">
        <f>Calcu!AE256</f>
        <v/>
      </c>
      <c r="I99" s="51"/>
    </row>
    <row r="100" spans="1:9" s="80" customFormat="1" ht="15" customHeight="1">
      <c r="A100" s="43" t="str">
        <f>IF(Calcu!B257=TRUE,"","삭제")</f>
        <v>삭제</v>
      </c>
      <c r="D100" s="274" t="s">
        <v>665</v>
      </c>
      <c r="E100" s="189" t="str">
        <f>Calcu!AA257</f>
        <v/>
      </c>
      <c r="F100" s="189" t="e">
        <f ca="1">Calcu!AC257</f>
        <v>#N/A</v>
      </c>
      <c r="G100" s="189" t="e">
        <f ca="1">Calcu!AD257</f>
        <v>#VALUE!</v>
      </c>
      <c r="H100" s="189" t="str">
        <f>Calcu!AE257</f>
        <v/>
      </c>
      <c r="I100" s="51"/>
    </row>
    <row r="101" spans="1:9" s="80" customFormat="1" ht="15" customHeight="1">
      <c r="A101" s="43" t="str">
        <f>IF(Calcu!B258=TRUE,"","삭제")</f>
        <v>삭제</v>
      </c>
      <c r="D101" s="274" t="s">
        <v>665</v>
      </c>
      <c r="E101" s="189" t="str">
        <f>Calcu!AA258</f>
        <v/>
      </c>
      <c r="F101" s="189" t="e">
        <f ca="1">Calcu!AC258</f>
        <v>#N/A</v>
      </c>
      <c r="G101" s="189" t="e">
        <f ca="1">Calcu!AD258</f>
        <v>#VALUE!</v>
      </c>
      <c r="H101" s="189" t="str">
        <f>Calcu!AE258</f>
        <v/>
      </c>
      <c r="I101" s="51"/>
    </row>
    <row r="102" spans="1:9" s="80" customFormat="1" ht="15" customHeight="1">
      <c r="A102" s="43" t="str">
        <f>IF(Calcu!B259=TRUE,"","삭제")</f>
        <v>삭제</v>
      </c>
      <c r="D102" s="274" t="s">
        <v>665</v>
      </c>
      <c r="E102" s="189" t="str">
        <f>Calcu!AA259</f>
        <v/>
      </c>
      <c r="F102" s="189" t="e">
        <f ca="1">Calcu!AC259</f>
        <v>#N/A</v>
      </c>
      <c r="G102" s="189" t="e">
        <f ca="1">Calcu!AD259</f>
        <v>#VALUE!</v>
      </c>
      <c r="H102" s="189" t="str">
        <f>Calcu!AE259</f>
        <v/>
      </c>
      <c r="I102" s="51"/>
    </row>
    <row r="103" spans="1:9" s="80" customFormat="1" ht="15" customHeight="1">
      <c r="A103" s="43" t="str">
        <f>IF(Calcu!B260=TRUE,"","삭제")</f>
        <v>삭제</v>
      </c>
      <c r="D103" s="274" t="s">
        <v>665</v>
      </c>
      <c r="E103" s="189" t="str">
        <f>Calcu!AA260</f>
        <v/>
      </c>
      <c r="F103" s="189" t="e">
        <f ca="1">Calcu!AC260</f>
        <v>#N/A</v>
      </c>
      <c r="G103" s="189" t="e">
        <f ca="1">Calcu!AD260</f>
        <v>#VALUE!</v>
      </c>
      <c r="H103" s="189" t="str">
        <f>Calcu!AE260</f>
        <v/>
      </c>
      <c r="I103" s="51"/>
    </row>
    <row r="104" spans="1:9" s="80" customFormat="1" ht="15" customHeight="1">
      <c r="A104" s="43" t="str">
        <f>IF(Calcu!B261=TRUE,"","삭제")</f>
        <v>삭제</v>
      </c>
      <c r="D104" s="274" t="s">
        <v>665</v>
      </c>
      <c r="E104" s="189" t="str">
        <f>Calcu!AA261</f>
        <v/>
      </c>
      <c r="F104" s="189" t="e">
        <f ca="1">Calcu!AC261</f>
        <v>#N/A</v>
      </c>
      <c r="G104" s="189" t="e">
        <f ca="1">Calcu!AD261</f>
        <v>#VALUE!</v>
      </c>
      <c r="H104" s="189" t="str">
        <f>Calcu!AE261</f>
        <v/>
      </c>
      <c r="I104" s="51"/>
    </row>
    <row r="105" spans="1:9" s="80" customFormat="1" ht="15" customHeight="1">
      <c r="A105" s="43" t="str">
        <f>IF(Calcu!B262=TRUE,"","삭제")</f>
        <v>삭제</v>
      </c>
      <c r="D105" s="274" t="s">
        <v>665</v>
      </c>
      <c r="E105" s="189" t="str">
        <f>Calcu!AA262</f>
        <v/>
      </c>
      <c r="F105" s="189" t="e">
        <f ca="1">Calcu!AC262</f>
        <v>#N/A</v>
      </c>
      <c r="G105" s="189" t="e">
        <f ca="1">Calcu!AD262</f>
        <v>#VALUE!</v>
      </c>
      <c r="H105" s="189" t="str">
        <f>Calcu!AE262</f>
        <v/>
      </c>
      <c r="I105" s="51"/>
    </row>
    <row r="106" spans="1:9" s="80" customFormat="1" ht="15" customHeight="1">
      <c r="A106" s="43" t="str">
        <f>IF(Calcu!B263=TRUE,"","삭제")</f>
        <v>삭제</v>
      </c>
      <c r="D106" s="274" t="s">
        <v>665</v>
      </c>
      <c r="E106" s="189" t="str">
        <f>Calcu!AA263</f>
        <v/>
      </c>
      <c r="F106" s="189" t="e">
        <f ca="1">Calcu!AC263</f>
        <v>#N/A</v>
      </c>
      <c r="G106" s="189" t="e">
        <f ca="1">Calcu!AD263</f>
        <v>#VALUE!</v>
      </c>
      <c r="H106" s="189" t="str">
        <f>Calcu!AE263</f>
        <v/>
      </c>
      <c r="I106" s="51"/>
    </row>
    <row r="107" spans="1:9" s="80" customFormat="1" ht="15" customHeight="1">
      <c r="A107" s="43" t="str">
        <f>IF(Calcu!B264=TRUE,"","삭제")</f>
        <v>삭제</v>
      </c>
      <c r="D107" s="274" t="s">
        <v>665</v>
      </c>
      <c r="E107" s="189" t="str">
        <f>Calcu!AA264</f>
        <v/>
      </c>
      <c r="F107" s="189" t="e">
        <f ca="1">Calcu!AC264</f>
        <v>#N/A</v>
      </c>
      <c r="G107" s="189" t="e">
        <f ca="1">Calcu!AD264</f>
        <v>#VALUE!</v>
      </c>
      <c r="H107" s="189" t="str">
        <f>Calcu!AE264</f>
        <v/>
      </c>
      <c r="I107" s="51"/>
    </row>
    <row r="108" spans="1:9" s="80" customFormat="1" ht="15" customHeight="1">
      <c r="A108" s="43" t="str">
        <f>IF(Calcu!B265=TRUE,"","삭제")</f>
        <v>삭제</v>
      </c>
      <c r="D108" s="274" t="s">
        <v>665</v>
      </c>
      <c r="E108" s="189" t="str">
        <f>Calcu!AA265</f>
        <v/>
      </c>
      <c r="F108" s="189" t="e">
        <f ca="1">Calcu!AC265</f>
        <v>#N/A</v>
      </c>
      <c r="G108" s="189" t="e">
        <f ca="1">Calcu!AD265</f>
        <v>#VALUE!</v>
      </c>
      <c r="H108" s="189" t="str">
        <f>Calcu!AE265</f>
        <v/>
      </c>
      <c r="I108" s="51"/>
    </row>
    <row r="109" spans="1:9" s="80" customFormat="1" ht="15" customHeight="1">
      <c r="A109" s="43" t="str">
        <f>IF(Calcu!B266=TRUE,"","삭제")</f>
        <v>삭제</v>
      </c>
      <c r="D109" s="274" t="s">
        <v>665</v>
      </c>
      <c r="E109" s="189" t="str">
        <f>Calcu!AA266</f>
        <v/>
      </c>
      <c r="F109" s="189" t="e">
        <f ca="1">Calcu!AC266</f>
        <v>#N/A</v>
      </c>
      <c r="G109" s="189" t="e">
        <f ca="1">Calcu!AD266</f>
        <v>#VALUE!</v>
      </c>
      <c r="H109" s="189" t="str">
        <f>Calcu!AE266</f>
        <v/>
      </c>
      <c r="I109" s="51"/>
    </row>
    <row r="110" spans="1:9" s="80" customFormat="1" ht="15" customHeight="1">
      <c r="A110" s="43" t="str">
        <f>IF(Calcu!B267=TRUE,"","삭제")</f>
        <v>삭제</v>
      </c>
      <c r="D110" s="274" t="s">
        <v>665</v>
      </c>
      <c r="E110" s="189" t="str">
        <f>Calcu!AA267</f>
        <v/>
      </c>
      <c r="F110" s="189" t="e">
        <f ca="1">Calcu!AC267</f>
        <v>#N/A</v>
      </c>
      <c r="G110" s="189" t="e">
        <f ca="1">Calcu!AD267</f>
        <v>#VALUE!</v>
      </c>
      <c r="H110" s="189" t="str">
        <f>Calcu!AE267</f>
        <v/>
      </c>
      <c r="I110" s="51"/>
    </row>
    <row r="111" spans="1:9" s="80" customFormat="1" ht="15" customHeight="1">
      <c r="A111" s="43" t="str">
        <f>IF(Calcu!B268=TRUE,"","삭제")</f>
        <v>삭제</v>
      </c>
      <c r="D111" s="274" t="s">
        <v>665</v>
      </c>
      <c r="E111" s="189" t="str">
        <f>Calcu!AA268</f>
        <v/>
      </c>
      <c r="F111" s="189" t="e">
        <f ca="1">Calcu!AC268</f>
        <v>#N/A</v>
      </c>
      <c r="G111" s="189" t="e">
        <f ca="1">Calcu!AD268</f>
        <v>#VALUE!</v>
      </c>
      <c r="H111" s="189" t="str">
        <f>Calcu!AE268</f>
        <v/>
      </c>
      <c r="I111" s="51"/>
    </row>
    <row r="112" spans="1:9" s="80" customFormat="1" ht="15" customHeight="1">
      <c r="A112" s="43" t="str">
        <f>IF(Calcu!B269=TRUE,"","삭제")</f>
        <v>삭제</v>
      </c>
      <c r="D112" s="274" t="s">
        <v>665</v>
      </c>
      <c r="E112" s="189" t="str">
        <f>Calcu!AA269</f>
        <v/>
      </c>
      <c r="F112" s="189" t="e">
        <f ca="1">Calcu!AC269</f>
        <v>#N/A</v>
      </c>
      <c r="G112" s="189" t="e">
        <f ca="1">Calcu!AD269</f>
        <v>#VALUE!</v>
      </c>
      <c r="H112" s="189" t="str">
        <f>Calcu!AE269</f>
        <v/>
      </c>
    </row>
    <row r="113" spans="1:12" s="80" customFormat="1" ht="15" customHeight="1">
      <c r="A113" s="230" t="str">
        <f>IF(Calcu!B310=TRUE,"","삭제")</f>
        <v>삭제</v>
      </c>
      <c r="D113" s="161"/>
      <c r="E113" s="161"/>
      <c r="F113" s="161"/>
      <c r="G113" s="161"/>
      <c r="H113" s="161"/>
    </row>
    <row r="114" spans="1:12" s="80" customFormat="1" ht="15" customHeight="1">
      <c r="A114" s="230" t="str">
        <f>A113</f>
        <v>삭제</v>
      </c>
      <c r="D114" s="38" t="s">
        <v>667</v>
      </c>
      <c r="F114" s="37"/>
      <c r="G114" s="52"/>
      <c r="H114" s="52"/>
      <c r="I114" s="52"/>
      <c r="J114" s="51"/>
      <c r="K114" s="37"/>
      <c r="L114" s="89"/>
    </row>
    <row r="115" spans="1:12" s="80" customFormat="1" ht="15" customHeight="1">
      <c r="A115" s="230" t="str">
        <f>A114</f>
        <v>삭제</v>
      </c>
      <c r="D115" s="409" t="s">
        <v>556</v>
      </c>
      <c r="E115" s="129" t="s">
        <v>114</v>
      </c>
      <c r="F115" s="129" t="s">
        <v>85</v>
      </c>
      <c r="G115" s="275" t="s">
        <v>84</v>
      </c>
      <c r="H115" s="409" t="s">
        <v>86</v>
      </c>
      <c r="I115" s="51"/>
    </row>
    <row r="116" spans="1:12" s="80" customFormat="1" ht="15" customHeight="1">
      <c r="A116" s="230" t="str">
        <f>A115</f>
        <v>삭제</v>
      </c>
      <c r="D116" s="410"/>
      <c r="E116" s="128" t="s">
        <v>118</v>
      </c>
      <c r="F116" s="128" t="s">
        <v>118</v>
      </c>
      <c r="G116" s="128" t="s">
        <v>118</v>
      </c>
      <c r="H116" s="410"/>
      <c r="I116" s="51"/>
    </row>
    <row r="117" spans="1:12" s="80" customFormat="1" ht="15" customHeight="1">
      <c r="A117" s="43" t="str">
        <f>IF(Calcu!B310=TRUE,"","삭제")</f>
        <v>삭제</v>
      </c>
      <c r="D117" s="274" t="str">
        <f>Calcu!C310</f>
        <v>X 축 - Y 방향</v>
      </c>
      <c r="E117" s="189" t="str">
        <f>Calcu!Z310</f>
        <v/>
      </c>
      <c r="F117" s="189" t="e">
        <f ca="1">Calcu!AD310</f>
        <v>#VALUE!</v>
      </c>
      <c r="G117" s="189" t="e">
        <f ca="1">Calcu!AF310</f>
        <v>#N/A</v>
      </c>
      <c r="H117" s="189" t="str">
        <f>Calcu!AG310</f>
        <v/>
      </c>
      <c r="I117" s="51"/>
    </row>
    <row r="118" spans="1:12" s="80" customFormat="1" ht="15" customHeight="1">
      <c r="A118" s="43" t="str">
        <f>IF(Calcu!B311=TRUE,"","삭제")</f>
        <v>삭제</v>
      </c>
      <c r="D118" s="274" t="str">
        <f>Calcu!C311</f>
        <v>X 축 - Y 방향</v>
      </c>
      <c r="E118" s="189" t="str">
        <f>Calcu!Z311</f>
        <v/>
      </c>
      <c r="F118" s="189" t="e">
        <f ca="1">Calcu!AD311</f>
        <v>#VALUE!</v>
      </c>
      <c r="G118" s="189" t="e">
        <f ca="1">Calcu!AF311</f>
        <v>#N/A</v>
      </c>
      <c r="H118" s="189" t="str">
        <f>Calcu!AG311</f>
        <v/>
      </c>
      <c r="I118" s="51"/>
    </row>
    <row r="119" spans="1:12" s="80" customFormat="1" ht="15" customHeight="1">
      <c r="A119" s="43" t="str">
        <f>IF(Calcu!B312=TRUE,"","삭제")</f>
        <v>삭제</v>
      </c>
      <c r="D119" s="274" t="str">
        <f>Calcu!C312</f>
        <v>X 축 - Y 방향</v>
      </c>
      <c r="E119" s="189" t="str">
        <f>Calcu!Z312</f>
        <v/>
      </c>
      <c r="F119" s="189" t="e">
        <f ca="1">Calcu!AD312</f>
        <v>#VALUE!</v>
      </c>
      <c r="G119" s="189" t="e">
        <f ca="1">Calcu!AF312</f>
        <v>#N/A</v>
      </c>
      <c r="H119" s="189" t="str">
        <f>Calcu!AG312</f>
        <v/>
      </c>
      <c r="I119" s="51"/>
    </row>
    <row r="120" spans="1:12" s="80" customFormat="1" ht="15" customHeight="1">
      <c r="A120" s="43" t="str">
        <f>IF(Calcu!B313=TRUE,"","삭제")</f>
        <v>삭제</v>
      </c>
      <c r="D120" s="274" t="str">
        <f>Calcu!C313</f>
        <v>X 축 - Y 방향</v>
      </c>
      <c r="E120" s="189" t="str">
        <f>Calcu!Z313</f>
        <v/>
      </c>
      <c r="F120" s="189" t="e">
        <f ca="1">Calcu!AD313</f>
        <v>#VALUE!</v>
      </c>
      <c r="G120" s="189" t="e">
        <f ca="1">Calcu!AF313</f>
        <v>#N/A</v>
      </c>
      <c r="H120" s="189" t="str">
        <f>Calcu!AG313</f>
        <v/>
      </c>
      <c r="I120" s="51"/>
    </row>
    <row r="121" spans="1:12" s="80" customFormat="1" ht="15" customHeight="1">
      <c r="A121" s="43" t="str">
        <f>IF(Calcu!B314=TRUE,"","삭제")</f>
        <v>삭제</v>
      </c>
      <c r="D121" s="274" t="str">
        <f>Calcu!C314</f>
        <v>X 축 - Y 방향</v>
      </c>
      <c r="E121" s="189" t="str">
        <f>Calcu!Z314</f>
        <v/>
      </c>
      <c r="F121" s="189" t="e">
        <f ca="1">Calcu!AD314</f>
        <v>#VALUE!</v>
      </c>
      <c r="G121" s="189" t="e">
        <f ca="1">Calcu!AF314</f>
        <v>#N/A</v>
      </c>
      <c r="H121" s="189" t="str">
        <f>Calcu!AG314</f>
        <v/>
      </c>
      <c r="I121" s="51"/>
    </row>
    <row r="122" spans="1:12" s="80" customFormat="1" ht="15" customHeight="1">
      <c r="A122" s="43" t="str">
        <f>IF(Calcu!B315=TRUE,"","삭제")</f>
        <v>삭제</v>
      </c>
      <c r="D122" s="274" t="str">
        <f>Calcu!C315</f>
        <v>X 축 - Y 방향</v>
      </c>
      <c r="E122" s="189" t="str">
        <f>Calcu!Z315</f>
        <v/>
      </c>
      <c r="F122" s="189" t="e">
        <f ca="1">Calcu!AD315</f>
        <v>#VALUE!</v>
      </c>
      <c r="G122" s="189" t="e">
        <f ca="1">Calcu!AF315</f>
        <v>#N/A</v>
      </c>
      <c r="H122" s="189" t="str">
        <f>Calcu!AG315</f>
        <v/>
      </c>
      <c r="I122" s="51"/>
    </row>
    <row r="123" spans="1:12" s="80" customFormat="1" ht="15" customHeight="1">
      <c r="A123" s="43" t="str">
        <f>IF(Calcu!B316=TRUE,"","삭제")</f>
        <v>삭제</v>
      </c>
      <c r="D123" s="274" t="str">
        <f>Calcu!C316</f>
        <v>X 축 - Y 방향</v>
      </c>
      <c r="E123" s="189" t="str">
        <f>Calcu!Z316</f>
        <v/>
      </c>
      <c r="F123" s="189" t="e">
        <f ca="1">Calcu!AD316</f>
        <v>#VALUE!</v>
      </c>
      <c r="G123" s="189" t="e">
        <f ca="1">Calcu!AF316</f>
        <v>#N/A</v>
      </c>
      <c r="H123" s="189" t="str">
        <f>Calcu!AG316</f>
        <v/>
      </c>
      <c r="I123" s="51"/>
    </row>
    <row r="124" spans="1:12" s="80" customFormat="1" ht="15" customHeight="1">
      <c r="A124" s="43" t="str">
        <f>IF(Calcu!B317=TRUE,"","삭제")</f>
        <v>삭제</v>
      </c>
      <c r="D124" s="274" t="str">
        <f>Calcu!C317</f>
        <v>X 축 - Y 방향</v>
      </c>
      <c r="E124" s="189" t="str">
        <f>Calcu!Z317</f>
        <v/>
      </c>
      <c r="F124" s="189" t="e">
        <f ca="1">Calcu!AD317</f>
        <v>#VALUE!</v>
      </c>
      <c r="G124" s="189" t="e">
        <f ca="1">Calcu!AF317</f>
        <v>#N/A</v>
      </c>
      <c r="H124" s="189" t="str">
        <f>Calcu!AG317</f>
        <v/>
      </c>
      <c r="I124" s="51"/>
    </row>
    <row r="125" spans="1:12" s="80" customFormat="1" ht="15" customHeight="1">
      <c r="A125" s="43" t="str">
        <f>IF(Calcu!B318=TRUE,"","삭제")</f>
        <v>삭제</v>
      </c>
      <c r="D125" s="274" t="str">
        <f>Calcu!C318</f>
        <v>X 축 - Y 방향</v>
      </c>
      <c r="E125" s="189" t="str">
        <f>Calcu!Z318</f>
        <v/>
      </c>
      <c r="F125" s="189" t="e">
        <f ca="1">Calcu!AD318</f>
        <v>#VALUE!</v>
      </c>
      <c r="G125" s="189" t="e">
        <f ca="1">Calcu!AF318</f>
        <v>#N/A</v>
      </c>
      <c r="H125" s="189" t="str">
        <f>Calcu!AG318</f>
        <v/>
      </c>
      <c r="I125" s="51"/>
    </row>
    <row r="126" spans="1:12" s="80" customFormat="1" ht="15" customHeight="1">
      <c r="A126" s="43" t="str">
        <f>IF(Calcu!B319=TRUE,"","삭제")</f>
        <v>삭제</v>
      </c>
      <c r="D126" s="274" t="str">
        <f>Calcu!C319</f>
        <v>X 축 - Y 방향</v>
      </c>
      <c r="E126" s="189" t="str">
        <f>Calcu!Z319</f>
        <v/>
      </c>
      <c r="F126" s="189" t="e">
        <f ca="1">Calcu!AD319</f>
        <v>#VALUE!</v>
      </c>
      <c r="G126" s="189" t="e">
        <f ca="1">Calcu!AF319</f>
        <v>#N/A</v>
      </c>
      <c r="H126" s="189" t="str">
        <f>Calcu!AG319</f>
        <v/>
      </c>
      <c r="I126" s="51"/>
    </row>
    <row r="127" spans="1:12" s="80" customFormat="1" ht="15" customHeight="1">
      <c r="A127" s="43" t="str">
        <f>IF(Calcu!B320=TRUE,"","삭제")</f>
        <v>삭제</v>
      </c>
      <c r="D127" s="274" t="str">
        <f>Calcu!C320</f>
        <v>X 축 - Y 방향</v>
      </c>
      <c r="E127" s="189" t="str">
        <f>Calcu!Z320</f>
        <v/>
      </c>
      <c r="F127" s="189" t="e">
        <f ca="1">Calcu!AD320</f>
        <v>#VALUE!</v>
      </c>
      <c r="G127" s="189" t="e">
        <f ca="1">Calcu!AF320</f>
        <v>#N/A</v>
      </c>
      <c r="H127" s="189" t="str">
        <f>Calcu!AG320</f>
        <v/>
      </c>
      <c r="I127" s="51"/>
    </row>
    <row r="128" spans="1:12" s="80" customFormat="1" ht="15" customHeight="1">
      <c r="A128" s="43" t="str">
        <f>IF(Calcu!B325=TRUE,"","삭제")</f>
        <v>삭제</v>
      </c>
      <c r="D128" s="274" t="str">
        <f>Calcu!C325</f>
        <v>X 축 - Z 방향</v>
      </c>
      <c r="E128" s="189" t="str">
        <f>Calcu!Z325</f>
        <v/>
      </c>
      <c r="F128" s="189" t="e">
        <f ca="1">Calcu!AD325</f>
        <v>#VALUE!</v>
      </c>
      <c r="G128" s="189" t="e">
        <f ca="1">Calcu!AF325</f>
        <v>#N/A</v>
      </c>
      <c r="H128" s="189" t="str">
        <f>Calcu!AG325</f>
        <v/>
      </c>
      <c r="I128" s="51"/>
    </row>
    <row r="129" spans="1:9" s="80" customFormat="1" ht="15" customHeight="1">
      <c r="A129" s="43" t="str">
        <f>IF(Calcu!B326=TRUE,"","삭제")</f>
        <v>삭제</v>
      </c>
      <c r="D129" s="274" t="str">
        <f>Calcu!C326</f>
        <v>X 축 - Z 방향</v>
      </c>
      <c r="E129" s="189" t="str">
        <f>Calcu!Z326</f>
        <v/>
      </c>
      <c r="F129" s="189" t="e">
        <f ca="1">Calcu!AD326</f>
        <v>#VALUE!</v>
      </c>
      <c r="G129" s="189" t="e">
        <f ca="1">Calcu!AF326</f>
        <v>#N/A</v>
      </c>
      <c r="H129" s="189" t="str">
        <f>Calcu!AG326</f>
        <v/>
      </c>
      <c r="I129" s="51"/>
    </row>
    <row r="130" spans="1:9" s="80" customFormat="1" ht="15" customHeight="1">
      <c r="A130" s="43" t="str">
        <f>IF(Calcu!B327=TRUE,"","삭제")</f>
        <v>삭제</v>
      </c>
      <c r="D130" s="274" t="str">
        <f>Calcu!C327</f>
        <v>X 축 - Z 방향</v>
      </c>
      <c r="E130" s="189" t="str">
        <f>Calcu!Z327</f>
        <v/>
      </c>
      <c r="F130" s="189" t="e">
        <f ca="1">Calcu!AD327</f>
        <v>#VALUE!</v>
      </c>
      <c r="G130" s="189" t="e">
        <f ca="1">Calcu!AF327</f>
        <v>#N/A</v>
      </c>
      <c r="H130" s="189" t="str">
        <f>Calcu!AG327</f>
        <v/>
      </c>
      <c r="I130" s="51"/>
    </row>
    <row r="131" spans="1:9" s="80" customFormat="1" ht="15" customHeight="1">
      <c r="A131" s="43" t="str">
        <f>IF(Calcu!B328=TRUE,"","삭제")</f>
        <v>삭제</v>
      </c>
      <c r="D131" s="274" t="str">
        <f>Calcu!C328</f>
        <v>X 축 - Z 방향</v>
      </c>
      <c r="E131" s="189" t="str">
        <f>Calcu!Z328</f>
        <v/>
      </c>
      <c r="F131" s="189" t="e">
        <f ca="1">Calcu!AD328</f>
        <v>#VALUE!</v>
      </c>
      <c r="G131" s="189" t="e">
        <f ca="1">Calcu!AF328</f>
        <v>#N/A</v>
      </c>
      <c r="H131" s="189" t="str">
        <f>Calcu!AG328</f>
        <v/>
      </c>
      <c r="I131" s="51"/>
    </row>
    <row r="132" spans="1:9" s="80" customFormat="1" ht="15" customHeight="1">
      <c r="A132" s="43" t="str">
        <f>IF(Calcu!B329=TRUE,"","삭제")</f>
        <v>삭제</v>
      </c>
      <c r="D132" s="274" t="str">
        <f>Calcu!C329</f>
        <v>X 축 - Z 방향</v>
      </c>
      <c r="E132" s="189" t="str">
        <f>Calcu!Z329</f>
        <v/>
      </c>
      <c r="F132" s="189" t="e">
        <f ca="1">Calcu!AD329</f>
        <v>#VALUE!</v>
      </c>
      <c r="G132" s="189" t="e">
        <f ca="1">Calcu!AF329</f>
        <v>#N/A</v>
      </c>
      <c r="H132" s="189" t="str">
        <f>Calcu!AG329</f>
        <v/>
      </c>
      <c r="I132" s="51"/>
    </row>
    <row r="133" spans="1:9" s="80" customFormat="1" ht="15" customHeight="1">
      <c r="A133" s="43" t="str">
        <f>IF(Calcu!B330=TRUE,"","삭제")</f>
        <v>삭제</v>
      </c>
      <c r="D133" s="274" t="str">
        <f>Calcu!C330</f>
        <v>X 축 - Z 방향</v>
      </c>
      <c r="E133" s="189" t="str">
        <f>Calcu!Z330</f>
        <v/>
      </c>
      <c r="F133" s="189" t="e">
        <f ca="1">Calcu!AD330</f>
        <v>#VALUE!</v>
      </c>
      <c r="G133" s="189" t="e">
        <f ca="1">Calcu!AF330</f>
        <v>#N/A</v>
      </c>
      <c r="H133" s="189" t="str">
        <f>Calcu!AG330</f>
        <v/>
      </c>
      <c r="I133" s="51"/>
    </row>
    <row r="134" spans="1:9" s="80" customFormat="1" ht="15" customHeight="1">
      <c r="A134" s="43" t="str">
        <f>IF(Calcu!B331=TRUE,"","삭제")</f>
        <v>삭제</v>
      </c>
      <c r="D134" s="274" t="str">
        <f>Calcu!C331</f>
        <v>X 축 - Z 방향</v>
      </c>
      <c r="E134" s="189" t="str">
        <f>Calcu!Z331</f>
        <v/>
      </c>
      <c r="F134" s="189" t="e">
        <f ca="1">Calcu!AD331</f>
        <v>#VALUE!</v>
      </c>
      <c r="G134" s="189" t="e">
        <f ca="1">Calcu!AF331</f>
        <v>#N/A</v>
      </c>
      <c r="H134" s="189" t="str">
        <f>Calcu!AG331</f>
        <v/>
      </c>
      <c r="I134" s="51"/>
    </row>
    <row r="135" spans="1:9" s="80" customFormat="1" ht="15" customHeight="1">
      <c r="A135" s="43" t="str">
        <f>IF(Calcu!B332=TRUE,"","삭제")</f>
        <v>삭제</v>
      </c>
      <c r="D135" s="274" t="str">
        <f>Calcu!C332</f>
        <v>X 축 - Z 방향</v>
      </c>
      <c r="E135" s="189" t="str">
        <f>Calcu!Z332</f>
        <v/>
      </c>
      <c r="F135" s="189" t="e">
        <f ca="1">Calcu!AD332</f>
        <v>#VALUE!</v>
      </c>
      <c r="G135" s="189" t="e">
        <f ca="1">Calcu!AF332</f>
        <v>#N/A</v>
      </c>
      <c r="H135" s="189" t="str">
        <f>Calcu!AG332</f>
        <v/>
      </c>
      <c r="I135" s="51"/>
    </row>
    <row r="136" spans="1:9" s="80" customFormat="1" ht="15" customHeight="1">
      <c r="A136" s="43" t="str">
        <f>IF(Calcu!B333=TRUE,"","삭제")</f>
        <v>삭제</v>
      </c>
      <c r="D136" s="274" t="str">
        <f>Calcu!C333</f>
        <v>X 축 - Z 방향</v>
      </c>
      <c r="E136" s="189" t="str">
        <f>Calcu!Z333</f>
        <v/>
      </c>
      <c r="F136" s="189" t="e">
        <f ca="1">Calcu!AD333</f>
        <v>#VALUE!</v>
      </c>
      <c r="G136" s="189" t="e">
        <f ca="1">Calcu!AF333</f>
        <v>#N/A</v>
      </c>
      <c r="H136" s="189" t="str">
        <f>Calcu!AG333</f>
        <v/>
      </c>
      <c r="I136" s="51"/>
    </row>
    <row r="137" spans="1:9" s="80" customFormat="1" ht="15" customHeight="1">
      <c r="A137" s="43" t="str">
        <f>IF(Calcu!B334=TRUE,"","삭제")</f>
        <v>삭제</v>
      </c>
      <c r="D137" s="274" t="str">
        <f>Calcu!C334</f>
        <v>X 축 - Z 방향</v>
      </c>
      <c r="E137" s="189" t="str">
        <f>Calcu!Z334</f>
        <v/>
      </c>
      <c r="F137" s="189" t="e">
        <f ca="1">Calcu!AD334</f>
        <v>#VALUE!</v>
      </c>
      <c r="G137" s="189" t="e">
        <f ca="1">Calcu!AF334</f>
        <v>#N/A</v>
      </c>
      <c r="H137" s="189" t="str">
        <f>Calcu!AG334</f>
        <v/>
      </c>
      <c r="I137" s="51"/>
    </row>
    <row r="138" spans="1:9" s="80" customFormat="1" ht="15" customHeight="1">
      <c r="A138" s="43" t="str">
        <f>IF(Calcu!B335=TRUE,"","삭제")</f>
        <v>삭제</v>
      </c>
      <c r="D138" s="274" t="str">
        <f>Calcu!C335</f>
        <v>X 축 - Z 방향</v>
      </c>
      <c r="E138" s="189" t="str">
        <f>Calcu!Z335</f>
        <v/>
      </c>
      <c r="F138" s="189" t="e">
        <f ca="1">Calcu!AD335</f>
        <v>#VALUE!</v>
      </c>
      <c r="G138" s="189" t="e">
        <f ca="1">Calcu!AF335</f>
        <v>#N/A</v>
      </c>
      <c r="H138" s="189" t="str">
        <f>Calcu!AG335</f>
        <v/>
      </c>
      <c r="I138" s="51"/>
    </row>
    <row r="139" spans="1:9" s="80" customFormat="1" ht="15" customHeight="1">
      <c r="A139" s="43" t="str">
        <f>IF(Calcu!B340=TRUE,"","삭제")</f>
        <v>삭제</v>
      </c>
      <c r="D139" s="274" t="str">
        <f>Calcu!C340</f>
        <v>Y 축 - X 방향</v>
      </c>
      <c r="E139" s="189" t="str">
        <f>Calcu!Z340</f>
        <v/>
      </c>
      <c r="F139" s="189" t="e">
        <f ca="1">Calcu!AD340</f>
        <v>#VALUE!</v>
      </c>
      <c r="G139" s="189" t="e">
        <f ca="1">Calcu!AF340</f>
        <v>#N/A</v>
      </c>
      <c r="H139" s="189" t="str">
        <f>Calcu!AG340</f>
        <v/>
      </c>
      <c r="I139" s="51"/>
    </row>
    <row r="140" spans="1:9" s="80" customFormat="1" ht="15" customHeight="1">
      <c r="A140" s="43" t="str">
        <f>IF(Calcu!B341=TRUE,"","삭제")</f>
        <v>삭제</v>
      </c>
      <c r="D140" s="274" t="str">
        <f>Calcu!C341</f>
        <v>Y 축 - X 방향</v>
      </c>
      <c r="E140" s="189" t="str">
        <f>Calcu!Z341</f>
        <v/>
      </c>
      <c r="F140" s="189" t="e">
        <f ca="1">Calcu!AD341</f>
        <v>#VALUE!</v>
      </c>
      <c r="G140" s="189" t="e">
        <f ca="1">Calcu!AF341</f>
        <v>#N/A</v>
      </c>
      <c r="H140" s="189" t="str">
        <f>Calcu!AG341</f>
        <v/>
      </c>
      <c r="I140" s="51"/>
    </row>
    <row r="141" spans="1:9" s="80" customFormat="1" ht="15" customHeight="1">
      <c r="A141" s="43" t="str">
        <f>IF(Calcu!B342=TRUE,"","삭제")</f>
        <v>삭제</v>
      </c>
      <c r="D141" s="274" t="str">
        <f>Calcu!C342</f>
        <v>Y 축 - X 방향</v>
      </c>
      <c r="E141" s="189" t="str">
        <f>Calcu!Z342</f>
        <v/>
      </c>
      <c r="F141" s="189" t="e">
        <f ca="1">Calcu!AD342</f>
        <v>#VALUE!</v>
      </c>
      <c r="G141" s="189" t="e">
        <f ca="1">Calcu!AF342</f>
        <v>#N/A</v>
      </c>
      <c r="H141" s="189" t="str">
        <f>Calcu!AG342</f>
        <v/>
      </c>
      <c r="I141" s="51"/>
    </row>
    <row r="142" spans="1:9" s="80" customFormat="1" ht="15" customHeight="1">
      <c r="A142" s="43" t="str">
        <f>IF(Calcu!B343=TRUE,"","삭제")</f>
        <v>삭제</v>
      </c>
      <c r="D142" s="274" t="str">
        <f>Calcu!C343</f>
        <v>Y 축 - X 방향</v>
      </c>
      <c r="E142" s="189" t="str">
        <f>Calcu!Z343</f>
        <v/>
      </c>
      <c r="F142" s="189" t="e">
        <f ca="1">Calcu!AD343</f>
        <v>#VALUE!</v>
      </c>
      <c r="G142" s="189" t="e">
        <f ca="1">Calcu!AF343</f>
        <v>#N/A</v>
      </c>
      <c r="H142" s="189" t="str">
        <f>Calcu!AG343</f>
        <v/>
      </c>
      <c r="I142" s="51"/>
    </row>
    <row r="143" spans="1:9" s="80" customFormat="1" ht="15" customHeight="1">
      <c r="A143" s="43" t="str">
        <f>IF(Calcu!B344=TRUE,"","삭제")</f>
        <v>삭제</v>
      </c>
      <c r="D143" s="274" t="str">
        <f>Calcu!C344</f>
        <v>Y 축 - X 방향</v>
      </c>
      <c r="E143" s="189" t="str">
        <f>Calcu!Z344</f>
        <v/>
      </c>
      <c r="F143" s="189" t="e">
        <f ca="1">Calcu!AD344</f>
        <v>#VALUE!</v>
      </c>
      <c r="G143" s="189" t="e">
        <f ca="1">Calcu!AF344</f>
        <v>#N/A</v>
      </c>
      <c r="H143" s="189" t="str">
        <f>Calcu!AG344</f>
        <v/>
      </c>
      <c r="I143" s="51"/>
    </row>
    <row r="144" spans="1:9" s="80" customFormat="1" ht="15" customHeight="1">
      <c r="A144" s="43" t="str">
        <f>IF(Calcu!B345=TRUE,"","삭제")</f>
        <v>삭제</v>
      </c>
      <c r="D144" s="274" t="str">
        <f>Calcu!C345</f>
        <v>Y 축 - X 방향</v>
      </c>
      <c r="E144" s="189" t="str">
        <f>Calcu!Z345</f>
        <v/>
      </c>
      <c r="F144" s="189" t="e">
        <f ca="1">Calcu!AD345</f>
        <v>#VALUE!</v>
      </c>
      <c r="G144" s="189" t="e">
        <f ca="1">Calcu!AF345</f>
        <v>#N/A</v>
      </c>
      <c r="H144" s="189" t="str">
        <f>Calcu!AG345</f>
        <v/>
      </c>
      <c r="I144" s="51"/>
    </row>
    <row r="145" spans="1:9" s="80" customFormat="1" ht="15" customHeight="1">
      <c r="A145" s="43" t="str">
        <f>IF(Calcu!B346=TRUE,"","삭제")</f>
        <v>삭제</v>
      </c>
      <c r="D145" s="274" t="str">
        <f>Calcu!C346</f>
        <v>Y 축 - X 방향</v>
      </c>
      <c r="E145" s="189" t="str">
        <f>Calcu!Z346</f>
        <v/>
      </c>
      <c r="F145" s="189" t="e">
        <f ca="1">Calcu!AD346</f>
        <v>#VALUE!</v>
      </c>
      <c r="G145" s="189" t="e">
        <f ca="1">Calcu!AF346</f>
        <v>#N/A</v>
      </c>
      <c r="H145" s="189" t="str">
        <f>Calcu!AG346</f>
        <v/>
      </c>
      <c r="I145" s="51"/>
    </row>
    <row r="146" spans="1:9" s="80" customFormat="1" ht="15" customHeight="1">
      <c r="A146" s="43" t="str">
        <f>IF(Calcu!B347=TRUE,"","삭제")</f>
        <v>삭제</v>
      </c>
      <c r="D146" s="274" t="str">
        <f>Calcu!C347</f>
        <v>Y 축 - X 방향</v>
      </c>
      <c r="E146" s="189" t="str">
        <f>Calcu!Z347</f>
        <v/>
      </c>
      <c r="F146" s="189" t="e">
        <f ca="1">Calcu!AD347</f>
        <v>#VALUE!</v>
      </c>
      <c r="G146" s="189" t="e">
        <f ca="1">Calcu!AF347</f>
        <v>#N/A</v>
      </c>
      <c r="H146" s="189" t="str">
        <f>Calcu!AG347</f>
        <v/>
      </c>
      <c r="I146" s="51"/>
    </row>
    <row r="147" spans="1:9" s="80" customFormat="1" ht="15" customHeight="1">
      <c r="A147" s="43" t="str">
        <f>IF(Calcu!B348=TRUE,"","삭제")</f>
        <v>삭제</v>
      </c>
      <c r="D147" s="274" t="str">
        <f>Calcu!C348</f>
        <v>Y 축 - X 방향</v>
      </c>
      <c r="E147" s="189" t="str">
        <f>Calcu!Z348</f>
        <v/>
      </c>
      <c r="F147" s="189" t="e">
        <f ca="1">Calcu!AD348</f>
        <v>#VALUE!</v>
      </c>
      <c r="G147" s="189" t="e">
        <f ca="1">Calcu!AF348</f>
        <v>#N/A</v>
      </c>
      <c r="H147" s="189" t="str">
        <f>Calcu!AG348</f>
        <v/>
      </c>
      <c r="I147" s="51"/>
    </row>
    <row r="148" spans="1:9" s="80" customFormat="1" ht="15" customHeight="1">
      <c r="A148" s="43" t="str">
        <f>IF(Calcu!B349=TRUE,"","삭제")</f>
        <v>삭제</v>
      </c>
      <c r="D148" s="274" t="str">
        <f>Calcu!C349</f>
        <v>Y 축 - X 방향</v>
      </c>
      <c r="E148" s="189" t="str">
        <f>Calcu!Z349</f>
        <v/>
      </c>
      <c r="F148" s="189" t="e">
        <f ca="1">Calcu!AD349</f>
        <v>#VALUE!</v>
      </c>
      <c r="G148" s="189" t="e">
        <f ca="1">Calcu!AF349</f>
        <v>#N/A</v>
      </c>
      <c r="H148" s="189" t="str">
        <f>Calcu!AG349</f>
        <v/>
      </c>
      <c r="I148" s="51"/>
    </row>
    <row r="149" spans="1:9" s="80" customFormat="1" ht="15" customHeight="1">
      <c r="A149" s="43" t="str">
        <f>IF(Calcu!B350=TRUE,"","삭제")</f>
        <v>삭제</v>
      </c>
      <c r="D149" s="274" t="str">
        <f>Calcu!C350</f>
        <v>Y 축 - X 방향</v>
      </c>
      <c r="E149" s="189" t="str">
        <f>Calcu!Z350</f>
        <v/>
      </c>
      <c r="F149" s="189" t="e">
        <f ca="1">Calcu!AD350</f>
        <v>#VALUE!</v>
      </c>
      <c r="G149" s="189" t="e">
        <f ca="1">Calcu!AF350</f>
        <v>#N/A</v>
      </c>
      <c r="H149" s="189" t="str">
        <f>Calcu!AG350</f>
        <v/>
      </c>
      <c r="I149" s="51"/>
    </row>
    <row r="150" spans="1:9" s="80" customFormat="1" ht="15" customHeight="1">
      <c r="A150" s="43" t="str">
        <f>IF(Calcu!B355=TRUE,"","삭제")</f>
        <v>삭제</v>
      </c>
      <c r="D150" s="274" t="str">
        <f>Calcu!C355</f>
        <v>Y 축 - Z 방향</v>
      </c>
      <c r="E150" s="189" t="str">
        <f>Calcu!Z355</f>
        <v/>
      </c>
      <c r="F150" s="189" t="e">
        <f ca="1">Calcu!AD355</f>
        <v>#VALUE!</v>
      </c>
      <c r="G150" s="189" t="e">
        <f ca="1">Calcu!AF355</f>
        <v>#N/A</v>
      </c>
      <c r="H150" s="189" t="str">
        <f>Calcu!AG355</f>
        <v/>
      </c>
      <c r="I150" s="51"/>
    </row>
    <row r="151" spans="1:9" s="80" customFormat="1" ht="15" customHeight="1">
      <c r="A151" s="43" t="str">
        <f>IF(Calcu!B356=TRUE,"","삭제")</f>
        <v>삭제</v>
      </c>
      <c r="D151" s="274" t="str">
        <f>Calcu!C356</f>
        <v>Y 축 - Z 방향</v>
      </c>
      <c r="E151" s="189" t="str">
        <f>Calcu!Z356</f>
        <v/>
      </c>
      <c r="F151" s="189" t="e">
        <f ca="1">Calcu!AD356</f>
        <v>#VALUE!</v>
      </c>
      <c r="G151" s="189" t="e">
        <f ca="1">Calcu!AF356</f>
        <v>#N/A</v>
      </c>
      <c r="H151" s="189" t="str">
        <f>Calcu!AG356</f>
        <v/>
      </c>
      <c r="I151" s="51"/>
    </row>
    <row r="152" spans="1:9" s="80" customFormat="1" ht="15" customHeight="1">
      <c r="A152" s="43" t="str">
        <f>IF(Calcu!B357=TRUE,"","삭제")</f>
        <v>삭제</v>
      </c>
      <c r="D152" s="274" t="str">
        <f>Calcu!C357</f>
        <v>Y 축 - Z 방향</v>
      </c>
      <c r="E152" s="189" t="str">
        <f>Calcu!Z357</f>
        <v/>
      </c>
      <c r="F152" s="189" t="e">
        <f ca="1">Calcu!AD357</f>
        <v>#VALUE!</v>
      </c>
      <c r="G152" s="189" t="e">
        <f ca="1">Calcu!AF357</f>
        <v>#N/A</v>
      </c>
      <c r="H152" s="189" t="str">
        <f>Calcu!AG357</f>
        <v/>
      </c>
      <c r="I152" s="51"/>
    </row>
    <row r="153" spans="1:9" s="80" customFormat="1" ht="15" customHeight="1">
      <c r="A153" s="43" t="str">
        <f>IF(Calcu!B358=TRUE,"","삭제")</f>
        <v>삭제</v>
      </c>
      <c r="D153" s="274" t="str">
        <f>Calcu!C358</f>
        <v>Y 축 - Z 방향</v>
      </c>
      <c r="E153" s="189" t="str">
        <f>Calcu!Z358</f>
        <v/>
      </c>
      <c r="F153" s="189" t="e">
        <f ca="1">Calcu!AD358</f>
        <v>#VALUE!</v>
      </c>
      <c r="G153" s="189" t="e">
        <f ca="1">Calcu!AF358</f>
        <v>#N/A</v>
      </c>
      <c r="H153" s="189" t="str">
        <f>Calcu!AG358</f>
        <v/>
      </c>
      <c r="I153" s="51"/>
    </row>
    <row r="154" spans="1:9" s="80" customFormat="1" ht="15" customHeight="1">
      <c r="A154" s="43" t="str">
        <f>IF(Calcu!B359=TRUE,"","삭제")</f>
        <v>삭제</v>
      </c>
      <c r="D154" s="274" t="str">
        <f>Calcu!C359</f>
        <v>Y 축 - Z 방향</v>
      </c>
      <c r="E154" s="189" t="str">
        <f>Calcu!Z359</f>
        <v/>
      </c>
      <c r="F154" s="189" t="e">
        <f ca="1">Calcu!AD359</f>
        <v>#VALUE!</v>
      </c>
      <c r="G154" s="189" t="e">
        <f ca="1">Calcu!AF359</f>
        <v>#N/A</v>
      </c>
      <c r="H154" s="189" t="str">
        <f>Calcu!AG359</f>
        <v/>
      </c>
      <c r="I154" s="51"/>
    </row>
    <row r="155" spans="1:9" s="80" customFormat="1" ht="15" customHeight="1">
      <c r="A155" s="43" t="str">
        <f>IF(Calcu!B360=TRUE,"","삭제")</f>
        <v>삭제</v>
      </c>
      <c r="D155" s="274" t="str">
        <f>Calcu!C360</f>
        <v>Y 축 - Z 방향</v>
      </c>
      <c r="E155" s="189" t="str">
        <f>Calcu!Z360</f>
        <v/>
      </c>
      <c r="F155" s="189" t="e">
        <f ca="1">Calcu!AD360</f>
        <v>#VALUE!</v>
      </c>
      <c r="G155" s="189" t="e">
        <f ca="1">Calcu!AF360</f>
        <v>#N/A</v>
      </c>
      <c r="H155" s="189" t="str">
        <f>Calcu!AG360</f>
        <v/>
      </c>
      <c r="I155" s="51"/>
    </row>
    <row r="156" spans="1:9" s="80" customFormat="1" ht="15" customHeight="1">
      <c r="A156" s="43" t="str">
        <f>IF(Calcu!B361=TRUE,"","삭제")</f>
        <v>삭제</v>
      </c>
      <c r="D156" s="274" t="str">
        <f>Calcu!C361</f>
        <v>Y 축 - Z 방향</v>
      </c>
      <c r="E156" s="189" t="str">
        <f>Calcu!Z361</f>
        <v/>
      </c>
      <c r="F156" s="189" t="e">
        <f ca="1">Calcu!AD361</f>
        <v>#VALUE!</v>
      </c>
      <c r="G156" s="189" t="e">
        <f ca="1">Calcu!AF361</f>
        <v>#N/A</v>
      </c>
      <c r="H156" s="189" t="str">
        <f>Calcu!AG361</f>
        <v/>
      </c>
      <c r="I156" s="51"/>
    </row>
    <row r="157" spans="1:9" s="80" customFormat="1" ht="15" customHeight="1">
      <c r="A157" s="43" t="str">
        <f>IF(Calcu!B362=TRUE,"","삭제")</f>
        <v>삭제</v>
      </c>
      <c r="D157" s="274" t="str">
        <f>Calcu!C362</f>
        <v>Y 축 - Z 방향</v>
      </c>
      <c r="E157" s="189" t="str">
        <f>Calcu!Z362</f>
        <v/>
      </c>
      <c r="F157" s="189" t="e">
        <f ca="1">Calcu!AD362</f>
        <v>#VALUE!</v>
      </c>
      <c r="G157" s="189" t="e">
        <f ca="1">Calcu!AF362</f>
        <v>#N/A</v>
      </c>
      <c r="H157" s="189" t="str">
        <f>Calcu!AG362</f>
        <v/>
      </c>
      <c r="I157" s="51"/>
    </row>
    <row r="158" spans="1:9" s="80" customFormat="1" ht="15" customHeight="1">
      <c r="A158" s="43" t="str">
        <f>IF(Calcu!B363=TRUE,"","삭제")</f>
        <v>삭제</v>
      </c>
      <c r="D158" s="274" t="str">
        <f>Calcu!C363</f>
        <v>Y 축 - Z 방향</v>
      </c>
      <c r="E158" s="189" t="str">
        <f>Calcu!Z363</f>
        <v/>
      </c>
      <c r="F158" s="189" t="e">
        <f ca="1">Calcu!AD363</f>
        <v>#VALUE!</v>
      </c>
      <c r="G158" s="189" t="e">
        <f ca="1">Calcu!AF363</f>
        <v>#N/A</v>
      </c>
      <c r="H158" s="189" t="str">
        <f>Calcu!AG363</f>
        <v/>
      </c>
      <c r="I158" s="51"/>
    </row>
    <row r="159" spans="1:9" s="80" customFormat="1" ht="15" customHeight="1">
      <c r="A159" s="43" t="str">
        <f>IF(Calcu!B364=TRUE,"","삭제")</f>
        <v>삭제</v>
      </c>
      <c r="D159" s="274" t="str">
        <f>Calcu!C364</f>
        <v>Y 축 - Z 방향</v>
      </c>
      <c r="E159" s="189" t="str">
        <f>Calcu!Z364</f>
        <v/>
      </c>
      <c r="F159" s="189" t="e">
        <f ca="1">Calcu!AD364</f>
        <v>#VALUE!</v>
      </c>
      <c r="G159" s="189" t="e">
        <f ca="1">Calcu!AF364</f>
        <v>#N/A</v>
      </c>
      <c r="H159" s="189" t="str">
        <f>Calcu!AG364</f>
        <v/>
      </c>
      <c r="I159" s="51"/>
    </row>
    <row r="160" spans="1:9" s="80" customFormat="1" ht="15" customHeight="1">
      <c r="A160" s="43" t="str">
        <f>IF(Calcu!B365=TRUE,"","삭제")</f>
        <v>삭제</v>
      </c>
      <c r="D160" s="274" t="str">
        <f>Calcu!C365</f>
        <v>Y 축 - Z 방향</v>
      </c>
      <c r="E160" s="189" t="str">
        <f>Calcu!Z365</f>
        <v/>
      </c>
      <c r="F160" s="189" t="e">
        <f ca="1">Calcu!AD365</f>
        <v>#VALUE!</v>
      </c>
      <c r="G160" s="189" t="e">
        <f ca="1">Calcu!AF365</f>
        <v>#N/A</v>
      </c>
      <c r="H160" s="189" t="str">
        <f>Calcu!AG365</f>
        <v/>
      </c>
      <c r="I160" s="51"/>
    </row>
    <row r="161" spans="1:9" s="80" customFormat="1" ht="15" customHeight="1">
      <c r="A161" s="43" t="str">
        <f>IF(Calcu!B370=TRUE,"","삭제")</f>
        <v>삭제</v>
      </c>
      <c r="D161" s="274" t="str">
        <f>Calcu!C370</f>
        <v>Z 축 - X 방향</v>
      </c>
      <c r="E161" s="189" t="str">
        <f>Calcu!Z370</f>
        <v/>
      </c>
      <c r="F161" s="189" t="e">
        <f ca="1">Calcu!AD370</f>
        <v>#VALUE!</v>
      </c>
      <c r="G161" s="189" t="e">
        <f ca="1">Calcu!AF370</f>
        <v>#N/A</v>
      </c>
      <c r="H161" s="189" t="str">
        <f>Calcu!AG370</f>
        <v/>
      </c>
      <c r="I161" s="51"/>
    </row>
    <row r="162" spans="1:9" s="80" customFormat="1" ht="15" customHeight="1">
      <c r="A162" s="43" t="str">
        <f>IF(Calcu!B371=TRUE,"","삭제")</f>
        <v>삭제</v>
      </c>
      <c r="D162" s="274" t="str">
        <f>Calcu!C371</f>
        <v>Z 축 - X 방향</v>
      </c>
      <c r="E162" s="189" t="str">
        <f>Calcu!Z371</f>
        <v/>
      </c>
      <c r="F162" s="189" t="e">
        <f ca="1">Calcu!AD371</f>
        <v>#VALUE!</v>
      </c>
      <c r="G162" s="189" t="e">
        <f ca="1">Calcu!AF371</f>
        <v>#N/A</v>
      </c>
      <c r="H162" s="189" t="str">
        <f>Calcu!AG371</f>
        <v/>
      </c>
      <c r="I162" s="51"/>
    </row>
    <row r="163" spans="1:9" s="80" customFormat="1" ht="15" customHeight="1">
      <c r="A163" s="43" t="str">
        <f>IF(Calcu!B372=TRUE,"","삭제")</f>
        <v>삭제</v>
      </c>
      <c r="D163" s="274" t="str">
        <f>Calcu!C372</f>
        <v>Z 축 - X 방향</v>
      </c>
      <c r="E163" s="189" t="str">
        <f>Calcu!Z372</f>
        <v/>
      </c>
      <c r="F163" s="189" t="e">
        <f ca="1">Calcu!AD372</f>
        <v>#VALUE!</v>
      </c>
      <c r="G163" s="189" t="e">
        <f ca="1">Calcu!AF372</f>
        <v>#N/A</v>
      </c>
      <c r="H163" s="189" t="str">
        <f>Calcu!AG372</f>
        <v/>
      </c>
      <c r="I163" s="51"/>
    </row>
    <row r="164" spans="1:9" s="80" customFormat="1" ht="15" customHeight="1">
      <c r="A164" s="43" t="str">
        <f>IF(Calcu!B373=TRUE,"","삭제")</f>
        <v>삭제</v>
      </c>
      <c r="D164" s="274" t="str">
        <f>Calcu!C373</f>
        <v>Z 축 - X 방향</v>
      </c>
      <c r="E164" s="189" t="str">
        <f>Calcu!Z373</f>
        <v/>
      </c>
      <c r="F164" s="189" t="e">
        <f ca="1">Calcu!AD373</f>
        <v>#VALUE!</v>
      </c>
      <c r="G164" s="189" t="e">
        <f ca="1">Calcu!AF373</f>
        <v>#N/A</v>
      </c>
      <c r="H164" s="189" t="str">
        <f>Calcu!AG373</f>
        <v/>
      </c>
      <c r="I164" s="51"/>
    </row>
    <row r="165" spans="1:9" s="80" customFormat="1" ht="15" customHeight="1">
      <c r="A165" s="43" t="str">
        <f>IF(Calcu!B374=TRUE,"","삭제")</f>
        <v>삭제</v>
      </c>
      <c r="D165" s="274" t="str">
        <f>Calcu!C374</f>
        <v>Z 축 - X 방향</v>
      </c>
      <c r="E165" s="189" t="str">
        <f>Calcu!Z374</f>
        <v/>
      </c>
      <c r="F165" s="189" t="e">
        <f ca="1">Calcu!AD374</f>
        <v>#VALUE!</v>
      </c>
      <c r="G165" s="189" t="e">
        <f ca="1">Calcu!AF374</f>
        <v>#N/A</v>
      </c>
      <c r="H165" s="189" t="str">
        <f>Calcu!AG374</f>
        <v/>
      </c>
      <c r="I165" s="51"/>
    </row>
    <row r="166" spans="1:9" s="80" customFormat="1" ht="15" customHeight="1">
      <c r="A166" s="43" t="str">
        <f>IF(Calcu!B375=TRUE,"","삭제")</f>
        <v>삭제</v>
      </c>
      <c r="D166" s="274" t="str">
        <f>Calcu!C375</f>
        <v>Z 축 - X 방향</v>
      </c>
      <c r="E166" s="189" t="str">
        <f>Calcu!Z375</f>
        <v/>
      </c>
      <c r="F166" s="189" t="e">
        <f ca="1">Calcu!AD375</f>
        <v>#VALUE!</v>
      </c>
      <c r="G166" s="189" t="e">
        <f ca="1">Calcu!AF375</f>
        <v>#N/A</v>
      </c>
      <c r="H166" s="189" t="str">
        <f>Calcu!AG375</f>
        <v/>
      </c>
      <c r="I166" s="51"/>
    </row>
    <row r="167" spans="1:9" s="80" customFormat="1" ht="15" customHeight="1">
      <c r="A167" s="43" t="str">
        <f>IF(Calcu!B376=TRUE,"","삭제")</f>
        <v>삭제</v>
      </c>
      <c r="D167" s="274" t="str">
        <f>Calcu!C376</f>
        <v>Z 축 - X 방향</v>
      </c>
      <c r="E167" s="189" t="str">
        <f>Calcu!Z376</f>
        <v/>
      </c>
      <c r="F167" s="189" t="e">
        <f ca="1">Calcu!AD376</f>
        <v>#VALUE!</v>
      </c>
      <c r="G167" s="189" t="e">
        <f ca="1">Calcu!AF376</f>
        <v>#N/A</v>
      </c>
      <c r="H167" s="189" t="str">
        <f>Calcu!AG376</f>
        <v/>
      </c>
      <c r="I167" s="51"/>
    </row>
    <row r="168" spans="1:9" s="80" customFormat="1" ht="15" customHeight="1">
      <c r="A168" s="43" t="str">
        <f>IF(Calcu!B377=TRUE,"","삭제")</f>
        <v>삭제</v>
      </c>
      <c r="D168" s="274" t="str">
        <f>Calcu!C377</f>
        <v>Z 축 - X 방향</v>
      </c>
      <c r="E168" s="189" t="str">
        <f>Calcu!Z377</f>
        <v/>
      </c>
      <c r="F168" s="189" t="e">
        <f ca="1">Calcu!AD377</f>
        <v>#VALUE!</v>
      </c>
      <c r="G168" s="189" t="e">
        <f ca="1">Calcu!AF377</f>
        <v>#N/A</v>
      </c>
      <c r="H168" s="189" t="str">
        <f>Calcu!AG377</f>
        <v/>
      </c>
      <c r="I168" s="51"/>
    </row>
    <row r="169" spans="1:9" s="80" customFormat="1" ht="15" customHeight="1">
      <c r="A169" s="43" t="str">
        <f>IF(Calcu!B378=TRUE,"","삭제")</f>
        <v>삭제</v>
      </c>
      <c r="D169" s="274" t="str">
        <f>Calcu!C378</f>
        <v>Z 축 - X 방향</v>
      </c>
      <c r="E169" s="189" t="str">
        <f>Calcu!Z378</f>
        <v/>
      </c>
      <c r="F169" s="189" t="e">
        <f ca="1">Calcu!AD378</f>
        <v>#VALUE!</v>
      </c>
      <c r="G169" s="189" t="e">
        <f ca="1">Calcu!AF378</f>
        <v>#N/A</v>
      </c>
      <c r="H169" s="189" t="str">
        <f>Calcu!AG378</f>
        <v/>
      </c>
      <c r="I169" s="51"/>
    </row>
    <row r="170" spans="1:9" s="80" customFormat="1" ht="15" customHeight="1">
      <c r="A170" s="43" t="str">
        <f>IF(Calcu!B379=TRUE,"","삭제")</f>
        <v>삭제</v>
      </c>
      <c r="D170" s="274" t="str">
        <f>Calcu!C379</f>
        <v>Z 축 - X 방향</v>
      </c>
      <c r="E170" s="189" t="str">
        <f>Calcu!Z379</f>
        <v/>
      </c>
      <c r="F170" s="189" t="e">
        <f ca="1">Calcu!AD379</f>
        <v>#VALUE!</v>
      </c>
      <c r="G170" s="189" t="e">
        <f ca="1">Calcu!AF379</f>
        <v>#N/A</v>
      </c>
      <c r="H170" s="189" t="str">
        <f>Calcu!AG379</f>
        <v/>
      </c>
      <c r="I170" s="51"/>
    </row>
    <row r="171" spans="1:9" s="80" customFormat="1" ht="15" customHeight="1">
      <c r="A171" s="43" t="str">
        <f>IF(Calcu!B380=TRUE,"","삭제")</f>
        <v>삭제</v>
      </c>
      <c r="D171" s="274" t="str">
        <f>Calcu!C380</f>
        <v>Z 축 - X 방향</v>
      </c>
      <c r="E171" s="189" t="str">
        <f>Calcu!Z380</f>
        <v/>
      </c>
      <c r="F171" s="189" t="e">
        <f ca="1">Calcu!AD380</f>
        <v>#VALUE!</v>
      </c>
      <c r="G171" s="189" t="e">
        <f ca="1">Calcu!AF380</f>
        <v>#N/A</v>
      </c>
      <c r="H171" s="189" t="str">
        <f>Calcu!AG380</f>
        <v/>
      </c>
      <c r="I171" s="51"/>
    </row>
    <row r="172" spans="1:9" s="80" customFormat="1" ht="15" customHeight="1">
      <c r="A172" s="43" t="str">
        <f>IF(Calcu!B385=TRUE,"","삭제")</f>
        <v>삭제</v>
      </c>
      <c r="D172" s="274" t="str">
        <f>Calcu!C385</f>
        <v>Z 축 - Y 방향</v>
      </c>
      <c r="E172" s="189" t="str">
        <f>Calcu!Z385</f>
        <v/>
      </c>
      <c r="F172" s="189" t="e">
        <f ca="1">Calcu!AD385</f>
        <v>#VALUE!</v>
      </c>
      <c r="G172" s="189" t="e">
        <f ca="1">Calcu!AF385</f>
        <v>#N/A</v>
      </c>
      <c r="H172" s="189" t="str">
        <f>Calcu!AG385</f>
        <v/>
      </c>
      <c r="I172" s="51"/>
    </row>
    <row r="173" spans="1:9" s="80" customFormat="1" ht="15" customHeight="1">
      <c r="A173" s="43" t="str">
        <f>IF(Calcu!B386=TRUE,"","삭제")</f>
        <v>삭제</v>
      </c>
      <c r="D173" s="274" t="str">
        <f>Calcu!C386</f>
        <v>Z 축 - Y 방향</v>
      </c>
      <c r="E173" s="189" t="str">
        <f>Calcu!Z386</f>
        <v/>
      </c>
      <c r="F173" s="189" t="e">
        <f ca="1">Calcu!AD386</f>
        <v>#VALUE!</v>
      </c>
      <c r="G173" s="189" t="e">
        <f ca="1">Calcu!AF386</f>
        <v>#N/A</v>
      </c>
      <c r="H173" s="189" t="str">
        <f>Calcu!AG386</f>
        <v/>
      </c>
      <c r="I173" s="51"/>
    </row>
    <row r="174" spans="1:9" s="80" customFormat="1" ht="15" customHeight="1">
      <c r="A174" s="43" t="str">
        <f>IF(Calcu!B387=TRUE,"","삭제")</f>
        <v>삭제</v>
      </c>
      <c r="D174" s="274" t="str">
        <f>Calcu!C387</f>
        <v>Z 축 - Y 방향</v>
      </c>
      <c r="E174" s="189" t="str">
        <f>Calcu!Z387</f>
        <v/>
      </c>
      <c r="F174" s="189" t="e">
        <f ca="1">Calcu!AD387</f>
        <v>#VALUE!</v>
      </c>
      <c r="G174" s="189" t="e">
        <f ca="1">Calcu!AF387</f>
        <v>#N/A</v>
      </c>
      <c r="H174" s="189" t="str">
        <f>Calcu!AG387</f>
        <v/>
      </c>
      <c r="I174" s="51"/>
    </row>
    <row r="175" spans="1:9" s="80" customFormat="1" ht="15" customHeight="1">
      <c r="A175" s="43" t="str">
        <f>IF(Calcu!B388=TRUE,"","삭제")</f>
        <v>삭제</v>
      </c>
      <c r="D175" s="274" t="str">
        <f>Calcu!C388</f>
        <v>Z 축 - Y 방향</v>
      </c>
      <c r="E175" s="189" t="str">
        <f>Calcu!Z388</f>
        <v/>
      </c>
      <c r="F175" s="189" t="e">
        <f ca="1">Calcu!AD388</f>
        <v>#VALUE!</v>
      </c>
      <c r="G175" s="189" t="e">
        <f ca="1">Calcu!AF388</f>
        <v>#N/A</v>
      </c>
      <c r="H175" s="189" t="str">
        <f>Calcu!AG388</f>
        <v/>
      </c>
      <c r="I175" s="51"/>
    </row>
    <row r="176" spans="1:9" s="80" customFormat="1" ht="15" customHeight="1">
      <c r="A176" s="43" t="str">
        <f>IF(Calcu!B389=TRUE,"","삭제")</f>
        <v>삭제</v>
      </c>
      <c r="D176" s="274" t="str">
        <f>Calcu!C389</f>
        <v>Z 축 - Y 방향</v>
      </c>
      <c r="E176" s="189" t="str">
        <f>Calcu!Z389</f>
        <v/>
      </c>
      <c r="F176" s="189" t="e">
        <f ca="1">Calcu!AD389</f>
        <v>#VALUE!</v>
      </c>
      <c r="G176" s="189" t="e">
        <f ca="1">Calcu!AF389</f>
        <v>#N/A</v>
      </c>
      <c r="H176" s="189" t="str">
        <f>Calcu!AG389</f>
        <v/>
      </c>
      <c r="I176" s="51"/>
    </row>
    <row r="177" spans="1:13" s="80" customFormat="1" ht="15" customHeight="1">
      <c r="A177" s="43" t="str">
        <f>IF(Calcu!B390=TRUE,"","삭제")</f>
        <v>삭제</v>
      </c>
      <c r="D177" s="274" t="str">
        <f>Calcu!C390</f>
        <v>Z 축 - Y 방향</v>
      </c>
      <c r="E177" s="189" t="str">
        <f>Calcu!Z390</f>
        <v/>
      </c>
      <c r="F177" s="189" t="e">
        <f ca="1">Calcu!AD390</f>
        <v>#VALUE!</v>
      </c>
      <c r="G177" s="189" t="e">
        <f ca="1">Calcu!AF390</f>
        <v>#N/A</v>
      </c>
      <c r="H177" s="189" t="str">
        <f>Calcu!AG390</f>
        <v/>
      </c>
      <c r="I177" s="51"/>
    </row>
    <row r="178" spans="1:13" s="80" customFormat="1" ht="15" customHeight="1">
      <c r="A178" s="43" t="str">
        <f>IF(Calcu!B391=TRUE,"","삭제")</f>
        <v>삭제</v>
      </c>
      <c r="D178" s="274" t="str">
        <f>Calcu!C391</f>
        <v>Z 축 - Y 방향</v>
      </c>
      <c r="E178" s="189" t="str">
        <f>Calcu!Z391</f>
        <v/>
      </c>
      <c r="F178" s="189" t="e">
        <f ca="1">Calcu!AD391</f>
        <v>#VALUE!</v>
      </c>
      <c r="G178" s="189" t="e">
        <f ca="1">Calcu!AF391</f>
        <v>#N/A</v>
      </c>
      <c r="H178" s="189" t="str">
        <f>Calcu!AG391</f>
        <v/>
      </c>
      <c r="I178" s="51"/>
    </row>
    <row r="179" spans="1:13" s="80" customFormat="1" ht="15" customHeight="1">
      <c r="A179" s="43" t="str">
        <f>IF(Calcu!B392=TRUE,"","삭제")</f>
        <v>삭제</v>
      </c>
      <c r="D179" s="274" t="str">
        <f>Calcu!C392</f>
        <v>Z 축 - Y 방향</v>
      </c>
      <c r="E179" s="189" t="str">
        <f>Calcu!Z392</f>
        <v/>
      </c>
      <c r="F179" s="189" t="e">
        <f ca="1">Calcu!AD392</f>
        <v>#VALUE!</v>
      </c>
      <c r="G179" s="189" t="e">
        <f ca="1">Calcu!AF392</f>
        <v>#N/A</v>
      </c>
      <c r="H179" s="189" t="str">
        <f>Calcu!AG392</f>
        <v/>
      </c>
      <c r="I179" s="51"/>
    </row>
    <row r="180" spans="1:13" s="80" customFormat="1" ht="15" customHeight="1">
      <c r="A180" s="43" t="str">
        <f>IF(Calcu!B393=TRUE,"","삭제")</f>
        <v>삭제</v>
      </c>
      <c r="D180" s="274" t="str">
        <f>Calcu!C393</f>
        <v>Z 축 - Y 방향</v>
      </c>
      <c r="E180" s="189" t="str">
        <f>Calcu!Z393</f>
        <v/>
      </c>
      <c r="F180" s="189" t="e">
        <f ca="1">Calcu!AD393</f>
        <v>#VALUE!</v>
      </c>
      <c r="G180" s="189" t="e">
        <f ca="1">Calcu!AF393</f>
        <v>#N/A</v>
      </c>
      <c r="H180" s="189" t="str">
        <f>Calcu!AG393</f>
        <v/>
      </c>
      <c r="I180" s="51"/>
    </row>
    <row r="181" spans="1:13" s="80" customFormat="1" ht="15" customHeight="1">
      <c r="A181" s="43" t="str">
        <f>IF(Calcu!B394=TRUE,"","삭제")</f>
        <v>삭제</v>
      </c>
      <c r="D181" s="274" t="str">
        <f>Calcu!C394</f>
        <v>Z 축 - Y 방향</v>
      </c>
      <c r="E181" s="189" t="str">
        <f>Calcu!Z394</f>
        <v/>
      </c>
      <c r="F181" s="189" t="e">
        <f ca="1">Calcu!AD394</f>
        <v>#VALUE!</v>
      </c>
      <c r="G181" s="189" t="e">
        <f ca="1">Calcu!AF394</f>
        <v>#N/A</v>
      </c>
      <c r="H181" s="189" t="str">
        <f>Calcu!AG394</f>
        <v/>
      </c>
      <c r="I181" s="51"/>
    </row>
    <row r="182" spans="1:13" s="80" customFormat="1" ht="15" customHeight="1">
      <c r="A182" s="43" t="str">
        <f>IF(Calcu!B395=TRUE,"","삭제")</f>
        <v>삭제</v>
      </c>
      <c r="D182" s="274" t="str">
        <f>Calcu!C395</f>
        <v>Z 축 - Y 방향</v>
      </c>
      <c r="E182" s="189" t="str">
        <f>Calcu!Z395</f>
        <v/>
      </c>
      <c r="F182" s="189" t="e">
        <f ca="1">Calcu!AD395</f>
        <v>#VALUE!</v>
      </c>
      <c r="G182" s="189" t="e">
        <f ca="1">Calcu!AF395</f>
        <v>#N/A</v>
      </c>
      <c r="H182" s="189" t="str">
        <f>Calcu!AG395</f>
        <v/>
      </c>
      <c r="I182" s="51"/>
    </row>
    <row r="183" spans="1:13" s="80" customFormat="1" ht="15" customHeight="1">
      <c r="A183" s="230" t="str">
        <f>IF(Calcu!B432=TRUE,"","삭제")</f>
        <v>삭제</v>
      </c>
      <c r="D183" s="161"/>
      <c r="E183" s="161"/>
      <c r="F183" s="161"/>
      <c r="G183" s="161"/>
      <c r="H183" s="161"/>
    </row>
    <row r="184" spans="1:13" s="80" customFormat="1" ht="15" customHeight="1">
      <c r="A184" s="230" t="str">
        <f>A183</f>
        <v>삭제</v>
      </c>
      <c r="D184" s="38" t="s">
        <v>667</v>
      </c>
      <c r="F184" s="37"/>
      <c r="G184" s="52"/>
      <c r="H184" s="52"/>
      <c r="I184" s="52"/>
      <c r="J184" s="51"/>
      <c r="K184" s="37"/>
      <c r="L184" s="89"/>
    </row>
    <row r="185" spans="1:13" s="80" customFormat="1" ht="15" customHeight="1">
      <c r="A185" s="230" t="str">
        <f>A184</f>
        <v>삭제</v>
      </c>
      <c r="D185" s="409" t="s">
        <v>556</v>
      </c>
      <c r="E185" s="129" t="s">
        <v>114</v>
      </c>
      <c r="F185" s="129" t="s">
        <v>85</v>
      </c>
      <c r="G185" s="275" t="s">
        <v>84</v>
      </c>
      <c r="H185" s="409" t="s">
        <v>86</v>
      </c>
      <c r="I185" s="51"/>
    </row>
    <row r="186" spans="1:13" s="80" customFormat="1" ht="15" customHeight="1">
      <c r="A186" s="230" t="str">
        <f>A185</f>
        <v>삭제</v>
      </c>
      <c r="D186" s="410"/>
      <c r="E186" s="128" t="s">
        <v>118</v>
      </c>
      <c r="F186" s="128" t="s">
        <v>118</v>
      </c>
      <c r="G186" s="128" t="s">
        <v>118</v>
      </c>
      <c r="H186" s="410"/>
      <c r="I186" s="51"/>
    </row>
    <row r="187" spans="1:13" s="80" customFormat="1" ht="15" customHeight="1">
      <c r="A187" s="43" t="str">
        <f>IF(Calcu!B432=TRUE,"","삭제")</f>
        <v>삭제</v>
      </c>
      <c r="D187" s="274" t="str">
        <f>Calcu!C432</f>
        <v/>
      </c>
      <c r="E187" s="189" t="str">
        <f>Calcu!AA432</f>
        <v/>
      </c>
      <c r="F187" s="189" t="str">
        <f ca="1">Calcu!AD432</f>
        <v/>
      </c>
      <c r="G187" s="189" t="e">
        <f ca="1">Calcu!AE432</f>
        <v>#VALUE!</v>
      </c>
      <c r="H187" s="189" t="str">
        <f>Calcu!AF432</f>
        <v/>
      </c>
      <c r="I187" s="51"/>
    </row>
    <row r="188" spans="1:13" s="80" customFormat="1" ht="15" customHeight="1">
      <c r="A188" s="43" t="str">
        <f>IF(Calcu!B433=TRUE,"","삭제")</f>
        <v>삭제</v>
      </c>
      <c r="D188" s="274" t="str">
        <f>Calcu!C433</f>
        <v/>
      </c>
      <c r="E188" s="189" t="str">
        <f>Calcu!AA433</f>
        <v/>
      </c>
      <c r="F188" s="189" t="str">
        <f ca="1">Calcu!AD433</f>
        <v/>
      </c>
      <c r="G188" s="189" t="e">
        <f ca="1">Calcu!AE433</f>
        <v>#VALUE!</v>
      </c>
      <c r="H188" s="189" t="str">
        <f>Calcu!AF433</f>
        <v/>
      </c>
      <c r="I188" s="51"/>
    </row>
    <row r="189" spans="1:13" s="80" customFormat="1" ht="15" customHeight="1">
      <c r="A189" s="43" t="str">
        <f>IF(Calcu!B434=TRUE,"","삭제")</f>
        <v>삭제</v>
      </c>
      <c r="D189" s="274" t="str">
        <f>Calcu!C434</f>
        <v/>
      </c>
      <c r="E189" s="189" t="str">
        <f>Calcu!AA434</f>
        <v/>
      </c>
      <c r="F189" s="189" t="str">
        <f ca="1">Calcu!AD434</f>
        <v/>
      </c>
      <c r="G189" s="189" t="e">
        <f ca="1">Calcu!AE434</f>
        <v>#VALUE!</v>
      </c>
      <c r="H189" s="189" t="str">
        <f>Calcu!AF434</f>
        <v/>
      </c>
      <c r="I189" s="51"/>
    </row>
    <row r="190" spans="1:13" ht="15" customHeight="1">
      <c r="B190" s="88"/>
      <c r="C190" s="88"/>
      <c r="D190" s="73"/>
      <c r="E190" s="100"/>
      <c r="F190" s="100"/>
      <c r="G190" s="100"/>
      <c r="H190" s="100"/>
      <c r="I190" s="73"/>
      <c r="K190" s="99"/>
      <c r="M190" s="88"/>
    </row>
    <row r="191" spans="1:13" ht="15" customHeight="1">
      <c r="J191" s="88"/>
      <c r="K191" s="99"/>
      <c r="M191" s="88"/>
    </row>
    <row r="192" spans="1:13" ht="15" customHeight="1">
      <c r="J192" s="88"/>
      <c r="K192" s="99"/>
      <c r="M192" s="88"/>
    </row>
  </sheetData>
  <mergeCells count="9">
    <mergeCell ref="D185:D186"/>
    <mergeCell ref="H185:H186"/>
    <mergeCell ref="H7:H8"/>
    <mergeCell ref="A1:L2"/>
    <mergeCell ref="H71:H72"/>
    <mergeCell ref="D7:D8"/>
    <mergeCell ref="D71:D72"/>
    <mergeCell ref="D115:D116"/>
    <mergeCell ref="H115:H116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1"/>
  <sheetViews>
    <sheetView showGridLines="0" showWhiteSpace="0" zoomScaleSheetLayoutView="100" workbookViewId="0">
      <selection sqref="A1:L2"/>
    </sheetView>
  </sheetViews>
  <sheetFormatPr defaultColWidth="10.77734375" defaultRowHeight="15" customHeight="1"/>
  <cols>
    <col min="1" max="2" width="5" style="37" customWidth="1"/>
    <col min="3" max="10" width="7.5546875" style="37" customWidth="1"/>
    <col min="11" max="11" width="5" style="37" customWidth="1"/>
    <col min="12" max="12" width="5" style="88" customWidth="1"/>
    <col min="13" max="16384" width="10.77734375" style="80"/>
  </cols>
  <sheetData>
    <row r="1" spans="1:12" s="75" customFormat="1" ht="33" customHeight="1">
      <c r="A1" s="412" t="s">
        <v>59</v>
      </c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</row>
    <row r="2" spans="1:12" s="75" customFormat="1" ht="33" customHeight="1">
      <c r="A2" s="412"/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</row>
    <row r="3" spans="1:12" s="75" customFormat="1" ht="12.75" customHeight="1">
      <c r="A3" s="48"/>
      <c r="B3" s="48"/>
      <c r="C3" s="22"/>
      <c r="D3" s="22"/>
      <c r="E3" s="22"/>
      <c r="F3" s="22"/>
      <c r="G3" s="22"/>
      <c r="H3" s="22"/>
      <c r="I3" s="22"/>
      <c r="J3" s="22"/>
      <c r="K3" s="22"/>
      <c r="L3" s="76"/>
    </row>
    <row r="4" spans="1:12" s="77" customFormat="1" ht="13.5" customHeight="1">
      <c r="A4" s="85"/>
      <c r="B4" s="85"/>
      <c r="C4" s="86"/>
      <c r="D4" s="86"/>
      <c r="E4" s="94"/>
      <c r="F4" s="86"/>
      <c r="G4" s="86"/>
      <c r="H4" s="95"/>
      <c r="I4" s="87"/>
      <c r="J4" s="94"/>
      <c r="K4" s="94"/>
      <c r="L4" s="85"/>
    </row>
    <row r="5" spans="1:12" s="79" customFormat="1" ht="1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78"/>
    </row>
    <row r="6" spans="1:12" s="37" customFormat="1" ht="15" customHeight="1">
      <c r="C6" s="54" t="str">
        <f>"○ 품명 : "&amp;기본정보!C$5</f>
        <v xml:space="preserve">○ 품명 : </v>
      </c>
      <c r="L6" s="88"/>
    </row>
    <row r="7" spans="1:12" s="37" customFormat="1" ht="15" customHeight="1">
      <c r="C7" s="54" t="str">
        <f>"○ 제작회사 : "&amp;기본정보!C$6</f>
        <v xml:space="preserve">○ 제작회사 : </v>
      </c>
      <c r="L7" s="88"/>
    </row>
    <row r="8" spans="1:12" s="37" customFormat="1" ht="15" customHeight="1">
      <c r="C8" s="54" t="str">
        <f>"○ 형식 : "&amp;기본정보!C$7</f>
        <v xml:space="preserve">○ 형식 : </v>
      </c>
      <c r="L8" s="88"/>
    </row>
    <row r="9" spans="1:12" s="37" customFormat="1" ht="15" customHeight="1">
      <c r="C9" s="54" t="str">
        <f>"○ 기기번호 : "&amp;기본정보!C$8</f>
        <v xml:space="preserve">○ 기기번호 : </v>
      </c>
      <c r="L9" s="88"/>
    </row>
    <row r="10" spans="1:12" s="37" customFormat="1" ht="15" customHeight="1">
      <c r="L10" s="88"/>
    </row>
    <row r="11" spans="1:12" ht="15" customHeight="1">
      <c r="B11" s="73"/>
      <c r="C11" s="100"/>
      <c r="D11" s="100"/>
      <c r="E11" s="100"/>
      <c r="F11" s="100"/>
      <c r="G11" s="100"/>
      <c r="H11" s="101"/>
      <c r="I11" s="101"/>
      <c r="J11" s="100"/>
      <c r="K11" s="73"/>
    </row>
  </sheetData>
  <mergeCells count="1">
    <mergeCell ref="A1:L2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128"/>
  <sheetViews>
    <sheetView showGridLines="0" zoomScaleNormal="100" workbookViewId="0"/>
  </sheetViews>
  <sheetFormatPr defaultColWidth="8.77734375" defaultRowHeight="13.5" customHeight="1"/>
  <cols>
    <col min="1" max="1" width="3.77734375" style="30" customWidth="1"/>
    <col min="2" max="2" width="8.77734375" style="30"/>
    <col min="3" max="4" width="8.77734375" style="31"/>
    <col min="5" max="5" width="8.77734375" style="26"/>
    <col min="6" max="8" width="8.77734375" style="27"/>
    <col min="9" max="9" width="8.77734375" style="27" customWidth="1"/>
    <col min="10" max="15" width="8.77734375" style="45"/>
    <col min="16" max="16" width="8.77734375" style="45" customWidth="1"/>
    <col min="17" max="19" width="8.77734375" style="45"/>
    <col min="20" max="16384" width="8.77734375" style="29"/>
  </cols>
  <sheetData>
    <row r="1" spans="1:30" s="66" customFormat="1" ht="25.5">
      <c r="A1" s="62" t="s">
        <v>237</v>
      </c>
      <c r="B1" s="31"/>
      <c r="C1" s="31"/>
      <c r="D1" s="31"/>
      <c r="E1" s="63"/>
      <c r="F1" s="27"/>
      <c r="G1" s="27"/>
      <c r="H1" s="27"/>
      <c r="I1" s="27"/>
      <c r="J1" s="27"/>
      <c r="K1" s="64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</row>
    <row r="2" spans="1:30" s="28" customFormat="1" ht="15" customHeight="1">
      <c r="A2" s="25"/>
      <c r="B2" s="25"/>
      <c r="C2" s="25"/>
      <c r="D2" s="25"/>
      <c r="E2" s="25"/>
      <c r="F2" s="25"/>
      <c r="G2" s="25"/>
      <c r="H2" s="25"/>
      <c r="I2" s="25"/>
    </row>
    <row r="3" spans="1:30" s="28" customFormat="1" ht="15" customHeight="1">
      <c r="A3" s="46"/>
      <c r="B3" s="253" t="s">
        <v>238</v>
      </c>
      <c r="C3" s="254">
        <f>기본정보!C3</f>
        <v>0</v>
      </c>
      <c r="D3" s="253" t="s">
        <v>239</v>
      </c>
      <c r="E3" s="420">
        <f>기본정보!H3</f>
        <v>0</v>
      </c>
      <c r="F3" s="421"/>
      <c r="G3" s="253" t="s">
        <v>240</v>
      </c>
      <c r="H3" s="255">
        <f>기본정보!H8</f>
        <v>0</v>
      </c>
      <c r="I3" s="25"/>
    </row>
    <row r="4" spans="1:30" s="28" customFormat="1" ht="15" customHeight="1">
      <c r="A4" s="46"/>
      <c r="B4" s="253" t="s">
        <v>241</v>
      </c>
      <c r="C4" s="256">
        <f>기본정보!C8</f>
        <v>0</v>
      </c>
      <c r="D4" s="253" t="s">
        <v>82</v>
      </c>
      <c r="E4" s="418">
        <f>기본정보!H4</f>
        <v>0</v>
      </c>
      <c r="F4" s="419"/>
      <c r="G4" s="253" t="s">
        <v>14</v>
      </c>
      <c r="H4" s="255">
        <f>기본정보!H9</f>
        <v>0</v>
      </c>
      <c r="I4" s="25"/>
    </row>
    <row r="5" spans="1:30" s="28" customFormat="1" ht="15" customHeight="1">
      <c r="A5" s="46"/>
      <c r="D5" s="25"/>
      <c r="E5" s="25"/>
      <c r="F5" s="25"/>
      <c r="G5" s="25"/>
      <c r="H5" s="25"/>
      <c r="I5" s="25"/>
    </row>
    <row r="6" spans="1:30" s="28" customFormat="1" ht="15" customHeight="1">
      <c r="A6" s="46"/>
      <c r="B6" s="46" t="s">
        <v>242</v>
      </c>
      <c r="D6" s="25"/>
      <c r="E6" s="25"/>
      <c r="F6" s="25"/>
      <c r="G6" s="25"/>
      <c r="H6" s="25"/>
      <c r="I6" s="46" t="s">
        <v>243</v>
      </c>
      <c r="K6" s="25"/>
      <c r="L6" s="25"/>
      <c r="M6" s="25"/>
      <c r="N6" s="25"/>
      <c r="P6" s="46" t="s">
        <v>244</v>
      </c>
      <c r="R6" s="25"/>
      <c r="S6" s="25"/>
      <c r="T6" s="25"/>
      <c r="U6" s="25"/>
    </row>
    <row r="7" spans="1:30" s="28" customFormat="1" ht="15" customHeight="1">
      <c r="A7" s="46"/>
      <c r="B7" s="253" t="s">
        <v>194</v>
      </c>
      <c r="C7" s="253" t="s">
        <v>245</v>
      </c>
      <c r="D7" s="253" t="s">
        <v>228</v>
      </c>
      <c r="E7" s="25"/>
      <c r="F7" s="25"/>
      <c r="G7" s="25"/>
      <c r="H7" s="25"/>
      <c r="I7" s="253" t="s">
        <v>194</v>
      </c>
      <c r="J7" s="253" t="s">
        <v>245</v>
      </c>
      <c r="K7" s="253" t="s">
        <v>228</v>
      </c>
      <c r="L7" s="25"/>
      <c r="M7" s="25"/>
      <c r="N7" s="25"/>
      <c r="P7" s="253" t="s">
        <v>194</v>
      </c>
      <c r="Q7" s="253" t="s">
        <v>245</v>
      </c>
      <c r="R7" s="253" t="s">
        <v>246</v>
      </c>
      <c r="S7" s="25"/>
      <c r="T7" s="25"/>
      <c r="U7" s="25"/>
    </row>
    <row r="8" spans="1:30" s="28" customFormat="1" ht="15" customHeight="1">
      <c r="A8" s="46"/>
      <c r="B8" s="254">
        <f>Calcu!F4</f>
        <v>0</v>
      </c>
      <c r="C8" s="254">
        <f>Calcu!G4</f>
        <v>0</v>
      </c>
      <c r="D8" s="254">
        <f>Calcu!I4</f>
        <v>0</v>
      </c>
      <c r="E8" s="25"/>
      <c r="F8" s="25"/>
      <c r="G8" s="25"/>
      <c r="H8" s="25"/>
      <c r="I8" s="254">
        <f>Calcu!F64</f>
        <v>0</v>
      </c>
      <c r="J8" s="254">
        <f>Calcu!G64</f>
        <v>0</v>
      </c>
      <c r="K8" s="254">
        <f>Calcu!I64</f>
        <v>0</v>
      </c>
      <c r="L8" s="25"/>
      <c r="M8" s="25"/>
      <c r="N8" s="25"/>
      <c r="P8" s="254">
        <f>Calcu!F124</f>
        <v>0</v>
      </c>
      <c r="Q8" s="254">
        <f>Calcu!G124</f>
        <v>0</v>
      </c>
      <c r="R8" s="254">
        <f>Calcu!I124</f>
        <v>0</v>
      </c>
      <c r="S8" s="25"/>
      <c r="T8" s="25"/>
      <c r="U8" s="25"/>
    </row>
    <row r="9" spans="1:30" s="28" customFormat="1" ht="15" customHeight="1">
      <c r="A9" s="46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P9" s="25"/>
      <c r="Q9" s="25"/>
      <c r="R9" s="25"/>
      <c r="S9" s="25"/>
      <c r="T9" s="25"/>
      <c r="U9" s="25"/>
    </row>
    <row r="10" spans="1:30" s="28" customFormat="1" ht="15" customHeight="1">
      <c r="A10" s="46"/>
      <c r="B10" s="96" t="s">
        <v>83</v>
      </c>
      <c r="C10" s="25"/>
      <c r="D10" s="25"/>
      <c r="E10" s="25"/>
      <c r="F10" s="25"/>
      <c r="G10" s="25"/>
      <c r="H10" s="25"/>
      <c r="I10" s="96" t="s">
        <v>83</v>
      </c>
      <c r="J10" s="25"/>
      <c r="K10" s="25"/>
      <c r="L10" s="25"/>
      <c r="M10" s="25"/>
      <c r="N10" s="25"/>
      <c r="P10" s="96" t="s">
        <v>83</v>
      </c>
      <c r="Q10" s="25"/>
      <c r="R10" s="25"/>
      <c r="S10" s="25"/>
      <c r="T10" s="25"/>
      <c r="U10" s="25"/>
    </row>
    <row r="11" spans="1:30" ht="13.5" customHeight="1">
      <c r="A11" s="29"/>
      <c r="B11" s="97" t="s">
        <v>247</v>
      </c>
      <c r="F11" s="25"/>
      <c r="G11" s="25"/>
      <c r="H11" s="25"/>
      <c r="I11" s="97" t="s">
        <v>247</v>
      </c>
      <c r="J11" s="31"/>
      <c r="K11" s="31"/>
      <c r="L11" s="26"/>
      <c r="M11" s="25"/>
      <c r="N11" s="25"/>
      <c r="P11" s="97" t="s">
        <v>115</v>
      </c>
      <c r="Q11" s="31"/>
      <c r="R11" s="31"/>
      <c r="S11" s="26"/>
      <c r="T11" s="25"/>
      <c r="U11" s="25"/>
    </row>
    <row r="12" spans="1:30" ht="13.5" customHeight="1">
      <c r="B12" s="416" t="s">
        <v>120</v>
      </c>
      <c r="C12" s="413" t="str">
        <f>Calcu!E7</f>
        <v>접촉식 좌표 측정기 지시값</v>
      </c>
      <c r="D12" s="414"/>
      <c r="E12" s="414"/>
      <c r="F12" s="414"/>
      <c r="G12" s="415"/>
      <c r="H12" s="25"/>
      <c r="I12" s="416" t="s">
        <v>120</v>
      </c>
      <c r="J12" s="413" t="str">
        <f>Calcu!E67</f>
        <v>접촉식 좌표 측정기 지시값</v>
      </c>
      <c r="K12" s="414"/>
      <c r="L12" s="414"/>
      <c r="M12" s="414"/>
      <c r="N12" s="415"/>
      <c r="P12" s="416" t="s">
        <v>232</v>
      </c>
      <c r="Q12" s="413" t="str">
        <f>Calcu!E127</f>
        <v>접촉식 좌표 측정기 지시값</v>
      </c>
      <c r="R12" s="414"/>
      <c r="S12" s="414"/>
      <c r="T12" s="414"/>
      <c r="U12" s="415"/>
    </row>
    <row r="13" spans="1:30" ht="13.5" customHeight="1">
      <c r="B13" s="417"/>
      <c r="C13" s="253" t="s">
        <v>234</v>
      </c>
      <c r="D13" s="253" t="s">
        <v>76</v>
      </c>
      <c r="E13" s="253" t="s">
        <v>77</v>
      </c>
      <c r="F13" s="253" t="s">
        <v>116</v>
      </c>
      <c r="G13" s="253" t="s">
        <v>117</v>
      </c>
      <c r="H13" s="25"/>
      <c r="I13" s="417"/>
      <c r="J13" s="253" t="s">
        <v>234</v>
      </c>
      <c r="K13" s="253" t="s">
        <v>76</v>
      </c>
      <c r="L13" s="253" t="s">
        <v>77</v>
      </c>
      <c r="M13" s="253" t="s">
        <v>116</v>
      </c>
      <c r="N13" s="253" t="s">
        <v>117</v>
      </c>
      <c r="P13" s="417"/>
      <c r="Q13" s="253" t="s">
        <v>234</v>
      </c>
      <c r="R13" s="253" t="s">
        <v>76</v>
      </c>
      <c r="S13" s="253" t="s">
        <v>77</v>
      </c>
      <c r="T13" s="253" t="s">
        <v>116</v>
      </c>
      <c r="U13" s="253" t="s">
        <v>117</v>
      </c>
    </row>
    <row r="14" spans="1:30" ht="13.5" customHeight="1">
      <c r="B14" s="253">
        <f>D8</f>
        <v>0</v>
      </c>
      <c r="C14" s="253">
        <f t="shared" ref="C14:G14" si="0">B14</f>
        <v>0</v>
      </c>
      <c r="D14" s="253">
        <f t="shared" si="0"/>
        <v>0</v>
      </c>
      <c r="E14" s="253">
        <f t="shared" si="0"/>
        <v>0</v>
      </c>
      <c r="F14" s="253">
        <f t="shared" si="0"/>
        <v>0</v>
      </c>
      <c r="G14" s="253">
        <f t="shared" si="0"/>
        <v>0</v>
      </c>
      <c r="H14" s="25"/>
      <c r="I14" s="253">
        <f>K8</f>
        <v>0</v>
      </c>
      <c r="J14" s="253">
        <f>I14</f>
        <v>0</v>
      </c>
      <c r="K14" s="253">
        <f>J14</f>
        <v>0</v>
      </c>
      <c r="L14" s="253">
        <f>K14</f>
        <v>0</v>
      </c>
      <c r="M14" s="253">
        <f>L14</f>
        <v>0</v>
      </c>
      <c r="N14" s="253">
        <f>M14</f>
        <v>0</v>
      </c>
      <c r="P14" s="253">
        <f>R8</f>
        <v>0</v>
      </c>
      <c r="Q14" s="253">
        <f>P14</f>
        <v>0</v>
      </c>
      <c r="R14" s="253">
        <f>Q14</f>
        <v>0</v>
      </c>
      <c r="S14" s="253">
        <f>R14</f>
        <v>0</v>
      </c>
      <c r="T14" s="253">
        <f>S14</f>
        <v>0</v>
      </c>
      <c r="U14" s="253">
        <f>T14</f>
        <v>0</v>
      </c>
    </row>
    <row r="15" spans="1:30" ht="13.5" customHeight="1">
      <c r="B15" s="254" t="str">
        <f>Calcu!C10</f>
        <v/>
      </c>
      <c r="C15" s="254" t="str">
        <f>IF(Calcu!$B10=FALSE,"",TEXT(Calcu!E10,Calcu!$Q$45))</f>
        <v/>
      </c>
      <c r="D15" s="254" t="str">
        <f>IF(Calcu!$B10=FALSE,"",TEXT(Calcu!F10,Calcu!$Q$45))</f>
        <v/>
      </c>
      <c r="E15" s="254" t="str">
        <f>IF(Calcu!$B10=FALSE,"",TEXT(Calcu!G10,Calcu!$Q$45))</f>
        <v/>
      </c>
      <c r="F15" s="254" t="str">
        <f>IF(Calcu!$B10=FALSE,"",TEXT(Calcu!H10,Calcu!$Q$45))</f>
        <v/>
      </c>
      <c r="G15" s="254" t="str">
        <f>IF(Calcu!$B10=FALSE,"",TEXT(Calcu!I10,Calcu!$Q$45))</f>
        <v/>
      </c>
      <c r="H15" s="25"/>
      <c r="I15" s="254" t="str">
        <f>Calcu!C70</f>
        <v/>
      </c>
      <c r="J15" s="254" t="str">
        <f>IF(Calcu!$B70=FALSE,"",TEXT(Calcu!E70,Calcu!$Q$105))</f>
        <v/>
      </c>
      <c r="K15" s="254" t="str">
        <f>IF(Calcu!$B70=FALSE,"",TEXT(Calcu!F70,Calcu!$Q$105))</f>
        <v/>
      </c>
      <c r="L15" s="254" t="str">
        <f>IF(Calcu!$B70=FALSE,"",TEXT(Calcu!G70,Calcu!$Q$105))</f>
        <v/>
      </c>
      <c r="M15" s="254" t="str">
        <f>IF(Calcu!$B70=FALSE,"",TEXT(Calcu!H70,Calcu!$Q$105))</f>
        <v/>
      </c>
      <c r="N15" s="254" t="str">
        <f>IF(Calcu!$B70=FALSE,"",TEXT(Calcu!I70,Calcu!$Q$105))</f>
        <v/>
      </c>
      <c r="P15" s="254" t="str">
        <f>Calcu!C130</f>
        <v/>
      </c>
      <c r="Q15" s="254" t="str">
        <f>IF(Calcu!$B130=FALSE,"",TEXT(Calcu!E130,Calcu!$Q$165))</f>
        <v/>
      </c>
      <c r="R15" s="254" t="str">
        <f>IF(Calcu!$B130=FALSE,"",TEXT(Calcu!F130,Calcu!$Q$165))</f>
        <v/>
      </c>
      <c r="S15" s="254" t="str">
        <f>IF(Calcu!$B130=FALSE,"",TEXT(Calcu!G130,Calcu!$Q$165))</f>
        <v/>
      </c>
      <c r="T15" s="254" t="str">
        <f>IF(Calcu!$B130=FALSE,"",TEXT(Calcu!H130,Calcu!$Q$165))</f>
        <v/>
      </c>
      <c r="U15" s="254" t="str">
        <f>IF(Calcu!$B130=FALSE,"",TEXT(Calcu!I130,Calcu!$Q$165))</f>
        <v/>
      </c>
    </row>
    <row r="16" spans="1:30" ht="13.5" customHeight="1">
      <c r="B16" s="254" t="str">
        <f>Calcu!C11</f>
        <v/>
      </c>
      <c r="C16" s="254" t="str">
        <f>IF(Calcu!$B11=FALSE,"",TEXT(Calcu!E11,Calcu!$Q$45))</f>
        <v/>
      </c>
      <c r="D16" s="254" t="str">
        <f>IF(Calcu!$B11=FALSE,"",TEXT(Calcu!F11,Calcu!$Q$45))</f>
        <v/>
      </c>
      <c r="E16" s="254" t="str">
        <f>IF(Calcu!$B11=FALSE,"",TEXT(Calcu!G11,Calcu!$Q$45))</f>
        <v/>
      </c>
      <c r="F16" s="254" t="str">
        <f>IF(Calcu!$B11=FALSE,"",TEXT(Calcu!H11,Calcu!$Q$45))</f>
        <v/>
      </c>
      <c r="G16" s="254" t="str">
        <f>IF(Calcu!$B11=FALSE,"",TEXT(Calcu!I11,Calcu!$Q$45))</f>
        <v/>
      </c>
      <c r="H16" s="25"/>
      <c r="I16" s="254" t="str">
        <f>Calcu!C71</f>
        <v/>
      </c>
      <c r="J16" s="254" t="str">
        <f>IF(Calcu!$B71=FALSE,"",TEXT(Calcu!E71,Calcu!$Q$105))</f>
        <v/>
      </c>
      <c r="K16" s="254" t="str">
        <f>IF(Calcu!$B71=FALSE,"",TEXT(Calcu!F71,Calcu!$Q$105))</f>
        <v/>
      </c>
      <c r="L16" s="254" t="str">
        <f>IF(Calcu!$B71=FALSE,"",TEXT(Calcu!G71,Calcu!$Q$105))</f>
        <v/>
      </c>
      <c r="M16" s="254" t="str">
        <f>IF(Calcu!$B71=FALSE,"",TEXT(Calcu!H71,Calcu!$Q$105))</f>
        <v/>
      </c>
      <c r="N16" s="254" t="str">
        <f>IF(Calcu!$B71=FALSE,"",TEXT(Calcu!I71,Calcu!$Q$105))</f>
        <v/>
      </c>
      <c r="P16" s="254" t="str">
        <f>Calcu!C131</f>
        <v/>
      </c>
      <c r="Q16" s="254" t="str">
        <f>IF(Calcu!$B131=FALSE,"",TEXT(Calcu!E131,Calcu!$Q$165))</f>
        <v/>
      </c>
      <c r="R16" s="254" t="str">
        <f>IF(Calcu!$B131=FALSE,"",TEXT(Calcu!F131,Calcu!$Q$165))</f>
        <v/>
      </c>
      <c r="S16" s="254" t="str">
        <f>IF(Calcu!$B131=FALSE,"",TEXT(Calcu!G131,Calcu!$Q$165))</f>
        <v/>
      </c>
      <c r="T16" s="254" t="str">
        <f>IF(Calcu!$B131=FALSE,"",TEXT(Calcu!H131,Calcu!$Q$165))</f>
        <v/>
      </c>
      <c r="U16" s="254" t="str">
        <f>IF(Calcu!$B131=FALSE,"",TEXT(Calcu!I131,Calcu!$Q$165))</f>
        <v/>
      </c>
    </row>
    <row r="17" spans="2:21" ht="13.5" customHeight="1">
      <c r="B17" s="254" t="str">
        <f>Calcu!C12</f>
        <v/>
      </c>
      <c r="C17" s="254" t="str">
        <f>IF(Calcu!$B12=FALSE,"",TEXT(Calcu!E12,Calcu!$Q$45))</f>
        <v/>
      </c>
      <c r="D17" s="254" t="str">
        <f>IF(Calcu!$B12=FALSE,"",TEXT(Calcu!F12,Calcu!$Q$45))</f>
        <v/>
      </c>
      <c r="E17" s="254" t="str">
        <f>IF(Calcu!$B12=FALSE,"",TEXT(Calcu!G12,Calcu!$Q$45))</f>
        <v/>
      </c>
      <c r="F17" s="254" t="str">
        <f>IF(Calcu!$B12=FALSE,"",TEXT(Calcu!H12,Calcu!$Q$45))</f>
        <v/>
      </c>
      <c r="G17" s="254" t="str">
        <f>IF(Calcu!$B12=FALSE,"",TEXT(Calcu!I12,Calcu!$Q$45))</f>
        <v/>
      </c>
      <c r="H17" s="25"/>
      <c r="I17" s="254" t="str">
        <f>Calcu!C72</f>
        <v/>
      </c>
      <c r="J17" s="254" t="str">
        <f>IF(Calcu!$B72=FALSE,"",TEXT(Calcu!E72,Calcu!$Q$105))</f>
        <v/>
      </c>
      <c r="K17" s="254" t="str">
        <f>IF(Calcu!$B72=FALSE,"",TEXT(Calcu!F72,Calcu!$Q$105))</f>
        <v/>
      </c>
      <c r="L17" s="254" t="str">
        <f>IF(Calcu!$B72=FALSE,"",TEXT(Calcu!G72,Calcu!$Q$105))</f>
        <v/>
      </c>
      <c r="M17" s="254" t="str">
        <f>IF(Calcu!$B72=FALSE,"",TEXT(Calcu!H72,Calcu!$Q$105))</f>
        <v/>
      </c>
      <c r="N17" s="254" t="str">
        <f>IF(Calcu!$B72=FALSE,"",TEXT(Calcu!I72,Calcu!$Q$105))</f>
        <v/>
      </c>
      <c r="P17" s="254" t="str">
        <f>Calcu!C132</f>
        <v/>
      </c>
      <c r="Q17" s="254" t="str">
        <f>IF(Calcu!$B132=FALSE,"",TEXT(Calcu!E132,Calcu!$Q$165))</f>
        <v/>
      </c>
      <c r="R17" s="254" t="str">
        <f>IF(Calcu!$B132=FALSE,"",TEXT(Calcu!F132,Calcu!$Q$165))</f>
        <v/>
      </c>
      <c r="S17" s="254" t="str">
        <f>IF(Calcu!$B132=FALSE,"",TEXT(Calcu!G132,Calcu!$Q$165))</f>
        <v/>
      </c>
      <c r="T17" s="254" t="str">
        <f>IF(Calcu!$B132=FALSE,"",TEXT(Calcu!H132,Calcu!$Q$165))</f>
        <v/>
      </c>
      <c r="U17" s="254" t="str">
        <f>IF(Calcu!$B132=FALSE,"",TEXT(Calcu!I132,Calcu!$Q$165))</f>
        <v/>
      </c>
    </row>
    <row r="18" spans="2:21" ht="13.5" customHeight="1">
      <c r="B18" s="254" t="str">
        <f>Calcu!C13</f>
        <v/>
      </c>
      <c r="C18" s="254" t="str">
        <f>IF(Calcu!$B13=FALSE,"",TEXT(Calcu!E13,Calcu!$Q$45))</f>
        <v/>
      </c>
      <c r="D18" s="254" t="str">
        <f>IF(Calcu!$B13=FALSE,"",TEXT(Calcu!F13,Calcu!$Q$45))</f>
        <v/>
      </c>
      <c r="E18" s="254" t="str">
        <f>IF(Calcu!$B13=FALSE,"",TEXT(Calcu!G13,Calcu!$Q$45))</f>
        <v/>
      </c>
      <c r="F18" s="254" t="str">
        <f>IF(Calcu!$B13=FALSE,"",TEXT(Calcu!H13,Calcu!$Q$45))</f>
        <v/>
      </c>
      <c r="G18" s="254" t="str">
        <f>IF(Calcu!$B13=FALSE,"",TEXT(Calcu!I13,Calcu!$Q$45))</f>
        <v/>
      </c>
      <c r="H18" s="25"/>
      <c r="I18" s="254" t="str">
        <f>Calcu!C73</f>
        <v/>
      </c>
      <c r="J18" s="254" t="str">
        <f>IF(Calcu!$B73=FALSE,"",TEXT(Calcu!E73,Calcu!$Q$105))</f>
        <v/>
      </c>
      <c r="K18" s="254" t="str">
        <f>IF(Calcu!$B73=FALSE,"",TEXT(Calcu!F73,Calcu!$Q$105))</f>
        <v/>
      </c>
      <c r="L18" s="254" t="str">
        <f>IF(Calcu!$B73=FALSE,"",TEXT(Calcu!G73,Calcu!$Q$105))</f>
        <v/>
      </c>
      <c r="M18" s="254" t="str">
        <f>IF(Calcu!$B73=FALSE,"",TEXT(Calcu!H73,Calcu!$Q$105))</f>
        <v/>
      </c>
      <c r="N18" s="254" t="str">
        <f>IF(Calcu!$B73=FALSE,"",TEXT(Calcu!I73,Calcu!$Q$105))</f>
        <v/>
      </c>
      <c r="P18" s="254" t="str">
        <f>Calcu!C133</f>
        <v/>
      </c>
      <c r="Q18" s="254" t="str">
        <f>IF(Calcu!$B133=FALSE,"",TEXT(Calcu!E133,Calcu!$Q$165))</f>
        <v/>
      </c>
      <c r="R18" s="254" t="str">
        <f>IF(Calcu!$B133=FALSE,"",TEXT(Calcu!F133,Calcu!$Q$165))</f>
        <v/>
      </c>
      <c r="S18" s="254" t="str">
        <f>IF(Calcu!$B133=FALSE,"",TEXT(Calcu!G133,Calcu!$Q$165))</f>
        <v/>
      </c>
      <c r="T18" s="254" t="str">
        <f>IF(Calcu!$B133=FALSE,"",TEXT(Calcu!H133,Calcu!$Q$165))</f>
        <v/>
      </c>
      <c r="U18" s="254" t="str">
        <f>IF(Calcu!$B133=FALSE,"",TEXT(Calcu!I133,Calcu!$Q$165))</f>
        <v/>
      </c>
    </row>
    <row r="19" spans="2:21" ht="13.5" customHeight="1">
      <c r="B19" s="254" t="str">
        <f>Calcu!C14</f>
        <v/>
      </c>
      <c r="C19" s="254" t="str">
        <f>IF(Calcu!$B14=FALSE,"",TEXT(Calcu!E14,Calcu!$Q$45))</f>
        <v/>
      </c>
      <c r="D19" s="254" t="str">
        <f>IF(Calcu!$B14=FALSE,"",TEXT(Calcu!F14,Calcu!$Q$45))</f>
        <v/>
      </c>
      <c r="E19" s="254" t="str">
        <f>IF(Calcu!$B14=FALSE,"",TEXT(Calcu!G14,Calcu!$Q$45))</f>
        <v/>
      </c>
      <c r="F19" s="254" t="str">
        <f>IF(Calcu!$B14=FALSE,"",TEXT(Calcu!H14,Calcu!$Q$45))</f>
        <v/>
      </c>
      <c r="G19" s="254" t="str">
        <f>IF(Calcu!$B14=FALSE,"",TEXT(Calcu!I14,Calcu!$Q$45))</f>
        <v/>
      </c>
      <c r="H19" s="25"/>
      <c r="I19" s="254" t="str">
        <f>Calcu!C74</f>
        <v/>
      </c>
      <c r="J19" s="254" t="str">
        <f>IF(Calcu!$B74=FALSE,"",TEXT(Calcu!E74,Calcu!$Q$105))</f>
        <v/>
      </c>
      <c r="K19" s="254" t="str">
        <f>IF(Calcu!$B74=FALSE,"",TEXT(Calcu!F74,Calcu!$Q$105))</f>
        <v/>
      </c>
      <c r="L19" s="254" t="str">
        <f>IF(Calcu!$B74=FALSE,"",TEXT(Calcu!G74,Calcu!$Q$105))</f>
        <v/>
      </c>
      <c r="M19" s="254" t="str">
        <f>IF(Calcu!$B74=FALSE,"",TEXT(Calcu!H74,Calcu!$Q$105))</f>
        <v/>
      </c>
      <c r="N19" s="254" t="str">
        <f>IF(Calcu!$B74=FALSE,"",TEXT(Calcu!I74,Calcu!$Q$105))</f>
        <v/>
      </c>
      <c r="P19" s="254" t="str">
        <f>Calcu!C134</f>
        <v/>
      </c>
      <c r="Q19" s="254" t="str">
        <f>IF(Calcu!$B134=FALSE,"",TEXT(Calcu!E134,Calcu!$Q$165))</f>
        <v/>
      </c>
      <c r="R19" s="254" t="str">
        <f>IF(Calcu!$B134=FALSE,"",TEXT(Calcu!F134,Calcu!$Q$165))</f>
        <v/>
      </c>
      <c r="S19" s="254" t="str">
        <f>IF(Calcu!$B134=FALSE,"",TEXT(Calcu!G134,Calcu!$Q$165))</f>
        <v/>
      </c>
      <c r="T19" s="254" t="str">
        <f>IF(Calcu!$B134=FALSE,"",TEXT(Calcu!H134,Calcu!$Q$165))</f>
        <v/>
      </c>
      <c r="U19" s="254" t="str">
        <f>IF(Calcu!$B134=FALSE,"",TEXT(Calcu!I134,Calcu!$Q$165))</f>
        <v/>
      </c>
    </row>
    <row r="20" spans="2:21" ht="13.5" customHeight="1">
      <c r="B20" s="254" t="str">
        <f>Calcu!C15</f>
        <v/>
      </c>
      <c r="C20" s="254" t="str">
        <f>IF(Calcu!$B15=FALSE,"",TEXT(Calcu!E15,Calcu!$Q$45))</f>
        <v/>
      </c>
      <c r="D20" s="254" t="str">
        <f>IF(Calcu!$B15=FALSE,"",TEXT(Calcu!F15,Calcu!$Q$45))</f>
        <v/>
      </c>
      <c r="E20" s="254" t="str">
        <f>IF(Calcu!$B15=FALSE,"",TEXT(Calcu!G15,Calcu!$Q$45))</f>
        <v/>
      </c>
      <c r="F20" s="254" t="str">
        <f>IF(Calcu!$B15=FALSE,"",TEXT(Calcu!H15,Calcu!$Q$45))</f>
        <v/>
      </c>
      <c r="G20" s="254" t="str">
        <f>IF(Calcu!$B15=FALSE,"",TEXT(Calcu!I15,Calcu!$Q$45))</f>
        <v/>
      </c>
      <c r="H20" s="25"/>
      <c r="I20" s="254" t="str">
        <f>Calcu!C75</f>
        <v/>
      </c>
      <c r="J20" s="254" t="str">
        <f>IF(Calcu!$B75=FALSE,"",TEXT(Calcu!E75,Calcu!$Q$105))</f>
        <v/>
      </c>
      <c r="K20" s="254" t="str">
        <f>IF(Calcu!$B75=FALSE,"",TEXT(Calcu!F75,Calcu!$Q$105))</f>
        <v/>
      </c>
      <c r="L20" s="254" t="str">
        <f>IF(Calcu!$B75=FALSE,"",TEXT(Calcu!G75,Calcu!$Q$105))</f>
        <v/>
      </c>
      <c r="M20" s="254" t="str">
        <f>IF(Calcu!$B75=FALSE,"",TEXT(Calcu!H75,Calcu!$Q$105))</f>
        <v/>
      </c>
      <c r="N20" s="254" t="str">
        <f>IF(Calcu!$B75=FALSE,"",TEXT(Calcu!I75,Calcu!$Q$105))</f>
        <v/>
      </c>
      <c r="P20" s="254" t="str">
        <f>Calcu!C135</f>
        <v/>
      </c>
      <c r="Q20" s="254" t="str">
        <f>IF(Calcu!$B135=FALSE,"",TEXT(Calcu!E135,Calcu!$Q$165))</f>
        <v/>
      </c>
      <c r="R20" s="254" t="str">
        <f>IF(Calcu!$B135=FALSE,"",TEXT(Calcu!F135,Calcu!$Q$165))</f>
        <v/>
      </c>
      <c r="S20" s="254" t="str">
        <f>IF(Calcu!$B135=FALSE,"",TEXT(Calcu!G135,Calcu!$Q$165))</f>
        <v/>
      </c>
      <c r="T20" s="254" t="str">
        <f>IF(Calcu!$B135=FALSE,"",TEXT(Calcu!H135,Calcu!$Q$165))</f>
        <v/>
      </c>
      <c r="U20" s="254" t="str">
        <f>IF(Calcu!$B135=FALSE,"",TEXT(Calcu!I135,Calcu!$Q$165))</f>
        <v/>
      </c>
    </row>
    <row r="21" spans="2:21" ht="13.5" customHeight="1">
      <c r="B21" s="254" t="str">
        <f>Calcu!C16</f>
        <v/>
      </c>
      <c r="C21" s="254" t="str">
        <f>IF(Calcu!$B16=FALSE,"",TEXT(Calcu!E16,Calcu!$Q$45))</f>
        <v/>
      </c>
      <c r="D21" s="254" t="str">
        <f>IF(Calcu!$B16=FALSE,"",TEXT(Calcu!F16,Calcu!$Q$45))</f>
        <v/>
      </c>
      <c r="E21" s="254" t="str">
        <f>IF(Calcu!$B16=FALSE,"",TEXT(Calcu!G16,Calcu!$Q$45))</f>
        <v/>
      </c>
      <c r="F21" s="254" t="str">
        <f>IF(Calcu!$B16=FALSE,"",TEXT(Calcu!H16,Calcu!$Q$45))</f>
        <v/>
      </c>
      <c r="G21" s="254" t="str">
        <f>IF(Calcu!$B16=FALSE,"",TEXT(Calcu!I16,Calcu!$Q$45))</f>
        <v/>
      </c>
      <c r="I21" s="254" t="str">
        <f>Calcu!C76</f>
        <v/>
      </c>
      <c r="J21" s="254" t="str">
        <f>IF(Calcu!$B76=FALSE,"",TEXT(Calcu!E76,Calcu!$Q$105))</f>
        <v/>
      </c>
      <c r="K21" s="254" t="str">
        <f>IF(Calcu!$B76=FALSE,"",TEXT(Calcu!F76,Calcu!$Q$105))</f>
        <v/>
      </c>
      <c r="L21" s="254" t="str">
        <f>IF(Calcu!$B76=FALSE,"",TEXT(Calcu!G76,Calcu!$Q$105))</f>
        <v/>
      </c>
      <c r="M21" s="254" t="str">
        <f>IF(Calcu!$B76=FALSE,"",TEXT(Calcu!H76,Calcu!$Q$105))</f>
        <v/>
      </c>
      <c r="N21" s="254" t="str">
        <f>IF(Calcu!$B76=FALSE,"",TEXT(Calcu!I76,Calcu!$Q$105))</f>
        <v/>
      </c>
      <c r="P21" s="254" t="str">
        <f>Calcu!C136</f>
        <v/>
      </c>
      <c r="Q21" s="254" t="str">
        <f>IF(Calcu!$B136=FALSE,"",TEXT(Calcu!E136,Calcu!$Q$165))</f>
        <v/>
      </c>
      <c r="R21" s="254" t="str">
        <f>IF(Calcu!$B136=FALSE,"",TEXT(Calcu!F136,Calcu!$Q$165))</f>
        <v/>
      </c>
      <c r="S21" s="254" t="str">
        <f>IF(Calcu!$B136=FALSE,"",TEXT(Calcu!G136,Calcu!$Q$165))</f>
        <v/>
      </c>
      <c r="T21" s="254" t="str">
        <f>IF(Calcu!$B136=FALSE,"",TEXT(Calcu!H136,Calcu!$Q$165))</f>
        <v/>
      </c>
      <c r="U21" s="254" t="str">
        <f>IF(Calcu!$B136=FALSE,"",TEXT(Calcu!I136,Calcu!$Q$165))</f>
        <v/>
      </c>
    </row>
    <row r="22" spans="2:21" ht="13.5" customHeight="1">
      <c r="B22" s="254" t="str">
        <f>Calcu!C17</f>
        <v/>
      </c>
      <c r="C22" s="254" t="str">
        <f>IF(Calcu!$B17=FALSE,"",TEXT(Calcu!E17,Calcu!$Q$45))</f>
        <v/>
      </c>
      <c r="D22" s="254" t="str">
        <f>IF(Calcu!$B17=FALSE,"",TEXT(Calcu!F17,Calcu!$Q$45))</f>
        <v/>
      </c>
      <c r="E22" s="254" t="str">
        <f>IF(Calcu!$B17=FALSE,"",TEXT(Calcu!G17,Calcu!$Q$45))</f>
        <v/>
      </c>
      <c r="F22" s="254" t="str">
        <f>IF(Calcu!$B17=FALSE,"",TEXT(Calcu!H17,Calcu!$Q$45))</f>
        <v/>
      </c>
      <c r="G22" s="254" t="str">
        <f>IF(Calcu!$B17=FALSE,"",TEXT(Calcu!I17,Calcu!$Q$45))</f>
        <v/>
      </c>
      <c r="I22" s="254" t="str">
        <f>Calcu!C77</f>
        <v/>
      </c>
      <c r="J22" s="254" t="str">
        <f>IF(Calcu!$B77=FALSE,"",TEXT(Calcu!E77,Calcu!$Q$105))</f>
        <v/>
      </c>
      <c r="K22" s="254" t="str">
        <f>IF(Calcu!$B77=FALSE,"",TEXT(Calcu!F77,Calcu!$Q$105))</f>
        <v/>
      </c>
      <c r="L22" s="254" t="str">
        <f>IF(Calcu!$B77=FALSE,"",TEXT(Calcu!G77,Calcu!$Q$105))</f>
        <v/>
      </c>
      <c r="M22" s="254" t="str">
        <f>IF(Calcu!$B77=FALSE,"",TEXT(Calcu!H77,Calcu!$Q$105))</f>
        <v/>
      </c>
      <c r="N22" s="254" t="str">
        <f>IF(Calcu!$B77=FALSE,"",TEXT(Calcu!I77,Calcu!$Q$105))</f>
        <v/>
      </c>
      <c r="P22" s="254" t="str">
        <f>Calcu!C137</f>
        <v/>
      </c>
      <c r="Q22" s="254" t="str">
        <f>IF(Calcu!$B137=FALSE,"",TEXT(Calcu!E137,Calcu!$Q$165))</f>
        <v/>
      </c>
      <c r="R22" s="254" t="str">
        <f>IF(Calcu!$B137=FALSE,"",TEXT(Calcu!F137,Calcu!$Q$165))</f>
        <v/>
      </c>
      <c r="S22" s="254" t="str">
        <f>IF(Calcu!$B137=FALSE,"",TEXT(Calcu!G137,Calcu!$Q$165))</f>
        <v/>
      </c>
      <c r="T22" s="254" t="str">
        <f>IF(Calcu!$B137=FALSE,"",TEXT(Calcu!H137,Calcu!$Q$165))</f>
        <v/>
      </c>
      <c r="U22" s="254" t="str">
        <f>IF(Calcu!$B137=FALSE,"",TEXT(Calcu!I137,Calcu!$Q$165))</f>
        <v/>
      </c>
    </row>
    <row r="23" spans="2:21" ht="13.5" customHeight="1">
      <c r="B23" s="254" t="str">
        <f>Calcu!C18</f>
        <v/>
      </c>
      <c r="C23" s="254" t="str">
        <f>IF(Calcu!$B18=FALSE,"",TEXT(Calcu!E18,Calcu!$Q$45))</f>
        <v/>
      </c>
      <c r="D23" s="254" t="str">
        <f>IF(Calcu!$B18=FALSE,"",TEXT(Calcu!F18,Calcu!$Q$45))</f>
        <v/>
      </c>
      <c r="E23" s="254" t="str">
        <f>IF(Calcu!$B18=FALSE,"",TEXT(Calcu!G18,Calcu!$Q$45))</f>
        <v/>
      </c>
      <c r="F23" s="254" t="str">
        <f>IF(Calcu!$B18=FALSE,"",TEXT(Calcu!H18,Calcu!$Q$45))</f>
        <v/>
      </c>
      <c r="G23" s="254" t="str">
        <f>IF(Calcu!$B18=FALSE,"",TEXT(Calcu!I18,Calcu!$Q$45))</f>
        <v/>
      </c>
      <c r="I23" s="254" t="str">
        <f>Calcu!C78</f>
        <v/>
      </c>
      <c r="J23" s="254" t="str">
        <f>IF(Calcu!$B78=FALSE,"",TEXT(Calcu!E78,Calcu!$Q$105))</f>
        <v/>
      </c>
      <c r="K23" s="254" t="str">
        <f>IF(Calcu!$B78=FALSE,"",TEXT(Calcu!F78,Calcu!$Q$105))</f>
        <v/>
      </c>
      <c r="L23" s="254" t="str">
        <f>IF(Calcu!$B78=FALSE,"",TEXT(Calcu!G78,Calcu!$Q$105))</f>
        <v/>
      </c>
      <c r="M23" s="254" t="str">
        <f>IF(Calcu!$B78=FALSE,"",TEXT(Calcu!H78,Calcu!$Q$105))</f>
        <v/>
      </c>
      <c r="N23" s="254" t="str">
        <f>IF(Calcu!$B78=FALSE,"",TEXT(Calcu!I78,Calcu!$Q$105))</f>
        <v/>
      </c>
      <c r="P23" s="254" t="str">
        <f>Calcu!C138</f>
        <v/>
      </c>
      <c r="Q23" s="254" t="str">
        <f>IF(Calcu!$B138=FALSE,"",TEXT(Calcu!E138,Calcu!$Q$165))</f>
        <v/>
      </c>
      <c r="R23" s="254" t="str">
        <f>IF(Calcu!$B138=FALSE,"",TEXT(Calcu!F138,Calcu!$Q$165))</f>
        <v/>
      </c>
      <c r="S23" s="254" t="str">
        <f>IF(Calcu!$B138=FALSE,"",TEXT(Calcu!G138,Calcu!$Q$165))</f>
        <v/>
      </c>
      <c r="T23" s="254" t="str">
        <f>IF(Calcu!$B138=FALSE,"",TEXT(Calcu!H138,Calcu!$Q$165))</f>
        <v/>
      </c>
      <c r="U23" s="254" t="str">
        <f>IF(Calcu!$B138=FALSE,"",TEXT(Calcu!I138,Calcu!$Q$165))</f>
        <v/>
      </c>
    </row>
    <row r="24" spans="2:21" ht="13.5" customHeight="1">
      <c r="B24" s="254" t="str">
        <f>Calcu!C19</f>
        <v/>
      </c>
      <c r="C24" s="254" t="str">
        <f>IF(Calcu!$B19=FALSE,"",TEXT(Calcu!E19,Calcu!$Q$45))</f>
        <v/>
      </c>
      <c r="D24" s="254" t="str">
        <f>IF(Calcu!$B19=FALSE,"",TEXT(Calcu!F19,Calcu!$Q$45))</f>
        <v/>
      </c>
      <c r="E24" s="254" t="str">
        <f>IF(Calcu!$B19=FALSE,"",TEXT(Calcu!G19,Calcu!$Q$45))</f>
        <v/>
      </c>
      <c r="F24" s="254" t="str">
        <f>IF(Calcu!$B19=FALSE,"",TEXT(Calcu!H19,Calcu!$Q$45))</f>
        <v/>
      </c>
      <c r="G24" s="254" t="str">
        <f>IF(Calcu!$B19=FALSE,"",TEXT(Calcu!I19,Calcu!$Q$45))</f>
        <v/>
      </c>
      <c r="I24" s="254" t="str">
        <f>Calcu!C79</f>
        <v/>
      </c>
      <c r="J24" s="254" t="str">
        <f>IF(Calcu!$B79=FALSE,"",TEXT(Calcu!E79,Calcu!$Q$105))</f>
        <v/>
      </c>
      <c r="K24" s="254" t="str">
        <f>IF(Calcu!$B79=FALSE,"",TEXT(Calcu!F79,Calcu!$Q$105))</f>
        <v/>
      </c>
      <c r="L24" s="254" t="str">
        <f>IF(Calcu!$B79=FALSE,"",TEXT(Calcu!G79,Calcu!$Q$105))</f>
        <v/>
      </c>
      <c r="M24" s="254" t="str">
        <f>IF(Calcu!$B79=FALSE,"",TEXT(Calcu!H79,Calcu!$Q$105))</f>
        <v/>
      </c>
      <c r="N24" s="254" t="str">
        <f>IF(Calcu!$B79=FALSE,"",TEXT(Calcu!I79,Calcu!$Q$105))</f>
        <v/>
      </c>
      <c r="P24" s="254" t="str">
        <f>Calcu!C139</f>
        <v/>
      </c>
      <c r="Q24" s="254" t="str">
        <f>IF(Calcu!$B139=FALSE,"",TEXT(Calcu!E139,Calcu!$Q$165))</f>
        <v/>
      </c>
      <c r="R24" s="254" t="str">
        <f>IF(Calcu!$B139=FALSE,"",TEXT(Calcu!F139,Calcu!$Q$165))</f>
        <v/>
      </c>
      <c r="S24" s="254" t="str">
        <f>IF(Calcu!$B139=FALSE,"",TEXT(Calcu!G139,Calcu!$Q$165))</f>
        <v/>
      </c>
      <c r="T24" s="254" t="str">
        <f>IF(Calcu!$B139=FALSE,"",TEXT(Calcu!H139,Calcu!$Q$165))</f>
        <v/>
      </c>
      <c r="U24" s="254" t="str">
        <f>IF(Calcu!$B139=FALSE,"",TEXT(Calcu!I139,Calcu!$Q$165))</f>
        <v/>
      </c>
    </row>
    <row r="25" spans="2:21" ht="13.5" customHeight="1">
      <c r="B25" s="254" t="str">
        <f>Calcu!C20</f>
        <v/>
      </c>
      <c r="C25" s="254" t="str">
        <f>IF(Calcu!$B20=FALSE,"",TEXT(Calcu!E20,Calcu!$Q$45))</f>
        <v/>
      </c>
      <c r="D25" s="254" t="str">
        <f>IF(Calcu!$B20=FALSE,"",TEXT(Calcu!F20,Calcu!$Q$45))</f>
        <v/>
      </c>
      <c r="E25" s="254" t="str">
        <f>IF(Calcu!$B20=FALSE,"",TEXT(Calcu!G20,Calcu!$Q$45))</f>
        <v/>
      </c>
      <c r="F25" s="254" t="str">
        <f>IF(Calcu!$B20=FALSE,"",TEXT(Calcu!H20,Calcu!$Q$45))</f>
        <v/>
      </c>
      <c r="G25" s="254" t="str">
        <f>IF(Calcu!$B20=FALSE,"",TEXT(Calcu!I20,Calcu!$Q$45))</f>
        <v/>
      </c>
      <c r="I25" s="254" t="str">
        <f>Calcu!C80</f>
        <v/>
      </c>
      <c r="J25" s="254" t="str">
        <f>IF(Calcu!$B80=FALSE,"",TEXT(Calcu!E80,Calcu!$Q$105))</f>
        <v/>
      </c>
      <c r="K25" s="254" t="str">
        <f>IF(Calcu!$B80=FALSE,"",TEXT(Calcu!F80,Calcu!$Q$105))</f>
        <v/>
      </c>
      <c r="L25" s="254" t="str">
        <f>IF(Calcu!$B80=FALSE,"",TEXT(Calcu!G80,Calcu!$Q$105))</f>
        <v/>
      </c>
      <c r="M25" s="254" t="str">
        <f>IF(Calcu!$B80=FALSE,"",TEXT(Calcu!H80,Calcu!$Q$105))</f>
        <v/>
      </c>
      <c r="N25" s="254" t="str">
        <f>IF(Calcu!$B80=FALSE,"",TEXT(Calcu!I80,Calcu!$Q$105))</f>
        <v/>
      </c>
      <c r="P25" s="254" t="str">
        <f>Calcu!C140</f>
        <v/>
      </c>
      <c r="Q25" s="254" t="str">
        <f>IF(Calcu!$B140=FALSE,"",TEXT(Calcu!E140,Calcu!$Q$165))</f>
        <v/>
      </c>
      <c r="R25" s="254" t="str">
        <f>IF(Calcu!$B140=FALSE,"",TEXT(Calcu!F140,Calcu!$Q$165))</f>
        <v/>
      </c>
      <c r="S25" s="254" t="str">
        <f>IF(Calcu!$B140=FALSE,"",TEXT(Calcu!G140,Calcu!$Q$165))</f>
        <v/>
      </c>
      <c r="T25" s="254" t="str">
        <f>IF(Calcu!$B140=FALSE,"",TEXT(Calcu!H140,Calcu!$Q$165))</f>
        <v/>
      </c>
      <c r="U25" s="254" t="str">
        <f>IF(Calcu!$B140=FALSE,"",TEXT(Calcu!I140,Calcu!$Q$165))</f>
        <v/>
      </c>
    </row>
    <row r="26" spans="2:21" ht="13.5" customHeight="1">
      <c r="B26" s="254" t="str">
        <f>Calcu!C21</f>
        <v/>
      </c>
      <c r="C26" s="254" t="str">
        <f>IF(Calcu!$B21=FALSE,"",TEXT(Calcu!E21,Calcu!$Q$45))</f>
        <v/>
      </c>
      <c r="D26" s="254" t="str">
        <f>IF(Calcu!$B21=FALSE,"",TEXT(Calcu!F21,Calcu!$Q$45))</f>
        <v/>
      </c>
      <c r="E26" s="254" t="str">
        <f>IF(Calcu!$B21=FALSE,"",TEXT(Calcu!G21,Calcu!$Q$45))</f>
        <v/>
      </c>
      <c r="F26" s="254" t="str">
        <f>IF(Calcu!$B21=FALSE,"",TEXT(Calcu!H21,Calcu!$Q$45))</f>
        <v/>
      </c>
      <c r="G26" s="254" t="str">
        <f>IF(Calcu!$B21=FALSE,"",TEXT(Calcu!I21,Calcu!$Q$45))</f>
        <v/>
      </c>
      <c r="I26" s="254" t="str">
        <f>Calcu!C81</f>
        <v/>
      </c>
      <c r="J26" s="254" t="str">
        <f>IF(Calcu!$B81=FALSE,"",TEXT(Calcu!E81,Calcu!$Q$105))</f>
        <v/>
      </c>
      <c r="K26" s="254" t="str">
        <f>IF(Calcu!$B81=FALSE,"",TEXT(Calcu!F81,Calcu!$Q$105))</f>
        <v/>
      </c>
      <c r="L26" s="254" t="str">
        <f>IF(Calcu!$B81=FALSE,"",TEXT(Calcu!G81,Calcu!$Q$105))</f>
        <v/>
      </c>
      <c r="M26" s="254" t="str">
        <f>IF(Calcu!$B81=FALSE,"",TEXT(Calcu!H81,Calcu!$Q$105))</f>
        <v/>
      </c>
      <c r="N26" s="254" t="str">
        <f>IF(Calcu!$B81=FALSE,"",TEXT(Calcu!I81,Calcu!$Q$105))</f>
        <v/>
      </c>
      <c r="P26" s="254" t="str">
        <f>Calcu!C141</f>
        <v/>
      </c>
      <c r="Q26" s="254" t="str">
        <f>IF(Calcu!$B141=FALSE,"",TEXT(Calcu!E141,Calcu!$Q$165))</f>
        <v/>
      </c>
      <c r="R26" s="254" t="str">
        <f>IF(Calcu!$B141=FALSE,"",TEXT(Calcu!F141,Calcu!$Q$165))</f>
        <v/>
      </c>
      <c r="S26" s="254" t="str">
        <f>IF(Calcu!$B141=FALSE,"",TEXT(Calcu!G141,Calcu!$Q$165))</f>
        <v/>
      </c>
      <c r="T26" s="254" t="str">
        <f>IF(Calcu!$B141=FALSE,"",TEXT(Calcu!H141,Calcu!$Q$165))</f>
        <v/>
      </c>
      <c r="U26" s="254" t="str">
        <f>IF(Calcu!$B141=FALSE,"",TEXT(Calcu!I141,Calcu!$Q$165))</f>
        <v/>
      </c>
    </row>
    <row r="27" spans="2:21" ht="13.5" customHeight="1">
      <c r="B27" s="254" t="str">
        <f>Calcu!C22</f>
        <v/>
      </c>
      <c r="C27" s="254" t="str">
        <f>IF(Calcu!$B22=FALSE,"",TEXT(Calcu!E22,Calcu!$Q$45))</f>
        <v/>
      </c>
      <c r="D27" s="254" t="str">
        <f>IF(Calcu!$B22=FALSE,"",TEXT(Calcu!F22,Calcu!$Q$45))</f>
        <v/>
      </c>
      <c r="E27" s="254" t="str">
        <f>IF(Calcu!$B22=FALSE,"",TEXT(Calcu!G22,Calcu!$Q$45))</f>
        <v/>
      </c>
      <c r="F27" s="254" t="str">
        <f>IF(Calcu!$B22=FALSE,"",TEXT(Calcu!H22,Calcu!$Q$45))</f>
        <v/>
      </c>
      <c r="G27" s="254" t="str">
        <f>IF(Calcu!$B22=FALSE,"",TEXT(Calcu!I22,Calcu!$Q$45))</f>
        <v/>
      </c>
      <c r="I27" s="254" t="str">
        <f>Calcu!C82</f>
        <v/>
      </c>
      <c r="J27" s="254" t="str">
        <f>IF(Calcu!$B82=FALSE,"",TEXT(Calcu!E82,Calcu!$Q$105))</f>
        <v/>
      </c>
      <c r="K27" s="254" t="str">
        <f>IF(Calcu!$B82=FALSE,"",TEXT(Calcu!F82,Calcu!$Q$105))</f>
        <v/>
      </c>
      <c r="L27" s="254" t="str">
        <f>IF(Calcu!$B82=FALSE,"",TEXT(Calcu!G82,Calcu!$Q$105))</f>
        <v/>
      </c>
      <c r="M27" s="254" t="str">
        <f>IF(Calcu!$B82=FALSE,"",TEXT(Calcu!H82,Calcu!$Q$105))</f>
        <v/>
      </c>
      <c r="N27" s="254" t="str">
        <f>IF(Calcu!$B82=FALSE,"",TEXT(Calcu!I82,Calcu!$Q$105))</f>
        <v/>
      </c>
      <c r="P27" s="254" t="str">
        <f>Calcu!C142</f>
        <v/>
      </c>
      <c r="Q27" s="254" t="str">
        <f>IF(Calcu!$B142=FALSE,"",TEXT(Calcu!E142,Calcu!$Q$165))</f>
        <v/>
      </c>
      <c r="R27" s="254" t="str">
        <f>IF(Calcu!$B142=FALSE,"",TEXT(Calcu!F142,Calcu!$Q$165))</f>
        <v/>
      </c>
      <c r="S27" s="254" t="str">
        <f>IF(Calcu!$B142=FALSE,"",TEXT(Calcu!G142,Calcu!$Q$165))</f>
        <v/>
      </c>
      <c r="T27" s="254" t="str">
        <f>IF(Calcu!$B142=FALSE,"",TEXT(Calcu!H142,Calcu!$Q$165))</f>
        <v/>
      </c>
      <c r="U27" s="254" t="str">
        <f>IF(Calcu!$B142=FALSE,"",TEXT(Calcu!I142,Calcu!$Q$165))</f>
        <v/>
      </c>
    </row>
    <row r="28" spans="2:21" ht="13.5" customHeight="1">
      <c r="B28" s="254" t="str">
        <f>Calcu!C23</f>
        <v/>
      </c>
      <c r="C28" s="254" t="str">
        <f>IF(Calcu!$B23=FALSE,"",TEXT(Calcu!E23,Calcu!$Q$45))</f>
        <v/>
      </c>
      <c r="D28" s="254" t="str">
        <f>IF(Calcu!$B23=FALSE,"",TEXT(Calcu!F23,Calcu!$Q$45))</f>
        <v/>
      </c>
      <c r="E28" s="254" t="str">
        <f>IF(Calcu!$B23=FALSE,"",TEXT(Calcu!G23,Calcu!$Q$45))</f>
        <v/>
      </c>
      <c r="F28" s="254" t="str">
        <f>IF(Calcu!$B23=FALSE,"",TEXT(Calcu!H23,Calcu!$Q$45))</f>
        <v/>
      </c>
      <c r="G28" s="254" t="str">
        <f>IF(Calcu!$B23=FALSE,"",TEXT(Calcu!I23,Calcu!$Q$45))</f>
        <v/>
      </c>
      <c r="I28" s="254" t="str">
        <f>Calcu!C83</f>
        <v/>
      </c>
      <c r="J28" s="254" t="str">
        <f>IF(Calcu!$B83=FALSE,"",TEXT(Calcu!E83,Calcu!$Q$105))</f>
        <v/>
      </c>
      <c r="K28" s="254" t="str">
        <f>IF(Calcu!$B83=FALSE,"",TEXT(Calcu!F83,Calcu!$Q$105))</f>
        <v/>
      </c>
      <c r="L28" s="254" t="str">
        <f>IF(Calcu!$B83=FALSE,"",TEXT(Calcu!G83,Calcu!$Q$105))</f>
        <v/>
      </c>
      <c r="M28" s="254" t="str">
        <f>IF(Calcu!$B83=FALSE,"",TEXT(Calcu!H83,Calcu!$Q$105))</f>
        <v/>
      </c>
      <c r="N28" s="254" t="str">
        <f>IF(Calcu!$B83=FALSE,"",TEXT(Calcu!I83,Calcu!$Q$105))</f>
        <v/>
      </c>
      <c r="P28" s="254" t="str">
        <f>Calcu!C143</f>
        <v/>
      </c>
      <c r="Q28" s="254" t="str">
        <f>IF(Calcu!$B143=FALSE,"",TEXT(Calcu!E143,Calcu!$Q$165))</f>
        <v/>
      </c>
      <c r="R28" s="254" t="str">
        <f>IF(Calcu!$B143=FALSE,"",TEXT(Calcu!F143,Calcu!$Q$165))</f>
        <v/>
      </c>
      <c r="S28" s="254" t="str">
        <f>IF(Calcu!$B143=FALSE,"",TEXT(Calcu!G143,Calcu!$Q$165))</f>
        <v/>
      </c>
      <c r="T28" s="254" t="str">
        <f>IF(Calcu!$B143=FALSE,"",TEXT(Calcu!H143,Calcu!$Q$165))</f>
        <v/>
      </c>
      <c r="U28" s="254" t="str">
        <f>IF(Calcu!$B143=FALSE,"",TEXT(Calcu!I143,Calcu!$Q$165))</f>
        <v/>
      </c>
    </row>
    <row r="29" spans="2:21" ht="13.5" customHeight="1">
      <c r="B29" s="254" t="str">
        <f>Calcu!C24</f>
        <v/>
      </c>
      <c r="C29" s="254" t="str">
        <f>IF(Calcu!$B24=FALSE,"",TEXT(Calcu!E24,Calcu!$Q$45))</f>
        <v/>
      </c>
      <c r="D29" s="254" t="str">
        <f>IF(Calcu!$B24=FALSE,"",TEXT(Calcu!F24,Calcu!$Q$45))</f>
        <v/>
      </c>
      <c r="E29" s="254" t="str">
        <f>IF(Calcu!$B24=FALSE,"",TEXT(Calcu!G24,Calcu!$Q$45))</f>
        <v/>
      </c>
      <c r="F29" s="254" t="str">
        <f>IF(Calcu!$B24=FALSE,"",TEXT(Calcu!H24,Calcu!$Q$45))</f>
        <v/>
      </c>
      <c r="G29" s="254" t="str">
        <f>IF(Calcu!$B24=FALSE,"",TEXT(Calcu!I24,Calcu!$Q$45))</f>
        <v/>
      </c>
      <c r="I29" s="254" t="str">
        <f>Calcu!C84</f>
        <v/>
      </c>
      <c r="J29" s="254" t="str">
        <f>IF(Calcu!$B84=FALSE,"",TEXT(Calcu!E84,Calcu!$Q$105))</f>
        <v/>
      </c>
      <c r="K29" s="254" t="str">
        <f>IF(Calcu!$B84=FALSE,"",TEXT(Calcu!F84,Calcu!$Q$105))</f>
        <v/>
      </c>
      <c r="L29" s="254" t="str">
        <f>IF(Calcu!$B84=FALSE,"",TEXT(Calcu!G84,Calcu!$Q$105))</f>
        <v/>
      </c>
      <c r="M29" s="254" t="str">
        <f>IF(Calcu!$B84=FALSE,"",TEXT(Calcu!H84,Calcu!$Q$105))</f>
        <v/>
      </c>
      <c r="N29" s="254" t="str">
        <f>IF(Calcu!$B84=FALSE,"",TEXT(Calcu!I84,Calcu!$Q$105))</f>
        <v/>
      </c>
      <c r="P29" s="254" t="str">
        <f>Calcu!C144</f>
        <v/>
      </c>
      <c r="Q29" s="254" t="str">
        <f>IF(Calcu!$B144=FALSE,"",TEXT(Calcu!E144,Calcu!$Q$165))</f>
        <v/>
      </c>
      <c r="R29" s="254" t="str">
        <f>IF(Calcu!$B144=FALSE,"",TEXT(Calcu!F144,Calcu!$Q$165))</f>
        <v/>
      </c>
      <c r="S29" s="254" t="str">
        <f>IF(Calcu!$B144=FALSE,"",TEXT(Calcu!G144,Calcu!$Q$165))</f>
        <v/>
      </c>
      <c r="T29" s="254" t="str">
        <f>IF(Calcu!$B144=FALSE,"",TEXT(Calcu!H144,Calcu!$Q$165))</f>
        <v/>
      </c>
      <c r="U29" s="254" t="str">
        <f>IF(Calcu!$B144=FALSE,"",TEXT(Calcu!I144,Calcu!$Q$165))</f>
        <v/>
      </c>
    </row>
    <row r="30" spans="2:21" ht="13.5" customHeight="1">
      <c r="B30" s="254" t="str">
        <f>Calcu!C25</f>
        <v/>
      </c>
      <c r="C30" s="254" t="str">
        <f>IF(Calcu!$B25=FALSE,"",TEXT(Calcu!E25,Calcu!$Q$45))</f>
        <v/>
      </c>
      <c r="D30" s="254" t="str">
        <f>IF(Calcu!$B25=FALSE,"",TEXT(Calcu!F25,Calcu!$Q$45))</f>
        <v/>
      </c>
      <c r="E30" s="254" t="str">
        <f>IF(Calcu!$B25=FALSE,"",TEXT(Calcu!G25,Calcu!$Q$45))</f>
        <v/>
      </c>
      <c r="F30" s="254" t="str">
        <f>IF(Calcu!$B25=FALSE,"",TEXT(Calcu!H25,Calcu!$Q$45))</f>
        <v/>
      </c>
      <c r="G30" s="254" t="str">
        <f>IF(Calcu!$B25=FALSE,"",TEXT(Calcu!I25,Calcu!$Q$45))</f>
        <v/>
      </c>
      <c r="I30" s="254" t="str">
        <f>Calcu!C85</f>
        <v/>
      </c>
      <c r="J30" s="254" t="str">
        <f>IF(Calcu!$B85=FALSE,"",TEXT(Calcu!E85,Calcu!$Q$105))</f>
        <v/>
      </c>
      <c r="K30" s="254" t="str">
        <f>IF(Calcu!$B85=FALSE,"",TEXT(Calcu!F85,Calcu!$Q$105))</f>
        <v/>
      </c>
      <c r="L30" s="254" t="str">
        <f>IF(Calcu!$B85=FALSE,"",TEXT(Calcu!G85,Calcu!$Q$105))</f>
        <v/>
      </c>
      <c r="M30" s="254" t="str">
        <f>IF(Calcu!$B85=FALSE,"",TEXT(Calcu!H85,Calcu!$Q$105))</f>
        <v/>
      </c>
      <c r="N30" s="254" t="str">
        <f>IF(Calcu!$B85=FALSE,"",TEXT(Calcu!I85,Calcu!$Q$105))</f>
        <v/>
      </c>
      <c r="P30" s="254" t="str">
        <f>Calcu!C145</f>
        <v/>
      </c>
      <c r="Q30" s="254" t="str">
        <f>IF(Calcu!$B145=FALSE,"",TEXT(Calcu!E145,Calcu!$Q$165))</f>
        <v/>
      </c>
      <c r="R30" s="254" t="str">
        <f>IF(Calcu!$B145=FALSE,"",TEXT(Calcu!F145,Calcu!$Q$165))</f>
        <v/>
      </c>
      <c r="S30" s="254" t="str">
        <f>IF(Calcu!$B145=FALSE,"",TEXT(Calcu!G145,Calcu!$Q$165))</f>
        <v/>
      </c>
      <c r="T30" s="254" t="str">
        <f>IF(Calcu!$B145=FALSE,"",TEXT(Calcu!H145,Calcu!$Q$165))</f>
        <v/>
      </c>
      <c r="U30" s="254" t="str">
        <f>IF(Calcu!$B145=FALSE,"",TEXT(Calcu!I145,Calcu!$Q$165))</f>
        <v/>
      </c>
    </row>
    <row r="31" spans="2:21" ht="13.5" customHeight="1">
      <c r="B31" s="254" t="str">
        <f>Calcu!C26</f>
        <v/>
      </c>
      <c r="C31" s="254" t="str">
        <f>IF(Calcu!$B26=FALSE,"",TEXT(Calcu!E26,Calcu!$Q$45))</f>
        <v/>
      </c>
      <c r="D31" s="254" t="str">
        <f>IF(Calcu!$B26=FALSE,"",TEXT(Calcu!F26,Calcu!$Q$45))</f>
        <v/>
      </c>
      <c r="E31" s="254" t="str">
        <f>IF(Calcu!$B26=FALSE,"",TEXT(Calcu!G26,Calcu!$Q$45))</f>
        <v/>
      </c>
      <c r="F31" s="254" t="str">
        <f>IF(Calcu!$B26=FALSE,"",TEXT(Calcu!H26,Calcu!$Q$45))</f>
        <v/>
      </c>
      <c r="G31" s="254" t="str">
        <f>IF(Calcu!$B26=FALSE,"",TEXT(Calcu!I26,Calcu!$Q$45))</f>
        <v/>
      </c>
      <c r="I31" s="254" t="str">
        <f>Calcu!C86</f>
        <v/>
      </c>
      <c r="J31" s="254" t="str">
        <f>IF(Calcu!$B86=FALSE,"",TEXT(Calcu!E86,Calcu!$Q$105))</f>
        <v/>
      </c>
      <c r="K31" s="254" t="str">
        <f>IF(Calcu!$B86=FALSE,"",TEXT(Calcu!F86,Calcu!$Q$105))</f>
        <v/>
      </c>
      <c r="L31" s="254" t="str">
        <f>IF(Calcu!$B86=FALSE,"",TEXT(Calcu!G86,Calcu!$Q$105))</f>
        <v/>
      </c>
      <c r="M31" s="254" t="str">
        <f>IF(Calcu!$B86=FALSE,"",TEXT(Calcu!H86,Calcu!$Q$105))</f>
        <v/>
      </c>
      <c r="N31" s="254" t="str">
        <f>IF(Calcu!$B86=FALSE,"",TEXT(Calcu!I86,Calcu!$Q$105))</f>
        <v/>
      </c>
      <c r="P31" s="254" t="str">
        <f>Calcu!C146</f>
        <v/>
      </c>
      <c r="Q31" s="254" t="str">
        <f>IF(Calcu!$B146=FALSE,"",TEXT(Calcu!E146,Calcu!$Q$165))</f>
        <v/>
      </c>
      <c r="R31" s="254" t="str">
        <f>IF(Calcu!$B146=FALSE,"",TEXT(Calcu!F146,Calcu!$Q$165))</f>
        <v/>
      </c>
      <c r="S31" s="254" t="str">
        <f>IF(Calcu!$B146=FALSE,"",TEXT(Calcu!G146,Calcu!$Q$165))</f>
        <v/>
      </c>
      <c r="T31" s="254" t="str">
        <f>IF(Calcu!$B146=FALSE,"",TEXT(Calcu!H146,Calcu!$Q$165))</f>
        <v/>
      </c>
      <c r="U31" s="254" t="str">
        <f>IF(Calcu!$B146=FALSE,"",TEXT(Calcu!I146,Calcu!$Q$165))</f>
        <v/>
      </c>
    </row>
    <row r="32" spans="2:21" ht="13.5" customHeight="1">
      <c r="B32" s="254" t="str">
        <f>Calcu!C27</f>
        <v/>
      </c>
      <c r="C32" s="254" t="str">
        <f>IF(Calcu!$B27=FALSE,"",TEXT(Calcu!E27,Calcu!$Q$45))</f>
        <v/>
      </c>
      <c r="D32" s="254" t="str">
        <f>IF(Calcu!$B27=FALSE,"",TEXT(Calcu!F27,Calcu!$Q$45))</f>
        <v/>
      </c>
      <c r="E32" s="254" t="str">
        <f>IF(Calcu!$B27=FALSE,"",TEXT(Calcu!G27,Calcu!$Q$45))</f>
        <v/>
      </c>
      <c r="F32" s="254" t="str">
        <f>IF(Calcu!$B27=FALSE,"",TEXT(Calcu!H27,Calcu!$Q$45))</f>
        <v/>
      </c>
      <c r="G32" s="254" t="str">
        <f>IF(Calcu!$B27=FALSE,"",TEXT(Calcu!I27,Calcu!$Q$45))</f>
        <v/>
      </c>
      <c r="I32" s="254" t="str">
        <f>Calcu!C87</f>
        <v/>
      </c>
      <c r="J32" s="254" t="str">
        <f>IF(Calcu!$B87=FALSE,"",TEXT(Calcu!E87,Calcu!$Q$105))</f>
        <v/>
      </c>
      <c r="K32" s="254" t="str">
        <f>IF(Calcu!$B87=FALSE,"",TEXT(Calcu!F87,Calcu!$Q$105))</f>
        <v/>
      </c>
      <c r="L32" s="254" t="str">
        <f>IF(Calcu!$B87=FALSE,"",TEXT(Calcu!G87,Calcu!$Q$105))</f>
        <v/>
      </c>
      <c r="M32" s="254" t="str">
        <f>IF(Calcu!$B87=FALSE,"",TEXT(Calcu!H87,Calcu!$Q$105))</f>
        <v/>
      </c>
      <c r="N32" s="254" t="str">
        <f>IF(Calcu!$B87=FALSE,"",TEXT(Calcu!I87,Calcu!$Q$105))</f>
        <v/>
      </c>
      <c r="P32" s="254" t="str">
        <f>Calcu!C147</f>
        <v/>
      </c>
      <c r="Q32" s="254" t="str">
        <f>IF(Calcu!$B147=FALSE,"",TEXT(Calcu!E147,Calcu!$Q$165))</f>
        <v/>
      </c>
      <c r="R32" s="254" t="str">
        <f>IF(Calcu!$B147=FALSE,"",TEXT(Calcu!F147,Calcu!$Q$165))</f>
        <v/>
      </c>
      <c r="S32" s="254" t="str">
        <f>IF(Calcu!$B147=FALSE,"",TEXT(Calcu!G147,Calcu!$Q$165))</f>
        <v/>
      </c>
      <c r="T32" s="254" t="str">
        <f>IF(Calcu!$B147=FALSE,"",TEXT(Calcu!H147,Calcu!$Q$165))</f>
        <v/>
      </c>
      <c r="U32" s="254" t="str">
        <f>IF(Calcu!$B147=FALSE,"",TEXT(Calcu!I147,Calcu!$Q$165))</f>
        <v/>
      </c>
    </row>
    <row r="33" spans="1:21" ht="13.5" customHeight="1">
      <c r="B33" s="254" t="str">
        <f>Calcu!C28</f>
        <v/>
      </c>
      <c r="C33" s="254" t="str">
        <f>IF(Calcu!$B28=FALSE,"",TEXT(Calcu!E28,Calcu!$Q$45))</f>
        <v/>
      </c>
      <c r="D33" s="254" t="str">
        <f>IF(Calcu!$B28=FALSE,"",TEXT(Calcu!F28,Calcu!$Q$45))</f>
        <v/>
      </c>
      <c r="E33" s="254" t="str">
        <f>IF(Calcu!$B28=FALSE,"",TEXT(Calcu!G28,Calcu!$Q$45))</f>
        <v/>
      </c>
      <c r="F33" s="254" t="str">
        <f>IF(Calcu!$B28=FALSE,"",TEXT(Calcu!H28,Calcu!$Q$45))</f>
        <v/>
      </c>
      <c r="G33" s="254" t="str">
        <f>IF(Calcu!$B28=FALSE,"",TEXT(Calcu!I28,Calcu!$Q$45))</f>
        <v/>
      </c>
      <c r="I33" s="254" t="str">
        <f>Calcu!C88</f>
        <v/>
      </c>
      <c r="J33" s="254" t="str">
        <f>IF(Calcu!$B88=FALSE,"",TEXT(Calcu!E88,Calcu!$Q$105))</f>
        <v/>
      </c>
      <c r="K33" s="254" t="str">
        <f>IF(Calcu!$B88=FALSE,"",TEXT(Calcu!F88,Calcu!$Q$105))</f>
        <v/>
      </c>
      <c r="L33" s="254" t="str">
        <f>IF(Calcu!$B88=FALSE,"",TEXT(Calcu!G88,Calcu!$Q$105))</f>
        <v/>
      </c>
      <c r="M33" s="254" t="str">
        <f>IF(Calcu!$B88=FALSE,"",TEXT(Calcu!H88,Calcu!$Q$105))</f>
        <v/>
      </c>
      <c r="N33" s="254" t="str">
        <f>IF(Calcu!$B88=FALSE,"",TEXT(Calcu!I88,Calcu!$Q$105))</f>
        <v/>
      </c>
      <c r="P33" s="254" t="str">
        <f>Calcu!C148</f>
        <v/>
      </c>
      <c r="Q33" s="254" t="str">
        <f>IF(Calcu!$B148=FALSE,"",TEXT(Calcu!E148,Calcu!$Q$165))</f>
        <v/>
      </c>
      <c r="R33" s="254" t="str">
        <f>IF(Calcu!$B148=FALSE,"",TEXT(Calcu!F148,Calcu!$Q$165))</f>
        <v/>
      </c>
      <c r="S33" s="254" t="str">
        <f>IF(Calcu!$B148=FALSE,"",TEXT(Calcu!G148,Calcu!$Q$165))</f>
        <v/>
      </c>
      <c r="T33" s="254" t="str">
        <f>IF(Calcu!$B148=FALSE,"",TEXT(Calcu!H148,Calcu!$Q$165))</f>
        <v/>
      </c>
      <c r="U33" s="254" t="str">
        <f>IF(Calcu!$B148=FALSE,"",TEXT(Calcu!I148,Calcu!$Q$165))</f>
        <v/>
      </c>
    </row>
    <row r="34" spans="1:21" ht="13.5" customHeight="1">
      <c r="B34" s="254" t="str">
        <f>Calcu!C29</f>
        <v/>
      </c>
      <c r="C34" s="254" t="str">
        <f>IF(Calcu!$B29=FALSE,"",TEXT(Calcu!E29,Calcu!$Q$45))</f>
        <v/>
      </c>
      <c r="D34" s="254" t="str">
        <f>IF(Calcu!$B29=FALSE,"",TEXT(Calcu!F29,Calcu!$Q$45))</f>
        <v/>
      </c>
      <c r="E34" s="254" t="str">
        <f>IF(Calcu!$B29=FALSE,"",TEXT(Calcu!G29,Calcu!$Q$45))</f>
        <v/>
      </c>
      <c r="F34" s="254" t="str">
        <f>IF(Calcu!$B29=FALSE,"",TEXT(Calcu!H29,Calcu!$Q$45))</f>
        <v/>
      </c>
      <c r="G34" s="254" t="str">
        <f>IF(Calcu!$B29=FALSE,"",TEXT(Calcu!I29,Calcu!$Q$45))</f>
        <v/>
      </c>
      <c r="I34" s="254" t="str">
        <f>Calcu!C89</f>
        <v/>
      </c>
      <c r="J34" s="254" t="str">
        <f>IF(Calcu!$B89=FALSE,"",TEXT(Calcu!E89,Calcu!$Q$105))</f>
        <v/>
      </c>
      <c r="K34" s="254" t="str">
        <f>IF(Calcu!$B89=FALSE,"",TEXT(Calcu!F89,Calcu!$Q$105))</f>
        <v/>
      </c>
      <c r="L34" s="254" t="str">
        <f>IF(Calcu!$B89=FALSE,"",TEXT(Calcu!G89,Calcu!$Q$105))</f>
        <v/>
      </c>
      <c r="M34" s="254" t="str">
        <f>IF(Calcu!$B89=FALSE,"",TEXT(Calcu!H89,Calcu!$Q$105))</f>
        <v/>
      </c>
      <c r="N34" s="254" t="str">
        <f>IF(Calcu!$B89=FALSE,"",TEXT(Calcu!I89,Calcu!$Q$105))</f>
        <v/>
      </c>
      <c r="P34" s="254" t="str">
        <f>Calcu!C149</f>
        <v/>
      </c>
      <c r="Q34" s="254" t="str">
        <f>IF(Calcu!$B149=FALSE,"",TEXT(Calcu!E149,Calcu!$Q$165))</f>
        <v/>
      </c>
      <c r="R34" s="254" t="str">
        <f>IF(Calcu!$B149=FALSE,"",TEXT(Calcu!F149,Calcu!$Q$165))</f>
        <v/>
      </c>
      <c r="S34" s="254" t="str">
        <f>IF(Calcu!$B149=FALSE,"",TEXT(Calcu!G149,Calcu!$Q$165))</f>
        <v/>
      </c>
      <c r="T34" s="254" t="str">
        <f>IF(Calcu!$B149=FALSE,"",TEXT(Calcu!H149,Calcu!$Q$165))</f>
        <v/>
      </c>
      <c r="U34" s="254" t="str">
        <f>IF(Calcu!$B149=FALSE,"",TEXT(Calcu!I149,Calcu!$Q$165))</f>
        <v/>
      </c>
    </row>
    <row r="35" spans="1:21" ht="13.5" customHeight="1">
      <c r="I35" s="45"/>
      <c r="S35" s="29"/>
    </row>
    <row r="36" spans="1:21" s="28" customFormat="1" ht="15" customHeight="1">
      <c r="A36" s="46"/>
      <c r="H36" s="25"/>
    </row>
    <row r="37" spans="1:21" s="28" customFormat="1" ht="15" customHeight="1">
      <c r="A37" s="46"/>
      <c r="H37" s="25"/>
    </row>
    <row r="38" spans="1:21" s="28" customFormat="1" ht="15" customHeight="1">
      <c r="A38" s="46"/>
      <c r="B38" s="46" t="s">
        <v>248</v>
      </c>
      <c r="D38" s="25"/>
      <c r="E38" s="25"/>
      <c r="F38" s="25"/>
      <c r="G38" s="25"/>
      <c r="H38" s="25"/>
      <c r="I38" s="46" t="s">
        <v>249</v>
      </c>
      <c r="K38" s="25"/>
      <c r="L38" s="25"/>
      <c r="M38" s="25"/>
      <c r="N38" s="25"/>
    </row>
    <row r="39" spans="1:21" s="28" customFormat="1" ht="15" customHeight="1">
      <c r="A39" s="46"/>
      <c r="B39" s="253" t="s">
        <v>250</v>
      </c>
      <c r="C39" s="253" t="s">
        <v>245</v>
      </c>
      <c r="D39" s="253" t="s">
        <v>228</v>
      </c>
      <c r="E39" s="25"/>
      <c r="F39" s="25"/>
      <c r="G39" s="25"/>
      <c r="H39" s="25"/>
      <c r="I39" s="253" t="s">
        <v>250</v>
      </c>
      <c r="J39" s="253" t="s">
        <v>245</v>
      </c>
      <c r="K39" s="253" t="s">
        <v>228</v>
      </c>
      <c r="L39" s="25"/>
      <c r="M39" s="25"/>
      <c r="N39" s="25"/>
    </row>
    <row r="40" spans="1:21" s="28" customFormat="1" ht="15" customHeight="1">
      <c r="A40" s="46"/>
      <c r="B40" s="254">
        <f>Calcu!F184</f>
        <v>0</v>
      </c>
      <c r="C40" s="254">
        <f>Calcu!G184</f>
        <v>0</v>
      </c>
      <c r="D40" s="254">
        <f>Calcu!I184</f>
        <v>0</v>
      </c>
      <c r="E40" s="25"/>
      <c r="F40" s="25"/>
      <c r="G40" s="25"/>
      <c r="H40" s="25"/>
      <c r="I40" s="254">
        <f>Calcu!F244</f>
        <v>0</v>
      </c>
      <c r="J40" s="254">
        <f>Calcu!G244</f>
        <v>0</v>
      </c>
      <c r="K40" s="254">
        <f>Calcu!I244</f>
        <v>0</v>
      </c>
      <c r="L40" s="25"/>
      <c r="M40" s="25"/>
      <c r="N40" s="25"/>
    </row>
    <row r="41" spans="1:21" ht="13.5" customHeight="1">
      <c r="A41" s="29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S41" s="29"/>
    </row>
    <row r="42" spans="1:21" ht="13.5" customHeight="1">
      <c r="B42" s="96" t="s">
        <v>251</v>
      </c>
      <c r="C42" s="25"/>
      <c r="D42" s="25"/>
      <c r="E42" s="25"/>
      <c r="F42" s="25"/>
      <c r="G42" s="25"/>
      <c r="H42" s="25"/>
      <c r="I42" s="96" t="s">
        <v>251</v>
      </c>
      <c r="J42" s="25"/>
      <c r="K42" s="25"/>
      <c r="L42" s="25"/>
      <c r="M42" s="25"/>
      <c r="N42" s="25"/>
      <c r="S42" s="29"/>
    </row>
    <row r="43" spans="1:21" ht="13.5" customHeight="1">
      <c r="B43" s="97" t="s">
        <v>247</v>
      </c>
      <c r="F43" s="25"/>
      <c r="G43" s="25"/>
      <c r="H43" s="25"/>
      <c r="I43" s="97" t="s">
        <v>247</v>
      </c>
      <c r="J43" s="31"/>
      <c r="K43" s="31"/>
      <c r="L43" s="26"/>
      <c r="M43" s="25"/>
      <c r="N43" s="25"/>
      <c r="S43" s="29"/>
    </row>
    <row r="44" spans="1:21" ht="13.5" customHeight="1">
      <c r="B44" s="416" t="s">
        <v>232</v>
      </c>
      <c r="C44" s="413" t="str">
        <f>Calcu!E187</f>
        <v>접촉식 좌표 측정기 지시값</v>
      </c>
      <c r="D44" s="414"/>
      <c r="E44" s="414"/>
      <c r="F44" s="414"/>
      <c r="G44" s="415"/>
      <c r="H44" s="25"/>
      <c r="I44" s="416" t="s">
        <v>232</v>
      </c>
      <c r="J44" s="413" t="str">
        <f>Calcu!E247</f>
        <v>접촉식 좌표 측정기 지시값</v>
      </c>
      <c r="K44" s="414"/>
      <c r="L44" s="414"/>
      <c r="M44" s="414"/>
      <c r="N44" s="415"/>
      <c r="S44" s="29"/>
    </row>
    <row r="45" spans="1:21" ht="13.5" customHeight="1">
      <c r="B45" s="417"/>
      <c r="C45" s="253" t="s">
        <v>234</v>
      </c>
      <c r="D45" s="253" t="s">
        <v>76</v>
      </c>
      <c r="E45" s="253" t="s">
        <v>77</v>
      </c>
      <c r="F45" s="253" t="s">
        <v>116</v>
      </c>
      <c r="G45" s="253" t="s">
        <v>117</v>
      </c>
      <c r="H45" s="25"/>
      <c r="I45" s="417"/>
      <c r="J45" s="253" t="s">
        <v>234</v>
      </c>
      <c r="K45" s="253" t="s">
        <v>76</v>
      </c>
      <c r="L45" s="253" t="s">
        <v>77</v>
      </c>
      <c r="M45" s="253" t="s">
        <v>116</v>
      </c>
      <c r="N45" s="253" t="s">
        <v>117</v>
      </c>
      <c r="S45" s="29"/>
    </row>
    <row r="46" spans="1:21" ht="13.5" customHeight="1">
      <c r="B46" s="253">
        <f>D40</f>
        <v>0</v>
      </c>
      <c r="C46" s="253">
        <f>B46</f>
        <v>0</v>
      </c>
      <c r="D46" s="253">
        <f>C46</f>
        <v>0</v>
      </c>
      <c r="E46" s="253">
        <f>D46</f>
        <v>0</v>
      </c>
      <c r="F46" s="253">
        <f>E46</f>
        <v>0</v>
      </c>
      <c r="G46" s="253">
        <f>F46</f>
        <v>0</v>
      </c>
      <c r="H46" s="25"/>
      <c r="I46" s="253">
        <f>K40</f>
        <v>0</v>
      </c>
      <c r="J46" s="253">
        <f>I46</f>
        <v>0</v>
      </c>
      <c r="K46" s="253">
        <f>J46</f>
        <v>0</v>
      </c>
      <c r="L46" s="253">
        <f>K46</f>
        <v>0</v>
      </c>
      <c r="M46" s="253">
        <f>L46</f>
        <v>0</v>
      </c>
      <c r="N46" s="253">
        <f>M46</f>
        <v>0</v>
      </c>
      <c r="S46" s="29"/>
    </row>
    <row r="47" spans="1:21" ht="13.5" customHeight="1">
      <c r="B47" s="254" t="str">
        <f>Calcu!C190</f>
        <v/>
      </c>
      <c r="C47" s="254" t="str">
        <f>IF(Calcu!$B190=FALSE,"",TEXT(Calcu!E190,Calcu!$Q$225))</f>
        <v/>
      </c>
      <c r="D47" s="254" t="str">
        <f>IF(Calcu!$B190=FALSE,"",TEXT(Calcu!F190,Calcu!$Q$225))</f>
        <v/>
      </c>
      <c r="E47" s="254" t="str">
        <f>IF(Calcu!$B190=FALSE,"",TEXT(Calcu!G190,Calcu!$Q$225))</f>
        <v/>
      </c>
      <c r="F47" s="254" t="str">
        <f>IF(Calcu!$B190=FALSE,"",TEXT(Calcu!H190,Calcu!$Q$225))</f>
        <v/>
      </c>
      <c r="G47" s="254" t="str">
        <f>IF(Calcu!$B190=FALSE,"",TEXT(Calcu!I190,Calcu!$Q$225))</f>
        <v/>
      </c>
      <c r="H47" s="25"/>
      <c r="I47" s="254" t="str">
        <f>Calcu!C250</f>
        <v/>
      </c>
      <c r="J47" s="254" t="str">
        <f>IF(Calcu!$B250=FALSE,"",TEXT(Calcu!E190,Calcu!$P$285))</f>
        <v/>
      </c>
      <c r="K47" s="254" t="str">
        <f>IF(Calcu!$B250=FALSE,"",TEXT(Calcu!F190,Calcu!$P$285))</f>
        <v/>
      </c>
      <c r="L47" s="254" t="str">
        <f>IF(Calcu!$B250=FALSE,"",TEXT(Calcu!G190,Calcu!$P$285))</f>
        <v/>
      </c>
      <c r="M47" s="254" t="str">
        <f>IF(Calcu!$B250=FALSE,"",TEXT(Calcu!H190,Calcu!$P$285))</f>
        <v/>
      </c>
      <c r="N47" s="254" t="str">
        <f>IF(Calcu!$B250=FALSE,"",TEXT(Calcu!I190,Calcu!$P$285))</f>
        <v/>
      </c>
      <c r="S47" s="29"/>
    </row>
    <row r="48" spans="1:21" ht="13.5" customHeight="1">
      <c r="B48" s="254" t="str">
        <f>Calcu!C191</f>
        <v/>
      </c>
      <c r="C48" s="254" t="str">
        <f>IF(Calcu!$B191=FALSE,"",TEXT(Calcu!E191,Calcu!$Q$225))</f>
        <v/>
      </c>
      <c r="D48" s="254" t="str">
        <f>IF(Calcu!$B191=FALSE,"",TEXT(Calcu!F191,Calcu!$Q$225))</f>
        <v/>
      </c>
      <c r="E48" s="254" t="str">
        <f>IF(Calcu!$B191=FALSE,"",TEXT(Calcu!G191,Calcu!$Q$225))</f>
        <v/>
      </c>
      <c r="F48" s="254" t="str">
        <f>IF(Calcu!$B191=FALSE,"",TEXT(Calcu!H191,Calcu!$Q$225))</f>
        <v/>
      </c>
      <c r="G48" s="254" t="str">
        <f>IF(Calcu!$B191=FALSE,"",TEXT(Calcu!I191,Calcu!$Q$225))</f>
        <v/>
      </c>
      <c r="H48" s="25"/>
      <c r="I48" s="254" t="str">
        <f>Calcu!C251</f>
        <v/>
      </c>
      <c r="J48" s="254" t="str">
        <f>IF(Calcu!$B251=FALSE,"",TEXT(Calcu!E191,Calcu!$P$285))</f>
        <v/>
      </c>
      <c r="K48" s="254" t="str">
        <f>IF(Calcu!$B251=FALSE,"",TEXT(Calcu!F191,Calcu!$P$285))</f>
        <v/>
      </c>
      <c r="L48" s="254" t="str">
        <f>IF(Calcu!$B251=FALSE,"",TEXT(Calcu!G191,Calcu!$P$285))</f>
        <v/>
      </c>
      <c r="M48" s="254" t="str">
        <f>IF(Calcu!$B251=FALSE,"",TEXT(Calcu!H191,Calcu!$P$285))</f>
        <v/>
      </c>
      <c r="N48" s="254" t="str">
        <f>IF(Calcu!$B251=FALSE,"",TEXT(Calcu!I191,Calcu!$P$285))</f>
        <v/>
      </c>
      <c r="S48" s="29"/>
    </row>
    <row r="49" spans="2:19" ht="13.5" customHeight="1">
      <c r="B49" s="254" t="str">
        <f>Calcu!C192</f>
        <v/>
      </c>
      <c r="C49" s="254" t="str">
        <f>IF(Calcu!$B192=FALSE,"",TEXT(Calcu!E192,Calcu!$Q$225))</f>
        <v/>
      </c>
      <c r="D49" s="254" t="str">
        <f>IF(Calcu!$B192=FALSE,"",TEXT(Calcu!F192,Calcu!$Q$225))</f>
        <v/>
      </c>
      <c r="E49" s="254" t="str">
        <f>IF(Calcu!$B192=FALSE,"",TEXT(Calcu!G192,Calcu!$Q$225))</f>
        <v/>
      </c>
      <c r="F49" s="254" t="str">
        <f>IF(Calcu!$B192=FALSE,"",TEXT(Calcu!H192,Calcu!$Q$225))</f>
        <v/>
      </c>
      <c r="G49" s="254" t="str">
        <f>IF(Calcu!$B192=FALSE,"",TEXT(Calcu!I192,Calcu!$Q$225))</f>
        <v/>
      </c>
      <c r="H49" s="25"/>
      <c r="I49" s="254" t="str">
        <f>Calcu!C252</f>
        <v/>
      </c>
      <c r="J49" s="254" t="str">
        <f>IF(Calcu!$B252=FALSE,"",TEXT(Calcu!E192,Calcu!$P$285))</f>
        <v/>
      </c>
      <c r="K49" s="254" t="str">
        <f>IF(Calcu!$B252=FALSE,"",TEXT(Calcu!F192,Calcu!$P$285))</f>
        <v/>
      </c>
      <c r="L49" s="254" t="str">
        <f>IF(Calcu!$B252=FALSE,"",TEXT(Calcu!G192,Calcu!$P$285))</f>
        <v/>
      </c>
      <c r="M49" s="254" t="str">
        <f>IF(Calcu!$B252=FALSE,"",TEXT(Calcu!H192,Calcu!$P$285))</f>
        <v/>
      </c>
      <c r="N49" s="254" t="str">
        <f>IF(Calcu!$B252=FALSE,"",TEXT(Calcu!I192,Calcu!$P$285))</f>
        <v/>
      </c>
      <c r="S49" s="29"/>
    </row>
    <row r="50" spans="2:19" ht="13.5" customHeight="1">
      <c r="B50" s="254" t="str">
        <f>Calcu!C193</f>
        <v/>
      </c>
      <c r="C50" s="254" t="str">
        <f>IF(Calcu!$B193=FALSE,"",TEXT(Calcu!E193,Calcu!$Q$225))</f>
        <v/>
      </c>
      <c r="D50" s="254" t="str">
        <f>IF(Calcu!$B193=FALSE,"",TEXT(Calcu!F193,Calcu!$Q$225))</f>
        <v/>
      </c>
      <c r="E50" s="254" t="str">
        <f>IF(Calcu!$B193=FALSE,"",TEXT(Calcu!G193,Calcu!$Q$225))</f>
        <v/>
      </c>
      <c r="F50" s="254" t="str">
        <f>IF(Calcu!$B193=FALSE,"",TEXT(Calcu!H193,Calcu!$Q$225))</f>
        <v/>
      </c>
      <c r="G50" s="254" t="str">
        <f>IF(Calcu!$B193=FALSE,"",TEXT(Calcu!I193,Calcu!$Q$225))</f>
        <v/>
      </c>
      <c r="H50" s="25"/>
      <c r="I50" s="254" t="str">
        <f>Calcu!C253</f>
        <v/>
      </c>
      <c r="J50" s="254" t="str">
        <f>IF(Calcu!$B253=FALSE,"",TEXT(Calcu!E193,Calcu!$P$285))</f>
        <v/>
      </c>
      <c r="K50" s="254" t="str">
        <f>IF(Calcu!$B253=FALSE,"",TEXT(Calcu!F193,Calcu!$P$285))</f>
        <v/>
      </c>
      <c r="L50" s="254" t="str">
        <f>IF(Calcu!$B253=FALSE,"",TEXT(Calcu!G193,Calcu!$P$285))</f>
        <v/>
      </c>
      <c r="M50" s="254" t="str">
        <f>IF(Calcu!$B253=FALSE,"",TEXT(Calcu!H193,Calcu!$P$285))</f>
        <v/>
      </c>
      <c r="N50" s="254" t="str">
        <f>IF(Calcu!$B253=FALSE,"",TEXT(Calcu!I193,Calcu!$P$285))</f>
        <v/>
      </c>
      <c r="S50" s="29"/>
    </row>
    <row r="51" spans="2:19" ht="13.5" customHeight="1">
      <c r="B51" s="254" t="str">
        <f>Calcu!C194</f>
        <v/>
      </c>
      <c r="C51" s="254" t="str">
        <f>IF(Calcu!$B194=FALSE,"",TEXT(Calcu!E194,Calcu!$Q$225))</f>
        <v/>
      </c>
      <c r="D51" s="254" t="str">
        <f>IF(Calcu!$B194=FALSE,"",TEXT(Calcu!F194,Calcu!$Q$225))</f>
        <v/>
      </c>
      <c r="E51" s="254" t="str">
        <f>IF(Calcu!$B194=FALSE,"",TEXT(Calcu!G194,Calcu!$Q$225))</f>
        <v/>
      </c>
      <c r="F51" s="254" t="str">
        <f>IF(Calcu!$B194=FALSE,"",TEXT(Calcu!H194,Calcu!$Q$225))</f>
        <v/>
      </c>
      <c r="G51" s="254" t="str">
        <f>IF(Calcu!$B194=FALSE,"",TEXT(Calcu!I194,Calcu!$Q$225))</f>
        <v/>
      </c>
      <c r="I51" s="254" t="str">
        <f>Calcu!C254</f>
        <v/>
      </c>
      <c r="J51" s="254" t="str">
        <f>IF(Calcu!$B254=FALSE,"",TEXT(Calcu!E194,Calcu!$P$285))</f>
        <v/>
      </c>
      <c r="K51" s="254" t="str">
        <f>IF(Calcu!$B254=FALSE,"",TEXT(Calcu!F194,Calcu!$P$285))</f>
        <v/>
      </c>
      <c r="L51" s="254" t="str">
        <f>IF(Calcu!$B254=FALSE,"",TEXT(Calcu!G194,Calcu!$P$285))</f>
        <v/>
      </c>
      <c r="M51" s="254" t="str">
        <f>IF(Calcu!$B254=FALSE,"",TEXT(Calcu!H194,Calcu!$P$285))</f>
        <v/>
      </c>
      <c r="N51" s="254" t="str">
        <f>IF(Calcu!$B254=FALSE,"",TEXT(Calcu!I194,Calcu!$P$285))</f>
        <v/>
      </c>
      <c r="S51" s="29"/>
    </row>
    <row r="52" spans="2:19" ht="13.5" customHeight="1">
      <c r="B52" s="254" t="str">
        <f>Calcu!C195</f>
        <v/>
      </c>
      <c r="C52" s="254" t="str">
        <f>IF(Calcu!$B195=FALSE,"",TEXT(Calcu!E195,Calcu!$Q$225))</f>
        <v/>
      </c>
      <c r="D52" s="254" t="str">
        <f>IF(Calcu!$B195=FALSE,"",TEXT(Calcu!F195,Calcu!$Q$225))</f>
        <v/>
      </c>
      <c r="E52" s="254" t="str">
        <f>IF(Calcu!$B195=FALSE,"",TEXT(Calcu!G195,Calcu!$Q$225))</f>
        <v/>
      </c>
      <c r="F52" s="254" t="str">
        <f>IF(Calcu!$B195=FALSE,"",TEXT(Calcu!H195,Calcu!$Q$225))</f>
        <v/>
      </c>
      <c r="G52" s="254" t="str">
        <f>IF(Calcu!$B195=FALSE,"",TEXT(Calcu!I195,Calcu!$Q$225))</f>
        <v/>
      </c>
      <c r="I52" s="254" t="str">
        <f>Calcu!C255</f>
        <v/>
      </c>
      <c r="J52" s="254" t="str">
        <f>IF(Calcu!$B255=FALSE,"",TEXT(Calcu!E195,Calcu!$P$285))</f>
        <v/>
      </c>
      <c r="K52" s="254" t="str">
        <f>IF(Calcu!$B255=FALSE,"",TEXT(Calcu!F195,Calcu!$P$285))</f>
        <v/>
      </c>
      <c r="L52" s="254" t="str">
        <f>IF(Calcu!$B255=FALSE,"",TEXT(Calcu!G195,Calcu!$P$285))</f>
        <v/>
      </c>
      <c r="M52" s="254" t="str">
        <f>IF(Calcu!$B255=FALSE,"",TEXT(Calcu!H195,Calcu!$P$285))</f>
        <v/>
      </c>
      <c r="N52" s="254" t="str">
        <f>IF(Calcu!$B255=FALSE,"",TEXT(Calcu!I195,Calcu!$P$285))</f>
        <v/>
      </c>
      <c r="S52" s="29"/>
    </row>
    <row r="53" spans="2:19" ht="13.5" customHeight="1">
      <c r="B53" s="254" t="str">
        <f>Calcu!C196</f>
        <v/>
      </c>
      <c r="C53" s="254" t="str">
        <f>IF(Calcu!$B196=FALSE,"",TEXT(Calcu!E196,Calcu!$Q$225))</f>
        <v/>
      </c>
      <c r="D53" s="254" t="str">
        <f>IF(Calcu!$B196=FALSE,"",TEXT(Calcu!F196,Calcu!$Q$225))</f>
        <v/>
      </c>
      <c r="E53" s="254" t="str">
        <f>IF(Calcu!$B196=FALSE,"",TEXT(Calcu!G196,Calcu!$Q$225))</f>
        <v/>
      </c>
      <c r="F53" s="254" t="str">
        <f>IF(Calcu!$B196=FALSE,"",TEXT(Calcu!H196,Calcu!$Q$225))</f>
        <v/>
      </c>
      <c r="G53" s="254" t="str">
        <f>IF(Calcu!$B196=FALSE,"",TEXT(Calcu!I196,Calcu!$Q$225))</f>
        <v/>
      </c>
      <c r="I53" s="254" t="str">
        <f>Calcu!C256</f>
        <v/>
      </c>
      <c r="J53" s="254" t="str">
        <f>IF(Calcu!$B256=FALSE,"",TEXT(Calcu!E196,Calcu!$P$285))</f>
        <v/>
      </c>
      <c r="K53" s="254" t="str">
        <f>IF(Calcu!$B256=FALSE,"",TEXT(Calcu!F196,Calcu!$P$285))</f>
        <v/>
      </c>
      <c r="L53" s="254" t="str">
        <f>IF(Calcu!$B256=FALSE,"",TEXT(Calcu!G196,Calcu!$P$285))</f>
        <v/>
      </c>
      <c r="M53" s="254" t="str">
        <f>IF(Calcu!$B256=FALSE,"",TEXT(Calcu!H196,Calcu!$P$285))</f>
        <v/>
      </c>
      <c r="N53" s="254" t="str">
        <f>IF(Calcu!$B256=FALSE,"",TEXT(Calcu!I196,Calcu!$P$285))</f>
        <v/>
      </c>
      <c r="S53" s="29"/>
    </row>
    <row r="54" spans="2:19" ht="13.5" customHeight="1">
      <c r="B54" s="254" t="str">
        <f>Calcu!C197</f>
        <v/>
      </c>
      <c r="C54" s="254" t="str">
        <f>IF(Calcu!$B197=FALSE,"",TEXT(Calcu!E197,Calcu!$Q$225))</f>
        <v/>
      </c>
      <c r="D54" s="254" t="str">
        <f>IF(Calcu!$B197=FALSE,"",TEXT(Calcu!F197,Calcu!$Q$225))</f>
        <v/>
      </c>
      <c r="E54" s="254" t="str">
        <f>IF(Calcu!$B197=FALSE,"",TEXT(Calcu!G197,Calcu!$Q$225))</f>
        <v/>
      </c>
      <c r="F54" s="254" t="str">
        <f>IF(Calcu!$B197=FALSE,"",TEXT(Calcu!H197,Calcu!$Q$225))</f>
        <v/>
      </c>
      <c r="G54" s="254" t="str">
        <f>IF(Calcu!$B197=FALSE,"",TEXT(Calcu!I197,Calcu!$Q$225))</f>
        <v/>
      </c>
      <c r="I54" s="254" t="str">
        <f>Calcu!C257</f>
        <v/>
      </c>
      <c r="J54" s="254" t="str">
        <f>IF(Calcu!$B257=FALSE,"",TEXT(Calcu!E197,Calcu!$P$285))</f>
        <v/>
      </c>
      <c r="K54" s="254" t="str">
        <f>IF(Calcu!$B257=FALSE,"",TEXT(Calcu!F197,Calcu!$P$285))</f>
        <v/>
      </c>
      <c r="L54" s="254" t="str">
        <f>IF(Calcu!$B257=FALSE,"",TEXT(Calcu!G197,Calcu!$P$285))</f>
        <v/>
      </c>
      <c r="M54" s="254" t="str">
        <f>IF(Calcu!$B257=FALSE,"",TEXT(Calcu!H197,Calcu!$P$285))</f>
        <v/>
      </c>
      <c r="N54" s="254" t="str">
        <f>IF(Calcu!$B257=FALSE,"",TEXT(Calcu!I197,Calcu!$P$285))</f>
        <v/>
      </c>
      <c r="S54" s="29"/>
    </row>
    <row r="55" spans="2:19" ht="13.5" customHeight="1">
      <c r="B55" s="254" t="str">
        <f>Calcu!C198</f>
        <v/>
      </c>
      <c r="C55" s="254" t="str">
        <f>IF(Calcu!$B198=FALSE,"",TEXT(Calcu!E198,Calcu!$Q$225))</f>
        <v/>
      </c>
      <c r="D55" s="254" t="str">
        <f>IF(Calcu!$B198=FALSE,"",TEXT(Calcu!F198,Calcu!$Q$225))</f>
        <v/>
      </c>
      <c r="E55" s="254" t="str">
        <f>IF(Calcu!$B198=FALSE,"",TEXT(Calcu!G198,Calcu!$Q$225))</f>
        <v/>
      </c>
      <c r="F55" s="254" t="str">
        <f>IF(Calcu!$B198=FALSE,"",TEXT(Calcu!H198,Calcu!$Q$225))</f>
        <v/>
      </c>
      <c r="G55" s="254" t="str">
        <f>IF(Calcu!$B198=FALSE,"",TEXT(Calcu!I198,Calcu!$Q$225))</f>
        <v/>
      </c>
      <c r="I55" s="254" t="str">
        <f>Calcu!C258</f>
        <v/>
      </c>
      <c r="J55" s="254" t="str">
        <f>IF(Calcu!$B258=FALSE,"",TEXT(Calcu!E198,Calcu!$P$285))</f>
        <v/>
      </c>
      <c r="K55" s="254" t="str">
        <f>IF(Calcu!$B258=FALSE,"",TEXT(Calcu!F198,Calcu!$P$285))</f>
        <v/>
      </c>
      <c r="L55" s="254" t="str">
        <f>IF(Calcu!$B258=FALSE,"",TEXT(Calcu!G198,Calcu!$P$285))</f>
        <v/>
      </c>
      <c r="M55" s="254" t="str">
        <f>IF(Calcu!$B258=FALSE,"",TEXT(Calcu!H198,Calcu!$P$285))</f>
        <v/>
      </c>
      <c r="N55" s="254" t="str">
        <f>IF(Calcu!$B258=FALSE,"",TEXT(Calcu!I198,Calcu!$P$285))</f>
        <v/>
      </c>
      <c r="S55" s="29"/>
    </row>
    <row r="56" spans="2:19" ht="13.5" customHeight="1">
      <c r="B56" s="254" t="str">
        <f>Calcu!C199</f>
        <v/>
      </c>
      <c r="C56" s="254" t="str">
        <f>IF(Calcu!$B199=FALSE,"",TEXT(Calcu!E199,Calcu!$Q$225))</f>
        <v/>
      </c>
      <c r="D56" s="254" t="str">
        <f>IF(Calcu!$B199=FALSE,"",TEXT(Calcu!F199,Calcu!$Q$225))</f>
        <v/>
      </c>
      <c r="E56" s="254" t="str">
        <f>IF(Calcu!$B199=FALSE,"",TEXT(Calcu!G199,Calcu!$Q$225))</f>
        <v/>
      </c>
      <c r="F56" s="254" t="str">
        <f>IF(Calcu!$B199=FALSE,"",TEXT(Calcu!H199,Calcu!$Q$225))</f>
        <v/>
      </c>
      <c r="G56" s="254" t="str">
        <f>IF(Calcu!$B199=FALSE,"",TEXT(Calcu!I199,Calcu!$Q$225))</f>
        <v/>
      </c>
      <c r="I56" s="254" t="str">
        <f>Calcu!C259</f>
        <v/>
      </c>
      <c r="J56" s="254" t="str">
        <f>IF(Calcu!$B259=FALSE,"",TEXT(Calcu!E199,Calcu!$P$285))</f>
        <v/>
      </c>
      <c r="K56" s="254" t="str">
        <f>IF(Calcu!$B259=FALSE,"",TEXT(Calcu!F199,Calcu!$P$285))</f>
        <v/>
      </c>
      <c r="L56" s="254" t="str">
        <f>IF(Calcu!$B259=FALSE,"",TEXT(Calcu!G199,Calcu!$P$285))</f>
        <v/>
      </c>
      <c r="M56" s="254" t="str">
        <f>IF(Calcu!$B259=FALSE,"",TEXT(Calcu!H199,Calcu!$P$285))</f>
        <v/>
      </c>
      <c r="N56" s="254" t="str">
        <f>IF(Calcu!$B259=FALSE,"",TEXT(Calcu!I199,Calcu!$P$285))</f>
        <v/>
      </c>
      <c r="S56" s="29"/>
    </row>
    <row r="57" spans="2:19" ht="13.5" customHeight="1">
      <c r="B57" s="254" t="str">
        <f>Calcu!C200</f>
        <v/>
      </c>
      <c r="C57" s="254" t="str">
        <f>IF(Calcu!$B200=FALSE,"",TEXT(Calcu!E200,Calcu!$Q$225))</f>
        <v/>
      </c>
      <c r="D57" s="254" t="str">
        <f>IF(Calcu!$B200=FALSE,"",TEXT(Calcu!F200,Calcu!$Q$225))</f>
        <v/>
      </c>
      <c r="E57" s="254" t="str">
        <f>IF(Calcu!$B200=FALSE,"",TEXT(Calcu!G200,Calcu!$Q$225))</f>
        <v/>
      </c>
      <c r="F57" s="254" t="str">
        <f>IF(Calcu!$B200=FALSE,"",TEXT(Calcu!H200,Calcu!$Q$225))</f>
        <v/>
      </c>
      <c r="G57" s="254" t="str">
        <f>IF(Calcu!$B200=FALSE,"",TEXT(Calcu!I200,Calcu!$Q$225))</f>
        <v/>
      </c>
      <c r="I57" s="254" t="str">
        <f>Calcu!C260</f>
        <v/>
      </c>
      <c r="J57" s="254" t="str">
        <f>IF(Calcu!$B260=FALSE,"",TEXT(Calcu!E200,Calcu!$P$285))</f>
        <v/>
      </c>
      <c r="K57" s="254" t="str">
        <f>IF(Calcu!$B260=FALSE,"",TEXT(Calcu!F200,Calcu!$P$285))</f>
        <v/>
      </c>
      <c r="L57" s="254" t="str">
        <f>IF(Calcu!$B260=FALSE,"",TEXT(Calcu!G200,Calcu!$P$285))</f>
        <v/>
      </c>
      <c r="M57" s="254" t="str">
        <f>IF(Calcu!$B260=FALSE,"",TEXT(Calcu!H200,Calcu!$P$285))</f>
        <v/>
      </c>
      <c r="N57" s="254" t="str">
        <f>IF(Calcu!$B260=FALSE,"",TEXT(Calcu!I200,Calcu!$P$285))</f>
        <v/>
      </c>
      <c r="S57" s="29"/>
    </row>
    <row r="58" spans="2:19" ht="13.5" customHeight="1">
      <c r="B58" s="254" t="str">
        <f>Calcu!C201</f>
        <v/>
      </c>
      <c r="C58" s="254" t="str">
        <f>IF(Calcu!$B201=FALSE,"",TEXT(Calcu!E201,Calcu!$Q$225))</f>
        <v/>
      </c>
      <c r="D58" s="254" t="str">
        <f>IF(Calcu!$B201=FALSE,"",TEXT(Calcu!F201,Calcu!$Q$225))</f>
        <v/>
      </c>
      <c r="E58" s="254" t="str">
        <f>IF(Calcu!$B201=FALSE,"",TEXT(Calcu!G201,Calcu!$Q$225))</f>
        <v/>
      </c>
      <c r="F58" s="254" t="str">
        <f>IF(Calcu!$B201=FALSE,"",TEXT(Calcu!H201,Calcu!$Q$225))</f>
        <v/>
      </c>
      <c r="G58" s="254" t="str">
        <f>IF(Calcu!$B201=FALSE,"",TEXT(Calcu!I201,Calcu!$Q$225))</f>
        <v/>
      </c>
      <c r="I58" s="254" t="str">
        <f>Calcu!C261</f>
        <v/>
      </c>
      <c r="J58" s="254" t="str">
        <f>IF(Calcu!$B261=FALSE,"",TEXT(Calcu!E201,Calcu!$P$285))</f>
        <v/>
      </c>
      <c r="K58" s="254" t="str">
        <f>IF(Calcu!$B261=FALSE,"",TEXT(Calcu!F201,Calcu!$P$285))</f>
        <v/>
      </c>
      <c r="L58" s="254" t="str">
        <f>IF(Calcu!$B261=FALSE,"",TEXT(Calcu!G201,Calcu!$P$285))</f>
        <v/>
      </c>
      <c r="M58" s="254" t="str">
        <f>IF(Calcu!$B261=FALSE,"",TEXT(Calcu!H201,Calcu!$P$285))</f>
        <v/>
      </c>
      <c r="N58" s="254" t="str">
        <f>IF(Calcu!$B261=FALSE,"",TEXT(Calcu!I201,Calcu!$P$285))</f>
        <v/>
      </c>
      <c r="S58" s="29"/>
    </row>
    <row r="59" spans="2:19" ht="13.5" customHeight="1">
      <c r="B59" s="254" t="str">
        <f>Calcu!C202</f>
        <v/>
      </c>
      <c r="C59" s="254" t="str">
        <f>IF(Calcu!$B202=FALSE,"",TEXT(Calcu!E202,Calcu!$Q$225))</f>
        <v/>
      </c>
      <c r="D59" s="254" t="str">
        <f>IF(Calcu!$B202=FALSE,"",TEXT(Calcu!F202,Calcu!$Q$225))</f>
        <v/>
      </c>
      <c r="E59" s="254" t="str">
        <f>IF(Calcu!$B202=FALSE,"",TEXT(Calcu!G202,Calcu!$Q$225))</f>
        <v/>
      </c>
      <c r="F59" s="254" t="str">
        <f>IF(Calcu!$B202=FALSE,"",TEXT(Calcu!H202,Calcu!$Q$225))</f>
        <v/>
      </c>
      <c r="G59" s="254" t="str">
        <f>IF(Calcu!$B202=FALSE,"",TEXT(Calcu!I202,Calcu!$Q$225))</f>
        <v/>
      </c>
      <c r="I59" s="254" t="str">
        <f>Calcu!C262</f>
        <v/>
      </c>
      <c r="J59" s="254" t="str">
        <f>IF(Calcu!$B262=FALSE,"",TEXT(Calcu!E202,Calcu!$P$285))</f>
        <v/>
      </c>
      <c r="K59" s="254" t="str">
        <f>IF(Calcu!$B262=FALSE,"",TEXT(Calcu!F202,Calcu!$P$285))</f>
        <v/>
      </c>
      <c r="L59" s="254" t="str">
        <f>IF(Calcu!$B262=FALSE,"",TEXT(Calcu!G202,Calcu!$P$285))</f>
        <v/>
      </c>
      <c r="M59" s="254" t="str">
        <f>IF(Calcu!$B262=FALSE,"",TEXT(Calcu!H202,Calcu!$P$285))</f>
        <v/>
      </c>
      <c r="N59" s="254" t="str">
        <f>IF(Calcu!$B262=FALSE,"",TEXT(Calcu!I202,Calcu!$P$285))</f>
        <v/>
      </c>
      <c r="S59" s="29"/>
    </row>
    <row r="60" spans="2:19" ht="13.5" customHeight="1">
      <c r="B60" s="254" t="str">
        <f>Calcu!C203</f>
        <v/>
      </c>
      <c r="C60" s="254" t="str">
        <f>IF(Calcu!$B203=FALSE,"",TEXT(Calcu!E203,Calcu!$Q$225))</f>
        <v/>
      </c>
      <c r="D60" s="254" t="str">
        <f>IF(Calcu!$B203=FALSE,"",TEXT(Calcu!F203,Calcu!$Q$225))</f>
        <v/>
      </c>
      <c r="E60" s="254" t="str">
        <f>IF(Calcu!$B203=FALSE,"",TEXT(Calcu!G203,Calcu!$Q$225))</f>
        <v/>
      </c>
      <c r="F60" s="254" t="str">
        <f>IF(Calcu!$B203=FALSE,"",TEXT(Calcu!H203,Calcu!$Q$225))</f>
        <v/>
      </c>
      <c r="G60" s="254" t="str">
        <f>IF(Calcu!$B203=FALSE,"",TEXT(Calcu!I203,Calcu!$Q$225))</f>
        <v/>
      </c>
      <c r="I60" s="254" t="str">
        <f>Calcu!C263</f>
        <v/>
      </c>
      <c r="J60" s="254" t="str">
        <f>IF(Calcu!$B263=FALSE,"",TEXT(Calcu!E203,Calcu!$P$285))</f>
        <v/>
      </c>
      <c r="K60" s="254" t="str">
        <f>IF(Calcu!$B263=FALSE,"",TEXT(Calcu!F203,Calcu!$P$285))</f>
        <v/>
      </c>
      <c r="L60" s="254" t="str">
        <f>IF(Calcu!$B263=FALSE,"",TEXT(Calcu!G203,Calcu!$P$285))</f>
        <v/>
      </c>
      <c r="M60" s="254" t="str">
        <f>IF(Calcu!$B263=FALSE,"",TEXT(Calcu!H203,Calcu!$P$285))</f>
        <v/>
      </c>
      <c r="N60" s="254" t="str">
        <f>IF(Calcu!$B263=FALSE,"",TEXT(Calcu!I203,Calcu!$P$285))</f>
        <v/>
      </c>
      <c r="S60" s="29"/>
    </row>
    <row r="61" spans="2:19" ht="13.5" customHeight="1">
      <c r="B61" s="254" t="str">
        <f>Calcu!C204</f>
        <v/>
      </c>
      <c r="C61" s="254" t="str">
        <f>IF(Calcu!$B204=FALSE,"",TEXT(Calcu!E204,Calcu!$Q$225))</f>
        <v/>
      </c>
      <c r="D61" s="254" t="str">
        <f>IF(Calcu!$B204=FALSE,"",TEXT(Calcu!F204,Calcu!$Q$225))</f>
        <v/>
      </c>
      <c r="E61" s="254" t="str">
        <f>IF(Calcu!$B204=FALSE,"",TEXT(Calcu!G204,Calcu!$Q$225))</f>
        <v/>
      </c>
      <c r="F61" s="254" t="str">
        <f>IF(Calcu!$B204=FALSE,"",TEXT(Calcu!H204,Calcu!$Q$225))</f>
        <v/>
      </c>
      <c r="G61" s="254" t="str">
        <f>IF(Calcu!$B204=FALSE,"",TEXT(Calcu!I204,Calcu!$Q$225))</f>
        <v/>
      </c>
      <c r="I61" s="254" t="str">
        <f>Calcu!C264</f>
        <v/>
      </c>
      <c r="J61" s="254" t="str">
        <f>IF(Calcu!$B264=FALSE,"",TEXT(Calcu!E204,Calcu!$P$285))</f>
        <v/>
      </c>
      <c r="K61" s="254" t="str">
        <f>IF(Calcu!$B264=FALSE,"",TEXT(Calcu!F204,Calcu!$P$285))</f>
        <v/>
      </c>
      <c r="L61" s="254" t="str">
        <f>IF(Calcu!$B264=FALSE,"",TEXT(Calcu!G204,Calcu!$P$285))</f>
        <v/>
      </c>
      <c r="M61" s="254" t="str">
        <f>IF(Calcu!$B264=FALSE,"",TEXT(Calcu!H204,Calcu!$P$285))</f>
        <v/>
      </c>
      <c r="N61" s="254" t="str">
        <f>IF(Calcu!$B264=FALSE,"",TEXT(Calcu!I204,Calcu!$P$285))</f>
        <v/>
      </c>
      <c r="S61" s="29"/>
    </row>
    <row r="62" spans="2:19" ht="13.5" customHeight="1">
      <c r="B62" s="254" t="str">
        <f>Calcu!C205</f>
        <v/>
      </c>
      <c r="C62" s="254" t="str">
        <f>IF(Calcu!$B205=FALSE,"",TEXT(Calcu!E205,Calcu!$Q$225))</f>
        <v/>
      </c>
      <c r="D62" s="254" t="str">
        <f>IF(Calcu!$B205=FALSE,"",TEXT(Calcu!F205,Calcu!$Q$225))</f>
        <v/>
      </c>
      <c r="E62" s="254" t="str">
        <f>IF(Calcu!$B205=FALSE,"",TEXT(Calcu!G205,Calcu!$Q$225))</f>
        <v/>
      </c>
      <c r="F62" s="254" t="str">
        <f>IF(Calcu!$B205=FALSE,"",TEXT(Calcu!H205,Calcu!$Q$225))</f>
        <v/>
      </c>
      <c r="G62" s="254" t="str">
        <f>IF(Calcu!$B205=FALSE,"",TEXT(Calcu!I205,Calcu!$Q$225))</f>
        <v/>
      </c>
      <c r="I62" s="254" t="str">
        <f>Calcu!C265</f>
        <v/>
      </c>
      <c r="J62" s="254" t="str">
        <f>IF(Calcu!$B265=FALSE,"",TEXT(Calcu!E205,Calcu!$P$285))</f>
        <v/>
      </c>
      <c r="K62" s="254" t="str">
        <f>IF(Calcu!$B265=FALSE,"",TEXT(Calcu!F205,Calcu!$P$285))</f>
        <v/>
      </c>
      <c r="L62" s="254" t="str">
        <f>IF(Calcu!$B265=FALSE,"",TEXT(Calcu!G205,Calcu!$P$285))</f>
        <v/>
      </c>
      <c r="M62" s="254" t="str">
        <f>IF(Calcu!$B265=FALSE,"",TEXT(Calcu!H205,Calcu!$P$285))</f>
        <v/>
      </c>
      <c r="N62" s="254" t="str">
        <f>IF(Calcu!$B265=FALSE,"",TEXT(Calcu!I205,Calcu!$P$285))</f>
        <v/>
      </c>
      <c r="S62" s="29"/>
    </row>
    <row r="63" spans="2:19" ht="13.5" customHeight="1">
      <c r="B63" s="254" t="str">
        <f>Calcu!C206</f>
        <v/>
      </c>
      <c r="C63" s="254" t="str">
        <f>IF(Calcu!$B206=FALSE,"",TEXT(Calcu!E206,Calcu!$Q$225))</f>
        <v/>
      </c>
      <c r="D63" s="254" t="str">
        <f>IF(Calcu!$B206=FALSE,"",TEXT(Calcu!F206,Calcu!$Q$225))</f>
        <v/>
      </c>
      <c r="E63" s="254" t="str">
        <f>IF(Calcu!$B206=FALSE,"",TEXT(Calcu!G206,Calcu!$Q$225))</f>
        <v/>
      </c>
      <c r="F63" s="254" t="str">
        <f>IF(Calcu!$B206=FALSE,"",TEXT(Calcu!H206,Calcu!$Q$225))</f>
        <v/>
      </c>
      <c r="G63" s="254" t="str">
        <f>IF(Calcu!$B206=FALSE,"",TEXT(Calcu!I206,Calcu!$Q$225))</f>
        <v/>
      </c>
      <c r="I63" s="254" t="str">
        <f>Calcu!C266</f>
        <v/>
      </c>
      <c r="J63" s="254" t="str">
        <f>IF(Calcu!$B266=FALSE,"",TEXT(Calcu!E206,Calcu!$P$285))</f>
        <v/>
      </c>
      <c r="K63" s="254" t="str">
        <f>IF(Calcu!$B266=FALSE,"",TEXT(Calcu!F206,Calcu!$P$285))</f>
        <v/>
      </c>
      <c r="L63" s="254" t="str">
        <f>IF(Calcu!$B266=FALSE,"",TEXT(Calcu!G206,Calcu!$P$285))</f>
        <v/>
      </c>
      <c r="M63" s="254" t="str">
        <f>IF(Calcu!$B266=FALSE,"",TEXT(Calcu!H206,Calcu!$P$285))</f>
        <v/>
      </c>
      <c r="N63" s="254" t="str">
        <f>IF(Calcu!$B266=FALSE,"",TEXT(Calcu!I206,Calcu!$P$285))</f>
        <v/>
      </c>
      <c r="S63" s="29"/>
    </row>
    <row r="64" spans="2:19" ht="13.5" customHeight="1">
      <c r="B64" s="254" t="str">
        <f>Calcu!C207</f>
        <v/>
      </c>
      <c r="C64" s="254" t="str">
        <f>IF(Calcu!$B207=FALSE,"",TEXT(Calcu!E207,Calcu!$Q$225))</f>
        <v/>
      </c>
      <c r="D64" s="254" t="str">
        <f>IF(Calcu!$B207=FALSE,"",TEXT(Calcu!F207,Calcu!$Q$225))</f>
        <v/>
      </c>
      <c r="E64" s="254" t="str">
        <f>IF(Calcu!$B207=FALSE,"",TEXT(Calcu!G207,Calcu!$Q$225))</f>
        <v/>
      </c>
      <c r="F64" s="254" t="str">
        <f>IF(Calcu!$B207=FALSE,"",TEXT(Calcu!H207,Calcu!$Q$225))</f>
        <v/>
      </c>
      <c r="G64" s="254" t="str">
        <f>IF(Calcu!$B207=FALSE,"",TEXT(Calcu!I207,Calcu!$Q$225))</f>
        <v/>
      </c>
      <c r="I64" s="254" t="str">
        <f>Calcu!C267</f>
        <v/>
      </c>
      <c r="J64" s="254" t="str">
        <f>IF(Calcu!$B267=FALSE,"",TEXT(Calcu!E207,Calcu!$P$285))</f>
        <v/>
      </c>
      <c r="K64" s="254" t="str">
        <f>IF(Calcu!$B267=FALSE,"",TEXT(Calcu!F207,Calcu!$P$285))</f>
        <v/>
      </c>
      <c r="L64" s="254" t="str">
        <f>IF(Calcu!$B267=FALSE,"",TEXT(Calcu!G207,Calcu!$P$285))</f>
        <v/>
      </c>
      <c r="M64" s="254" t="str">
        <f>IF(Calcu!$B267=FALSE,"",TEXT(Calcu!H207,Calcu!$P$285))</f>
        <v/>
      </c>
      <c r="N64" s="254" t="str">
        <f>IF(Calcu!$B267=FALSE,"",TEXT(Calcu!I207,Calcu!$P$285))</f>
        <v/>
      </c>
      <c r="S64" s="29"/>
    </row>
    <row r="65" spans="1:19" ht="13.5" customHeight="1">
      <c r="B65" s="254" t="str">
        <f>Calcu!C208</f>
        <v/>
      </c>
      <c r="C65" s="254" t="str">
        <f>IF(Calcu!$B208=FALSE,"",TEXT(Calcu!E208,Calcu!$Q$225))</f>
        <v/>
      </c>
      <c r="D65" s="254" t="str">
        <f>IF(Calcu!$B208=FALSE,"",TEXT(Calcu!F208,Calcu!$Q$225))</f>
        <v/>
      </c>
      <c r="E65" s="254" t="str">
        <f>IF(Calcu!$B208=FALSE,"",TEXT(Calcu!G208,Calcu!$Q$225))</f>
        <v/>
      </c>
      <c r="F65" s="254" t="str">
        <f>IF(Calcu!$B208=FALSE,"",TEXT(Calcu!H208,Calcu!$Q$225))</f>
        <v/>
      </c>
      <c r="G65" s="254" t="str">
        <f>IF(Calcu!$B208=FALSE,"",TEXT(Calcu!I208,Calcu!$Q$225))</f>
        <v/>
      </c>
      <c r="I65" s="254" t="str">
        <f>Calcu!C268</f>
        <v/>
      </c>
      <c r="J65" s="254" t="str">
        <f>IF(Calcu!$B268=FALSE,"",TEXT(Calcu!E208,Calcu!$P$285))</f>
        <v/>
      </c>
      <c r="K65" s="254" t="str">
        <f>IF(Calcu!$B268=FALSE,"",TEXT(Calcu!F208,Calcu!$P$285))</f>
        <v/>
      </c>
      <c r="L65" s="254" t="str">
        <f>IF(Calcu!$B268=FALSE,"",TEXT(Calcu!G208,Calcu!$P$285))</f>
        <v/>
      </c>
      <c r="M65" s="254" t="str">
        <f>IF(Calcu!$B268=FALSE,"",TEXT(Calcu!H208,Calcu!$P$285))</f>
        <v/>
      </c>
      <c r="N65" s="254" t="str">
        <f>IF(Calcu!$B268=FALSE,"",TEXT(Calcu!I208,Calcu!$P$285))</f>
        <v/>
      </c>
      <c r="S65" s="29"/>
    </row>
    <row r="66" spans="1:19" ht="13.5" customHeight="1">
      <c r="B66" s="254" t="str">
        <f>Calcu!C209</f>
        <v/>
      </c>
      <c r="C66" s="254" t="str">
        <f>IF(Calcu!$B209=FALSE,"",TEXT(Calcu!E209,Calcu!$Q$225))</f>
        <v/>
      </c>
      <c r="D66" s="254" t="str">
        <f>IF(Calcu!$B209=FALSE,"",TEXT(Calcu!F209,Calcu!$Q$225))</f>
        <v/>
      </c>
      <c r="E66" s="254" t="str">
        <f>IF(Calcu!$B209=FALSE,"",TEXT(Calcu!G209,Calcu!$Q$225))</f>
        <v/>
      </c>
      <c r="F66" s="254" t="str">
        <f>IF(Calcu!$B209=FALSE,"",TEXT(Calcu!H209,Calcu!$Q$225))</f>
        <v/>
      </c>
      <c r="G66" s="254" t="str">
        <f>IF(Calcu!$B209=FALSE,"",TEXT(Calcu!I209,Calcu!$Q$225))</f>
        <v/>
      </c>
      <c r="I66" s="254" t="str">
        <f>Calcu!C269</f>
        <v/>
      </c>
      <c r="J66" s="254" t="str">
        <f>IF(Calcu!$B269=FALSE,"",TEXT(Calcu!E209,Calcu!$P$285))</f>
        <v/>
      </c>
      <c r="K66" s="254" t="str">
        <f>IF(Calcu!$B269=FALSE,"",TEXT(Calcu!F209,Calcu!$P$285))</f>
        <v/>
      </c>
      <c r="L66" s="254" t="str">
        <f>IF(Calcu!$B269=FALSE,"",TEXT(Calcu!G209,Calcu!$P$285))</f>
        <v/>
      </c>
      <c r="M66" s="254" t="str">
        <f>IF(Calcu!$B269=FALSE,"",TEXT(Calcu!H209,Calcu!$P$285))</f>
        <v/>
      </c>
      <c r="N66" s="254" t="str">
        <f>IF(Calcu!$B269=FALSE,"",TEXT(Calcu!I209,Calcu!$P$285))</f>
        <v/>
      </c>
      <c r="S66" s="29"/>
    </row>
    <row r="70" spans="1:19" s="28" customFormat="1" ht="15" customHeight="1">
      <c r="A70" s="46"/>
      <c r="B70" s="46" t="s">
        <v>252</v>
      </c>
      <c r="D70" s="25"/>
      <c r="E70" s="25"/>
      <c r="F70" s="25"/>
      <c r="G70" s="25"/>
      <c r="H70" s="25"/>
      <c r="I70" s="25"/>
      <c r="J70" s="45"/>
      <c r="L70" s="25"/>
      <c r="M70" s="25"/>
      <c r="N70" s="25"/>
      <c r="O70" s="25"/>
    </row>
    <row r="71" spans="1:19" ht="13.5" customHeight="1">
      <c r="B71" s="96" t="s">
        <v>251</v>
      </c>
      <c r="C71" s="25"/>
      <c r="D71" s="25"/>
      <c r="E71" s="25"/>
      <c r="F71" s="25"/>
      <c r="G71" s="25"/>
      <c r="H71" s="45"/>
      <c r="I71" s="45"/>
      <c r="L71" s="29"/>
      <c r="M71" s="29"/>
      <c r="N71" s="29"/>
      <c r="O71" s="29"/>
      <c r="P71" s="29"/>
      <c r="Q71" s="29"/>
      <c r="R71" s="29"/>
      <c r="S71" s="29"/>
    </row>
    <row r="72" spans="1:19" ht="13.5" customHeight="1">
      <c r="B72" s="97" t="s">
        <v>247</v>
      </c>
      <c r="F72" s="25"/>
      <c r="G72" s="25"/>
      <c r="H72" s="45"/>
      <c r="I72" s="45"/>
      <c r="L72" s="29"/>
      <c r="M72" s="29"/>
      <c r="N72" s="29"/>
      <c r="O72" s="29"/>
      <c r="P72" s="29"/>
      <c r="Q72" s="29"/>
      <c r="R72" s="29"/>
      <c r="S72" s="29"/>
    </row>
    <row r="73" spans="1:19" ht="13.5" customHeight="1">
      <c r="B73" s="422" t="s">
        <v>233</v>
      </c>
      <c r="C73" s="422" t="s">
        <v>253</v>
      </c>
      <c r="D73" s="422" t="s">
        <v>228</v>
      </c>
      <c r="E73" s="413" t="str">
        <f>Calcu!G307</f>
        <v>접촉식 좌표 측정기 지시값</v>
      </c>
      <c r="F73" s="414"/>
      <c r="G73" s="414"/>
      <c r="H73" s="414"/>
      <c r="I73" s="415"/>
      <c r="J73" s="29"/>
      <c r="K73" s="422" t="s">
        <v>233</v>
      </c>
      <c r="L73" s="422" t="s">
        <v>253</v>
      </c>
      <c r="M73" s="422" t="s">
        <v>228</v>
      </c>
      <c r="N73" s="413" t="str">
        <f>Calcu!G322</f>
        <v>접촉식 좌표 측정기 지시값</v>
      </c>
      <c r="O73" s="414"/>
      <c r="P73" s="414"/>
      <c r="Q73" s="414"/>
      <c r="R73" s="415"/>
      <c r="S73" s="29"/>
    </row>
    <row r="74" spans="1:19" ht="13.5" customHeight="1">
      <c r="B74" s="423"/>
      <c r="C74" s="423"/>
      <c r="D74" s="423"/>
      <c r="E74" s="253" t="s">
        <v>234</v>
      </c>
      <c r="F74" s="253" t="s">
        <v>76</v>
      </c>
      <c r="G74" s="253" t="s">
        <v>77</v>
      </c>
      <c r="H74" s="253" t="s">
        <v>116</v>
      </c>
      <c r="I74" s="253" t="s">
        <v>117</v>
      </c>
      <c r="J74" s="29"/>
      <c r="K74" s="423"/>
      <c r="L74" s="423"/>
      <c r="M74" s="423"/>
      <c r="N74" s="253" t="s">
        <v>234</v>
      </c>
      <c r="O74" s="253" t="s">
        <v>76</v>
      </c>
      <c r="P74" s="253" t="s">
        <v>77</v>
      </c>
      <c r="Q74" s="253" t="s">
        <v>116</v>
      </c>
      <c r="R74" s="253" t="s">
        <v>117</v>
      </c>
      <c r="S74" s="29"/>
    </row>
    <row r="75" spans="1:19" ht="13.5" customHeight="1">
      <c r="B75" s="424"/>
      <c r="C75" s="424"/>
      <c r="D75" s="424"/>
      <c r="E75" s="253" t="str">
        <f>Calcu!G309</f>
        <v>mm</v>
      </c>
      <c r="F75" s="253" t="str">
        <f>Calcu!H309</f>
        <v>mm</v>
      </c>
      <c r="G75" s="253" t="str">
        <f>Calcu!I309</f>
        <v>mm</v>
      </c>
      <c r="H75" s="253" t="str">
        <f>Calcu!J309</f>
        <v>mm</v>
      </c>
      <c r="I75" s="253" t="str">
        <f>Calcu!K309</f>
        <v>mm</v>
      </c>
      <c r="J75" s="29"/>
      <c r="K75" s="424"/>
      <c r="L75" s="424"/>
      <c r="M75" s="424"/>
      <c r="N75" s="253" t="str">
        <f>Calcu!G324</f>
        <v>mm</v>
      </c>
      <c r="O75" s="253" t="str">
        <f>Calcu!H324</f>
        <v>mm</v>
      </c>
      <c r="P75" s="253" t="str">
        <f>Calcu!I324</f>
        <v>mm</v>
      </c>
      <c r="Q75" s="253" t="str">
        <f>Calcu!J324</f>
        <v>mm</v>
      </c>
      <c r="R75" s="253" t="str">
        <f>Calcu!K324</f>
        <v>mm</v>
      </c>
      <c r="S75" s="29"/>
    </row>
    <row r="76" spans="1:19" ht="13.5" customHeight="1">
      <c r="B76" s="254" t="str">
        <f>Calcu!C310</f>
        <v>X 축 - Y 방향</v>
      </c>
      <c r="C76" s="254" t="str">
        <f>Calcu!E310</f>
        <v/>
      </c>
      <c r="D76" s="254" t="str">
        <f>Calcu!F310</f>
        <v/>
      </c>
      <c r="E76" s="254" t="str">
        <f ca="1">TEXT(Calcu!G310,Calcu!$Q$407)</f>
        <v/>
      </c>
      <c r="F76" s="254" t="str">
        <f ca="1">TEXT(Calcu!H310,Calcu!$Q$407)</f>
        <v/>
      </c>
      <c r="G76" s="254" t="str">
        <f ca="1">TEXT(Calcu!I310,Calcu!$Q$407)</f>
        <v/>
      </c>
      <c r="H76" s="254" t="str">
        <f ca="1">TEXT(Calcu!J310,Calcu!$Q$407)</f>
        <v/>
      </c>
      <c r="I76" s="254" t="str">
        <f ca="1">TEXT(Calcu!K310,Calcu!$Q$407)</f>
        <v/>
      </c>
      <c r="J76" s="29"/>
      <c r="K76" s="254" t="str">
        <f>Calcu!C325</f>
        <v>X 축 - Z 방향</v>
      </c>
      <c r="L76" s="254" t="str">
        <f>Calcu!E325</f>
        <v/>
      </c>
      <c r="M76" s="254" t="str">
        <f>Calcu!F325</f>
        <v/>
      </c>
      <c r="N76" s="254" t="str">
        <f ca="1">TEXT(Calcu!G325,Calcu!$Q$407)</f>
        <v/>
      </c>
      <c r="O76" s="254" t="str">
        <f ca="1">TEXT(Calcu!H325,Calcu!$Q$407)</f>
        <v/>
      </c>
      <c r="P76" s="254" t="str">
        <f ca="1">TEXT(Calcu!I325,Calcu!$Q$407)</f>
        <v/>
      </c>
      <c r="Q76" s="254" t="str">
        <f ca="1">TEXT(Calcu!J325,Calcu!$Q$407)</f>
        <v/>
      </c>
      <c r="R76" s="254" t="str">
        <f ca="1">TEXT(Calcu!K325,Calcu!$Q$407)</f>
        <v/>
      </c>
      <c r="S76" s="29"/>
    </row>
    <row r="77" spans="1:19" ht="13.5" customHeight="1">
      <c r="B77" s="254" t="str">
        <f>Calcu!C311</f>
        <v>X 축 - Y 방향</v>
      </c>
      <c r="C77" s="254" t="str">
        <f>Calcu!E311</f>
        <v/>
      </c>
      <c r="D77" s="254" t="str">
        <f>Calcu!F311</f>
        <v/>
      </c>
      <c r="E77" s="254" t="str">
        <f ca="1">TEXT(Calcu!G311,Calcu!$Q$407)</f>
        <v/>
      </c>
      <c r="F77" s="254" t="str">
        <f ca="1">TEXT(Calcu!H311,Calcu!$Q$407)</f>
        <v/>
      </c>
      <c r="G77" s="254" t="str">
        <f ca="1">TEXT(Calcu!I311,Calcu!$Q$407)</f>
        <v/>
      </c>
      <c r="H77" s="254" t="str">
        <f ca="1">TEXT(Calcu!J311,Calcu!$Q$407)</f>
        <v/>
      </c>
      <c r="I77" s="254" t="str">
        <f ca="1">TEXT(Calcu!K311,Calcu!$Q$407)</f>
        <v/>
      </c>
      <c r="J77" s="29"/>
      <c r="K77" s="254" t="str">
        <f>Calcu!C326</f>
        <v>X 축 - Z 방향</v>
      </c>
      <c r="L77" s="254" t="str">
        <f>Calcu!E326</f>
        <v/>
      </c>
      <c r="M77" s="254" t="str">
        <f>Calcu!F326</f>
        <v/>
      </c>
      <c r="N77" s="254" t="str">
        <f ca="1">TEXT(Calcu!G326,Calcu!$Q$407)</f>
        <v/>
      </c>
      <c r="O77" s="254" t="str">
        <f ca="1">TEXT(Calcu!H326,Calcu!$Q$407)</f>
        <v/>
      </c>
      <c r="P77" s="254" t="str">
        <f ca="1">TEXT(Calcu!I326,Calcu!$Q$407)</f>
        <v/>
      </c>
      <c r="Q77" s="254" t="str">
        <f ca="1">TEXT(Calcu!J326,Calcu!$Q$407)</f>
        <v/>
      </c>
      <c r="R77" s="254" t="str">
        <f ca="1">TEXT(Calcu!K326,Calcu!$Q$407)</f>
        <v/>
      </c>
      <c r="S77" s="29"/>
    </row>
    <row r="78" spans="1:19" ht="13.5" customHeight="1">
      <c r="B78" s="254" t="str">
        <f>Calcu!C312</f>
        <v>X 축 - Y 방향</v>
      </c>
      <c r="C78" s="254" t="str">
        <f>Calcu!E312</f>
        <v/>
      </c>
      <c r="D78" s="254" t="str">
        <f>Calcu!F312</f>
        <v/>
      </c>
      <c r="E78" s="254" t="str">
        <f ca="1">TEXT(Calcu!G312,Calcu!$Q$407)</f>
        <v/>
      </c>
      <c r="F78" s="254" t="str">
        <f ca="1">TEXT(Calcu!H312,Calcu!$Q$407)</f>
        <v/>
      </c>
      <c r="G78" s="254" t="str">
        <f ca="1">TEXT(Calcu!I312,Calcu!$Q$407)</f>
        <v/>
      </c>
      <c r="H78" s="254" t="str">
        <f ca="1">TEXT(Calcu!J312,Calcu!$Q$407)</f>
        <v/>
      </c>
      <c r="I78" s="254" t="str">
        <f ca="1">TEXT(Calcu!K312,Calcu!$Q$407)</f>
        <v/>
      </c>
      <c r="J78" s="29"/>
      <c r="K78" s="254" t="str">
        <f>Calcu!C327</f>
        <v>X 축 - Z 방향</v>
      </c>
      <c r="L78" s="254" t="str">
        <f>Calcu!E327</f>
        <v/>
      </c>
      <c r="M78" s="254" t="str">
        <f>Calcu!F327</f>
        <v/>
      </c>
      <c r="N78" s="254" t="str">
        <f ca="1">TEXT(Calcu!G327,Calcu!$Q$407)</f>
        <v/>
      </c>
      <c r="O78" s="254" t="str">
        <f ca="1">TEXT(Calcu!H327,Calcu!$Q$407)</f>
        <v/>
      </c>
      <c r="P78" s="254" t="str">
        <f ca="1">TEXT(Calcu!I327,Calcu!$Q$407)</f>
        <v/>
      </c>
      <c r="Q78" s="254" t="str">
        <f ca="1">TEXT(Calcu!J327,Calcu!$Q$407)</f>
        <v/>
      </c>
      <c r="R78" s="254" t="str">
        <f ca="1">TEXT(Calcu!K327,Calcu!$Q$407)</f>
        <v/>
      </c>
      <c r="S78" s="29"/>
    </row>
    <row r="79" spans="1:19" ht="13.5" customHeight="1">
      <c r="B79" s="254" t="str">
        <f>Calcu!C313</f>
        <v>X 축 - Y 방향</v>
      </c>
      <c r="C79" s="254" t="str">
        <f>Calcu!E313</f>
        <v/>
      </c>
      <c r="D79" s="254" t="str">
        <f>Calcu!F313</f>
        <v/>
      </c>
      <c r="E79" s="254" t="str">
        <f ca="1">TEXT(Calcu!G313,Calcu!$Q$407)</f>
        <v/>
      </c>
      <c r="F79" s="254" t="str">
        <f ca="1">TEXT(Calcu!H313,Calcu!$Q$407)</f>
        <v/>
      </c>
      <c r="G79" s="254" t="str">
        <f ca="1">TEXT(Calcu!I313,Calcu!$Q$407)</f>
        <v/>
      </c>
      <c r="H79" s="254" t="str">
        <f ca="1">TEXT(Calcu!J313,Calcu!$Q$407)</f>
        <v/>
      </c>
      <c r="I79" s="254" t="str">
        <f ca="1">TEXT(Calcu!K313,Calcu!$Q$407)</f>
        <v/>
      </c>
      <c r="J79" s="29"/>
      <c r="K79" s="254" t="str">
        <f>Calcu!C328</f>
        <v>X 축 - Z 방향</v>
      </c>
      <c r="L79" s="254" t="str">
        <f>Calcu!E328</f>
        <v/>
      </c>
      <c r="M79" s="254" t="str">
        <f>Calcu!F328</f>
        <v/>
      </c>
      <c r="N79" s="254" t="str">
        <f ca="1">TEXT(Calcu!G328,Calcu!$Q$407)</f>
        <v/>
      </c>
      <c r="O79" s="254" t="str">
        <f ca="1">TEXT(Calcu!H328,Calcu!$Q$407)</f>
        <v/>
      </c>
      <c r="P79" s="254" t="str">
        <f ca="1">TEXT(Calcu!I328,Calcu!$Q$407)</f>
        <v/>
      </c>
      <c r="Q79" s="254" t="str">
        <f ca="1">TEXT(Calcu!J328,Calcu!$Q$407)</f>
        <v/>
      </c>
      <c r="R79" s="254" t="str">
        <f ca="1">TEXT(Calcu!K328,Calcu!$Q$407)</f>
        <v/>
      </c>
      <c r="S79" s="29"/>
    </row>
    <row r="80" spans="1:19" ht="13.5" customHeight="1">
      <c r="B80" s="254" t="str">
        <f>Calcu!C314</f>
        <v>X 축 - Y 방향</v>
      </c>
      <c r="C80" s="254" t="str">
        <f>Calcu!E314</f>
        <v/>
      </c>
      <c r="D80" s="254" t="str">
        <f>Calcu!F314</f>
        <v/>
      </c>
      <c r="E80" s="254" t="str">
        <f ca="1">TEXT(Calcu!G314,Calcu!$Q$407)</f>
        <v/>
      </c>
      <c r="F80" s="254" t="str">
        <f ca="1">TEXT(Calcu!H314,Calcu!$Q$407)</f>
        <v/>
      </c>
      <c r="G80" s="254" t="str">
        <f ca="1">TEXT(Calcu!I314,Calcu!$Q$407)</f>
        <v/>
      </c>
      <c r="H80" s="254" t="str">
        <f ca="1">TEXT(Calcu!J314,Calcu!$Q$407)</f>
        <v/>
      </c>
      <c r="I80" s="254" t="str">
        <f ca="1">TEXT(Calcu!K314,Calcu!$Q$407)</f>
        <v/>
      </c>
      <c r="J80" s="29"/>
      <c r="K80" s="254" t="str">
        <f>Calcu!C329</f>
        <v>X 축 - Z 방향</v>
      </c>
      <c r="L80" s="254" t="str">
        <f>Calcu!E329</f>
        <v/>
      </c>
      <c r="M80" s="254" t="str">
        <f>Calcu!F329</f>
        <v/>
      </c>
      <c r="N80" s="254" t="str">
        <f ca="1">TEXT(Calcu!G329,Calcu!$Q$407)</f>
        <v/>
      </c>
      <c r="O80" s="254" t="str">
        <f ca="1">TEXT(Calcu!H329,Calcu!$Q$407)</f>
        <v/>
      </c>
      <c r="P80" s="254" t="str">
        <f ca="1">TEXT(Calcu!I329,Calcu!$Q$407)</f>
        <v/>
      </c>
      <c r="Q80" s="254" t="str">
        <f ca="1">TEXT(Calcu!J329,Calcu!$Q$407)</f>
        <v/>
      </c>
      <c r="R80" s="254" t="str">
        <f ca="1">TEXT(Calcu!K329,Calcu!$Q$407)</f>
        <v/>
      </c>
      <c r="S80" s="29"/>
    </row>
    <row r="81" spans="2:19" ht="13.5" customHeight="1">
      <c r="B81" s="254" t="str">
        <f>Calcu!C315</f>
        <v>X 축 - Y 방향</v>
      </c>
      <c r="C81" s="254" t="str">
        <f>Calcu!E315</f>
        <v/>
      </c>
      <c r="D81" s="254" t="str">
        <f>Calcu!F315</f>
        <v/>
      </c>
      <c r="E81" s="254" t="str">
        <f ca="1">TEXT(Calcu!G315,Calcu!$Q$407)</f>
        <v/>
      </c>
      <c r="F81" s="254" t="str">
        <f ca="1">TEXT(Calcu!H315,Calcu!$Q$407)</f>
        <v/>
      </c>
      <c r="G81" s="254" t="str">
        <f ca="1">TEXT(Calcu!I315,Calcu!$Q$407)</f>
        <v/>
      </c>
      <c r="H81" s="254" t="str">
        <f ca="1">TEXT(Calcu!J315,Calcu!$Q$407)</f>
        <v/>
      </c>
      <c r="I81" s="254" t="str">
        <f ca="1">TEXT(Calcu!K315,Calcu!$Q$407)</f>
        <v/>
      </c>
      <c r="J81" s="29"/>
      <c r="K81" s="254" t="str">
        <f>Calcu!C330</f>
        <v>X 축 - Z 방향</v>
      </c>
      <c r="L81" s="254" t="str">
        <f>Calcu!E330</f>
        <v/>
      </c>
      <c r="M81" s="254" t="str">
        <f>Calcu!F330</f>
        <v/>
      </c>
      <c r="N81" s="254" t="str">
        <f ca="1">TEXT(Calcu!G330,Calcu!$Q$407)</f>
        <v/>
      </c>
      <c r="O81" s="254" t="str">
        <f ca="1">TEXT(Calcu!H330,Calcu!$Q$407)</f>
        <v/>
      </c>
      <c r="P81" s="254" t="str">
        <f ca="1">TEXT(Calcu!I330,Calcu!$Q$407)</f>
        <v/>
      </c>
      <c r="Q81" s="254" t="str">
        <f ca="1">TEXT(Calcu!J330,Calcu!$Q$407)</f>
        <v/>
      </c>
      <c r="R81" s="254" t="str">
        <f ca="1">TEXT(Calcu!K330,Calcu!$Q$407)</f>
        <v/>
      </c>
      <c r="S81" s="29"/>
    </row>
    <row r="82" spans="2:19" ht="13.5" customHeight="1">
      <c r="B82" s="254" t="str">
        <f>Calcu!C316</f>
        <v>X 축 - Y 방향</v>
      </c>
      <c r="C82" s="254" t="str">
        <f>Calcu!E316</f>
        <v/>
      </c>
      <c r="D82" s="254" t="str">
        <f>Calcu!F316</f>
        <v/>
      </c>
      <c r="E82" s="254" t="str">
        <f ca="1">TEXT(Calcu!G316,Calcu!$Q$407)</f>
        <v/>
      </c>
      <c r="F82" s="254" t="str">
        <f ca="1">TEXT(Calcu!H316,Calcu!$Q$407)</f>
        <v/>
      </c>
      <c r="G82" s="254" t="str">
        <f ca="1">TEXT(Calcu!I316,Calcu!$Q$407)</f>
        <v/>
      </c>
      <c r="H82" s="254" t="str">
        <f ca="1">TEXT(Calcu!J316,Calcu!$Q$407)</f>
        <v/>
      </c>
      <c r="I82" s="254" t="str">
        <f ca="1">TEXT(Calcu!K316,Calcu!$Q$407)</f>
        <v/>
      </c>
      <c r="J82" s="29"/>
      <c r="K82" s="254" t="str">
        <f>Calcu!C331</f>
        <v>X 축 - Z 방향</v>
      </c>
      <c r="L82" s="254" t="str">
        <f>Calcu!E331</f>
        <v/>
      </c>
      <c r="M82" s="254" t="str">
        <f>Calcu!F331</f>
        <v/>
      </c>
      <c r="N82" s="254" t="str">
        <f ca="1">TEXT(Calcu!G331,Calcu!$Q$407)</f>
        <v/>
      </c>
      <c r="O82" s="254" t="str">
        <f ca="1">TEXT(Calcu!H331,Calcu!$Q$407)</f>
        <v/>
      </c>
      <c r="P82" s="254" t="str">
        <f ca="1">TEXT(Calcu!I331,Calcu!$Q$407)</f>
        <v/>
      </c>
      <c r="Q82" s="254" t="str">
        <f ca="1">TEXT(Calcu!J331,Calcu!$Q$407)</f>
        <v/>
      </c>
      <c r="R82" s="254" t="str">
        <f ca="1">TEXT(Calcu!K331,Calcu!$Q$407)</f>
        <v/>
      </c>
      <c r="S82" s="29"/>
    </row>
    <row r="83" spans="2:19" ht="13.5" customHeight="1">
      <c r="B83" s="254" t="str">
        <f>Calcu!C317</f>
        <v>X 축 - Y 방향</v>
      </c>
      <c r="C83" s="254" t="str">
        <f>Calcu!E317</f>
        <v/>
      </c>
      <c r="D83" s="254" t="str">
        <f>Calcu!F317</f>
        <v/>
      </c>
      <c r="E83" s="254" t="str">
        <f ca="1">TEXT(Calcu!G317,Calcu!$Q$407)</f>
        <v/>
      </c>
      <c r="F83" s="254" t="str">
        <f ca="1">TEXT(Calcu!H317,Calcu!$Q$407)</f>
        <v/>
      </c>
      <c r="G83" s="254" t="str">
        <f ca="1">TEXT(Calcu!I317,Calcu!$Q$407)</f>
        <v/>
      </c>
      <c r="H83" s="254" t="str">
        <f ca="1">TEXT(Calcu!J317,Calcu!$Q$407)</f>
        <v/>
      </c>
      <c r="I83" s="254" t="str">
        <f ca="1">TEXT(Calcu!K317,Calcu!$Q$407)</f>
        <v/>
      </c>
      <c r="J83" s="29"/>
      <c r="K83" s="254" t="str">
        <f>Calcu!C332</f>
        <v>X 축 - Z 방향</v>
      </c>
      <c r="L83" s="254" t="str">
        <f>Calcu!E332</f>
        <v/>
      </c>
      <c r="M83" s="254" t="str">
        <f>Calcu!F332</f>
        <v/>
      </c>
      <c r="N83" s="254" t="str">
        <f ca="1">TEXT(Calcu!G332,Calcu!$Q$407)</f>
        <v/>
      </c>
      <c r="O83" s="254" t="str">
        <f ca="1">TEXT(Calcu!H332,Calcu!$Q$407)</f>
        <v/>
      </c>
      <c r="P83" s="254" t="str">
        <f ca="1">TEXT(Calcu!I332,Calcu!$Q$407)</f>
        <v/>
      </c>
      <c r="Q83" s="254" t="str">
        <f ca="1">TEXT(Calcu!J332,Calcu!$Q$407)</f>
        <v/>
      </c>
      <c r="R83" s="254" t="str">
        <f ca="1">TEXT(Calcu!K332,Calcu!$Q$407)</f>
        <v/>
      </c>
      <c r="S83" s="29"/>
    </row>
    <row r="84" spans="2:19" ht="13.5" customHeight="1">
      <c r="B84" s="254" t="str">
        <f>Calcu!C318</f>
        <v>X 축 - Y 방향</v>
      </c>
      <c r="C84" s="254" t="str">
        <f>Calcu!E318</f>
        <v/>
      </c>
      <c r="D84" s="254" t="str">
        <f>Calcu!F318</f>
        <v/>
      </c>
      <c r="E84" s="254" t="str">
        <f ca="1">TEXT(Calcu!G318,Calcu!$Q$407)</f>
        <v/>
      </c>
      <c r="F84" s="254" t="str">
        <f ca="1">TEXT(Calcu!H318,Calcu!$Q$407)</f>
        <v/>
      </c>
      <c r="G84" s="254" t="str">
        <f ca="1">TEXT(Calcu!I318,Calcu!$Q$407)</f>
        <v/>
      </c>
      <c r="H84" s="254" t="str">
        <f ca="1">TEXT(Calcu!J318,Calcu!$Q$407)</f>
        <v/>
      </c>
      <c r="I84" s="254" t="str">
        <f ca="1">TEXT(Calcu!K318,Calcu!$Q$407)</f>
        <v/>
      </c>
      <c r="J84" s="29"/>
      <c r="K84" s="254" t="str">
        <f>Calcu!C333</f>
        <v>X 축 - Z 방향</v>
      </c>
      <c r="L84" s="254" t="str">
        <f>Calcu!E333</f>
        <v/>
      </c>
      <c r="M84" s="254" t="str">
        <f>Calcu!F333</f>
        <v/>
      </c>
      <c r="N84" s="254" t="str">
        <f ca="1">TEXT(Calcu!G333,Calcu!$Q$407)</f>
        <v/>
      </c>
      <c r="O84" s="254" t="str">
        <f ca="1">TEXT(Calcu!H333,Calcu!$Q$407)</f>
        <v/>
      </c>
      <c r="P84" s="254" t="str">
        <f ca="1">TEXT(Calcu!I333,Calcu!$Q$407)</f>
        <v/>
      </c>
      <c r="Q84" s="254" t="str">
        <f ca="1">TEXT(Calcu!J333,Calcu!$Q$407)</f>
        <v/>
      </c>
      <c r="R84" s="254" t="str">
        <f ca="1">TEXT(Calcu!K333,Calcu!$Q$407)</f>
        <v/>
      </c>
      <c r="S84" s="29"/>
    </row>
    <row r="85" spans="2:19" ht="13.5" customHeight="1">
      <c r="B85" s="254" t="str">
        <f>Calcu!C319</f>
        <v>X 축 - Y 방향</v>
      </c>
      <c r="C85" s="254" t="str">
        <f>Calcu!E319</f>
        <v/>
      </c>
      <c r="D85" s="254" t="str">
        <f>Calcu!F319</f>
        <v/>
      </c>
      <c r="E85" s="254" t="str">
        <f ca="1">TEXT(Calcu!G319,Calcu!$Q$407)</f>
        <v/>
      </c>
      <c r="F85" s="254" t="str">
        <f ca="1">TEXT(Calcu!H319,Calcu!$Q$407)</f>
        <v/>
      </c>
      <c r="G85" s="254" t="str">
        <f ca="1">TEXT(Calcu!I319,Calcu!$Q$407)</f>
        <v/>
      </c>
      <c r="H85" s="254" t="str">
        <f ca="1">TEXT(Calcu!J319,Calcu!$Q$407)</f>
        <v/>
      </c>
      <c r="I85" s="254" t="str">
        <f ca="1">TEXT(Calcu!K319,Calcu!$Q$407)</f>
        <v/>
      </c>
      <c r="J85" s="29"/>
      <c r="K85" s="254" t="str">
        <f>Calcu!C334</f>
        <v>X 축 - Z 방향</v>
      </c>
      <c r="L85" s="254" t="str">
        <f>Calcu!E334</f>
        <v/>
      </c>
      <c r="M85" s="254" t="str">
        <f>Calcu!F334</f>
        <v/>
      </c>
      <c r="N85" s="254" t="str">
        <f ca="1">TEXT(Calcu!G334,Calcu!$Q$407)</f>
        <v/>
      </c>
      <c r="O85" s="254" t="str">
        <f ca="1">TEXT(Calcu!H334,Calcu!$Q$407)</f>
        <v/>
      </c>
      <c r="P85" s="254" t="str">
        <f ca="1">TEXT(Calcu!I334,Calcu!$Q$407)</f>
        <v/>
      </c>
      <c r="Q85" s="254" t="str">
        <f ca="1">TEXT(Calcu!J334,Calcu!$Q$407)</f>
        <v/>
      </c>
      <c r="R85" s="254" t="str">
        <f ca="1">TEXT(Calcu!K334,Calcu!$Q$407)</f>
        <v/>
      </c>
      <c r="S85" s="29"/>
    </row>
    <row r="86" spans="2:19" ht="13.5" customHeight="1">
      <c r="B86" s="254" t="str">
        <f>Calcu!C320</f>
        <v>X 축 - Y 방향</v>
      </c>
      <c r="C86" s="254" t="str">
        <f>Calcu!E320</f>
        <v/>
      </c>
      <c r="D86" s="254" t="str">
        <f>Calcu!F320</f>
        <v/>
      </c>
      <c r="E86" s="254" t="str">
        <f ca="1">TEXT(Calcu!G320,Calcu!$Q$407)</f>
        <v/>
      </c>
      <c r="F86" s="254" t="str">
        <f ca="1">TEXT(Calcu!H320,Calcu!$Q$407)</f>
        <v/>
      </c>
      <c r="G86" s="254" t="str">
        <f ca="1">TEXT(Calcu!I320,Calcu!$Q$407)</f>
        <v/>
      </c>
      <c r="H86" s="254" t="str">
        <f ca="1">TEXT(Calcu!J320,Calcu!$Q$407)</f>
        <v/>
      </c>
      <c r="I86" s="254" t="str">
        <f ca="1">TEXT(Calcu!K320,Calcu!$Q$407)</f>
        <v/>
      </c>
      <c r="J86" s="29"/>
      <c r="K86" s="254" t="str">
        <f>Calcu!C335</f>
        <v>X 축 - Z 방향</v>
      </c>
      <c r="L86" s="254" t="str">
        <f>Calcu!E335</f>
        <v/>
      </c>
      <c r="M86" s="254" t="str">
        <f>Calcu!F335</f>
        <v/>
      </c>
      <c r="N86" s="254" t="str">
        <f ca="1">TEXT(Calcu!G335,Calcu!$Q$407)</f>
        <v/>
      </c>
      <c r="O86" s="254" t="str">
        <f ca="1">TEXT(Calcu!H335,Calcu!$Q$407)</f>
        <v/>
      </c>
      <c r="P86" s="254" t="str">
        <f ca="1">TEXT(Calcu!I335,Calcu!$Q$407)</f>
        <v/>
      </c>
      <c r="Q86" s="254" t="str">
        <f ca="1">TEXT(Calcu!J335,Calcu!$Q$407)</f>
        <v/>
      </c>
      <c r="R86" s="254" t="str">
        <f ca="1">TEXT(Calcu!K335,Calcu!$Q$407)</f>
        <v/>
      </c>
      <c r="S86" s="29"/>
    </row>
    <row r="87" spans="2:19" ht="13.5" customHeight="1"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</row>
    <row r="88" spans="2:19" ht="13.5" customHeight="1">
      <c r="B88" s="422" t="s">
        <v>233</v>
      </c>
      <c r="C88" s="422" t="s">
        <v>253</v>
      </c>
      <c r="D88" s="422" t="s">
        <v>228</v>
      </c>
      <c r="E88" s="413" t="str">
        <f>Calcu!G337</f>
        <v>접촉식 좌표 측정기 지시값</v>
      </c>
      <c r="F88" s="414"/>
      <c r="G88" s="414"/>
      <c r="H88" s="414"/>
      <c r="I88" s="415"/>
      <c r="K88" s="422" t="s">
        <v>233</v>
      </c>
      <c r="L88" s="422" t="s">
        <v>253</v>
      </c>
      <c r="M88" s="422" t="s">
        <v>228</v>
      </c>
      <c r="N88" s="413" t="str">
        <f>Calcu!G352</f>
        <v>접촉식 좌표 측정기 지시값</v>
      </c>
      <c r="O88" s="414"/>
      <c r="P88" s="414"/>
      <c r="Q88" s="414"/>
      <c r="R88" s="415"/>
    </row>
    <row r="89" spans="2:19" ht="13.5" customHeight="1">
      <c r="B89" s="423"/>
      <c r="C89" s="423"/>
      <c r="D89" s="423"/>
      <c r="E89" s="253" t="s">
        <v>234</v>
      </c>
      <c r="F89" s="253" t="s">
        <v>76</v>
      </c>
      <c r="G89" s="253" t="s">
        <v>77</v>
      </c>
      <c r="H89" s="253" t="s">
        <v>116</v>
      </c>
      <c r="I89" s="253" t="s">
        <v>117</v>
      </c>
      <c r="K89" s="423"/>
      <c r="L89" s="423"/>
      <c r="M89" s="423"/>
      <c r="N89" s="253" t="s">
        <v>234</v>
      </c>
      <c r="O89" s="253" t="s">
        <v>76</v>
      </c>
      <c r="P89" s="253" t="s">
        <v>77</v>
      </c>
      <c r="Q89" s="253" t="s">
        <v>116</v>
      </c>
      <c r="R89" s="253" t="s">
        <v>117</v>
      </c>
    </row>
    <row r="90" spans="2:19" ht="13.5" customHeight="1">
      <c r="B90" s="424"/>
      <c r="C90" s="424"/>
      <c r="D90" s="424"/>
      <c r="E90" s="253" t="str">
        <f>Calcu!G339</f>
        <v>mm</v>
      </c>
      <c r="F90" s="253" t="str">
        <f>Calcu!H339</f>
        <v>mm</v>
      </c>
      <c r="G90" s="253" t="str">
        <f>Calcu!I339</f>
        <v>mm</v>
      </c>
      <c r="H90" s="253" t="str">
        <f>Calcu!J339</f>
        <v>mm</v>
      </c>
      <c r="I90" s="253" t="str">
        <f>Calcu!K339</f>
        <v>mm</v>
      </c>
      <c r="K90" s="424"/>
      <c r="L90" s="424"/>
      <c r="M90" s="424"/>
      <c r="N90" s="253" t="str">
        <f>Calcu!G354</f>
        <v>mm</v>
      </c>
      <c r="O90" s="253" t="str">
        <f>Calcu!H354</f>
        <v>mm</v>
      </c>
      <c r="P90" s="253" t="str">
        <f>Calcu!I354</f>
        <v>mm</v>
      </c>
      <c r="Q90" s="253" t="str">
        <f>Calcu!J354</f>
        <v>mm</v>
      </c>
      <c r="R90" s="253" t="str">
        <f>Calcu!K354</f>
        <v>mm</v>
      </c>
    </row>
    <row r="91" spans="2:19" ht="13.5" customHeight="1">
      <c r="B91" s="254" t="str">
        <f>Calcu!C340</f>
        <v>Y 축 - X 방향</v>
      </c>
      <c r="C91" s="254" t="str">
        <f>Calcu!E340</f>
        <v/>
      </c>
      <c r="D91" s="254" t="str">
        <f>Calcu!F340</f>
        <v/>
      </c>
      <c r="E91" s="254" t="str">
        <f ca="1">TEXT(Calcu!G340,Calcu!$Q$407)</f>
        <v/>
      </c>
      <c r="F91" s="254" t="str">
        <f ca="1">TEXT(Calcu!H340,Calcu!$Q$407)</f>
        <v/>
      </c>
      <c r="G91" s="254" t="str">
        <f ca="1">TEXT(Calcu!I340,Calcu!$Q$407)</f>
        <v/>
      </c>
      <c r="H91" s="254" t="str">
        <f ca="1">TEXT(Calcu!J340,Calcu!$Q$407)</f>
        <v/>
      </c>
      <c r="I91" s="254" t="str">
        <f ca="1">TEXT(Calcu!K340,Calcu!$Q$407)</f>
        <v/>
      </c>
      <c r="K91" s="254" t="str">
        <f>Calcu!C355</f>
        <v>Y 축 - Z 방향</v>
      </c>
      <c r="L91" s="254" t="str">
        <f>Calcu!E355</f>
        <v/>
      </c>
      <c r="M91" s="254" t="str">
        <f>Calcu!F355</f>
        <v/>
      </c>
      <c r="N91" s="254" t="str">
        <f ca="1">TEXT(Calcu!G355,Calcu!$Q$407)</f>
        <v/>
      </c>
      <c r="O91" s="254" t="str">
        <f ca="1">TEXT(Calcu!H355,Calcu!$Q$407)</f>
        <v/>
      </c>
      <c r="P91" s="254" t="str">
        <f ca="1">TEXT(Calcu!I355,Calcu!$Q$407)</f>
        <v/>
      </c>
      <c r="Q91" s="254" t="str">
        <f ca="1">TEXT(Calcu!J355,Calcu!$Q$407)</f>
        <v/>
      </c>
      <c r="R91" s="254" t="str">
        <f ca="1">TEXT(Calcu!K355,Calcu!$Q$407)</f>
        <v/>
      </c>
    </row>
    <row r="92" spans="2:19" ht="13.5" customHeight="1">
      <c r="B92" s="254" t="str">
        <f>Calcu!C341</f>
        <v>Y 축 - X 방향</v>
      </c>
      <c r="C92" s="254" t="str">
        <f>Calcu!E341</f>
        <v/>
      </c>
      <c r="D92" s="254" t="str">
        <f>Calcu!F341</f>
        <v/>
      </c>
      <c r="E92" s="254" t="str">
        <f ca="1">TEXT(Calcu!G341,Calcu!$Q$407)</f>
        <v/>
      </c>
      <c r="F92" s="254" t="str">
        <f ca="1">TEXT(Calcu!H341,Calcu!$Q$407)</f>
        <v/>
      </c>
      <c r="G92" s="254" t="str">
        <f ca="1">TEXT(Calcu!I341,Calcu!$Q$407)</f>
        <v/>
      </c>
      <c r="H92" s="254" t="str">
        <f ca="1">TEXT(Calcu!J341,Calcu!$Q$407)</f>
        <v/>
      </c>
      <c r="I92" s="254" t="str">
        <f ca="1">TEXT(Calcu!K341,Calcu!$Q$407)</f>
        <v/>
      </c>
      <c r="K92" s="254" t="str">
        <f>Calcu!C356</f>
        <v>Y 축 - Z 방향</v>
      </c>
      <c r="L92" s="254" t="str">
        <f>Calcu!E356</f>
        <v/>
      </c>
      <c r="M92" s="254" t="str">
        <f>Calcu!F356</f>
        <v/>
      </c>
      <c r="N92" s="254" t="str">
        <f ca="1">TEXT(Calcu!G356,Calcu!$Q$407)</f>
        <v/>
      </c>
      <c r="O92" s="254" t="str">
        <f ca="1">TEXT(Calcu!H356,Calcu!$Q$407)</f>
        <v/>
      </c>
      <c r="P92" s="254" t="str">
        <f ca="1">TEXT(Calcu!I356,Calcu!$Q$407)</f>
        <v/>
      </c>
      <c r="Q92" s="254" t="str">
        <f ca="1">TEXT(Calcu!J356,Calcu!$Q$407)</f>
        <v/>
      </c>
      <c r="R92" s="254" t="str">
        <f ca="1">TEXT(Calcu!K356,Calcu!$Q$407)</f>
        <v/>
      </c>
    </row>
    <row r="93" spans="2:19" ht="13.5" customHeight="1">
      <c r="B93" s="254" t="str">
        <f>Calcu!C342</f>
        <v>Y 축 - X 방향</v>
      </c>
      <c r="C93" s="254" t="str">
        <f>Calcu!E342</f>
        <v/>
      </c>
      <c r="D93" s="254" t="str">
        <f>Calcu!F342</f>
        <v/>
      </c>
      <c r="E93" s="254" t="str">
        <f ca="1">TEXT(Calcu!G342,Calcu!$Q$407)</f>
        <v/>
      </c>
      <c r="F93" s="254" t="str">
        <f ca="1">TEXT(Calcu!H342,Calcu!$Q$407)</f>
        <v/>
      </c>
      <c r="G93" s="254" t="str">
        <f ca="1">TEXT(Calcu!I342,Calcu!$Q$407)</f>
        <v/>
      </c>
      <c r="H93" s="254" t="str">
        <f ca="1">TEXT(Calcu!J342,Calcu!$Q$407)</f>
        <v/>
      </c>
      <c r="I93" s="254" t="str">
        <f ca="1">TEXT(Calcu!K342,Calcu!$Q$407)</f>
        <v/>
      </c>
      <c r="K93" s="254" t="str">
        <f>Calcu!C357</f>
        <v>Y 축 - Z 방향</v>
      </c>
      <c r="L93" s="254" t="str">
        <f>Calcu!E357</f>
        <v/>
      </c>
      <c r="M93" s="254" t="str">
        <f>Calcu!F357</f>
        <v/>
      </c>
      <c r="N93" s="254" t="str">
        <f ca="1">TEXT(Calcu!G357,Calcu!$Q$407)</f>
        <v/>
      </c>
      <c r="O93" s="254" t="str">
        <f ca="1">TEXT(Calcu!H357,Calcu!$Q$407)</f>
        <v/>
      </c>
      <c r="P93" s="254" t="str">
        <f ca="1">TEXT(Calcu!I357,Calcu!$Q$407)</f>
        <v/>
      </c>
      <c r="Q93" s="254" t="str">
        <f ca="1">TEXT(Calcu!J357,Calcu!$Q$407)</f>
        <v/>
      </c>
      <c r="R93" s="254" t="str">
        <f ca="1">TEXT(Calcu!K357,Calcu!$Q$407)</f>
        <v/>
      </c>
    </row>
    <row r="94" spans="2:19" ht="13.5" customHeight="1">
      <c r="B94" s="254" t="str">
        <f>Calcu!C343</f>
        <v>Y 축 - X 방향</v>
      </c>
      <c r="C94" s="254" t="str">
        <f>Calcu!E343</f>
        <v/>
      </c>
      <c r="D94" s="254" t="str">
        <f>Calcu!F343</f>
        <v/>
      </c>
      <c r="E94" s="254" t="str">
        <f ca="1">TEXT(Calcu!G343,Calcu!$Q$407)</f>
        <v/>
      </c>
      <c r="F94" s="254" t="str">
        <f ca="1">TEXT(Calcu!H343,Calcu!$Q$407)</f>
        <v/>
      </c>
      <c r="G94" s="254" t="str">
        <f ca="1">TEXT(Calcu!I343,Calcu!$Q$407)</f>
        <v/>
      </c>
      <c r="H94" s="254" t="str">
        <f ca="1">TEXT(Calcu!J343,Calcu!$Q$407)</f>
        <v/>
      </c>
      <c r="I94" s="254" t="str">
        <f ca="1">TEXT(Calcu!K343,Calcu!$Q$407)</f>
        <v/>
      </c>
      <c r="K94" s="254" t="str">
        <f>Calcu!C358</f>
        <v>Y 축 - Z 방향</v>
      </c>
      <c r="L94" s="254" t="str">
        <f>Calcu!E358</f>
        <v/>
      </c>
      <c r="M94" s="254" t="str">
        <f>Calcu!F358</f>
        <v/>
      </c>
      <c r="N94" s="254" t="str">
        <f ca="1">TEXT(Calcu!G358,Calcu!$Q$407)</f>
        <v/>
      </c>
      <c r="O94" s="254" t="str">
        <f ca="1">TEXT(Calcu!H358,Calcu!$Q$407)</f>
        <v/>
      </c>
      <c r="P94" s="254" t="str">
        <f ca="1">TEXT(Calcu!I358,Calcu!$Q$407)</f>
        <v/>
      </c>
      <c r="Q94" s="254" t="str">
        <f ca="1">TEXT(Calcu!J358,Calcu!$Q$407)</f>
        <v/>
      </c>
      <c r="R94" s="254" t="str">
        <f ca="1">TEXT(Calcu!K358,Calcu!$Q$407)</f>
        <v/>
      </c>
    </row>
    <row r="95" spans="2:19" ht="13.5" customHeight="1">
      <c r="B95" s="254" t="str">
        <f>Calcu!C344</f>
        <v>Y 축 - X 방향</v>
      </c>
      <c r="C95" s="254" t="str">
        <f>Calcu!E344</f>
        <v/>
      </c>
      <c r="D95" s="254" t="str">
        <f>Calcu!F344</f>
        <v/>
      </c>
      <c r="E95" s="254" t="str">
        <f ca="1">TEXT(Calcu!G344,Calcu!$Q$407)</f>
        <v/>
      </c>
      <c r="F95" s="254" t="str">
        <f ca="1">TEXT(Calcu!H344,Calcu!$Q$407)</f>
        <v/>
      </c>
      <c r="G95" s="254" t="str">
        <f ca="1">TEXT(Calcu!I344,Calcu!$Q$407)</f>
        <v/>
      </c>
      <c r="H95" s="254" t="str">
        <f ca="1">TEXT(Calcu!J344,Calcu!$Q$407)</f>
        <v/>
      </c>
      <c r="I95" s="254" t="str">
        <f ca="1">TEXT(Calcu!K344,Calcu!$Q$407)</f>
        <v/>
      </c>
      <c r="K95" s="254" t="str">
        <f>Calcu!C359</f>
        <v>Y 축 - Z 방향</v>
      </c>
      <c r="L95" s="254" t="str">
        <f>Calcu!E359</f>
        <v/>
      </c>
      <c r="M95" s="254" t="str">
        <f>Calcu!F359</f>
        <v/>
      </c>
      <c r="N95" s="254" t="str">
        <f ca="1">TEXT(Calcu!G359,Calcu!$Q$407)</f>
        <v/>
      </c>
      <c r="O95" s="254" t="str">
        <f ca="1">TEXT(Calcu!H359,Calcu!$Q$407)</f>
        <v/>
      </c>
      <c r="P95" s="254" t="str">
        <f ca="1">TEXT(Calcu!I359,Calcu!$Q$407)</f>
        <v/>
      </c>
      <c r="Q95" s="254" t="str">
        <f ca="1">TEXT(Calcu!J359,Calcu!$Q$407)</f>
        <v/>
      </c>
      <c r="R95" s="254" t="str">
        <f ca="1">TEXT(Calcu!K359,Calcu!$Q$407)</f>
        <v/>
      </c>
    </row>
    <row r="96" spans="2:19" ht="13.5" customHeight="1">
      <c r="B96" s="254" t="str">
        <f>Calcu!C345</f>
        <v>Y 축 - X 방향</v>
      </c>
      <c r="C96" s="254" t="str">
        <f>Calcu!E345</f>
        <v/>
      </c>
      <c r="D96" s="254" t="str">
        <f>Calcu!F345</f>
        <v/>
      </c>
      <c r="E96" s="254" t="str">
        <f ca="1">TEXT(Calcu!G345,Calcu!$Q$407)</f>
        <v/>
      </c>
      <c r="F96" s="254" t="str">
        <f ca="1">TEXT(Calcu!H345,Calcu!$Q$407)</f>
        <v/>
      </c>
      <c r="G96" s="254" t="str">
        <f ca="1">TEXT(Calcu!I345,Calcu!$Q$407)</f>
        <v/>
      </c>
      <c r="H96" s="254" t="str">
        <f ca="1">TEXT(Calcu!J345,Calcu!$Q$407)</f>
        <v/>
      </c>
      <c r="I96" s="254" t="str">
        <f ca="1">TEXT(Calcu!K345,Calcu!$Q$407)</f>
        <v/>
      </c>
      <c r="K96" s="254" t="str">
        <f>Calcu!C360</f>
        <v>Y 축 - Z 방향</v>
      </c>
      <c r="L96" s="254" t="str">
        <f>Calcu!E360</f>
        <v/>
      </c>
      <c r="M96" s="254" t="str">
        <f>Calcu!F360</f>
        <v/>
      </c>
      <c r="N96" s="254" t="str">
        <f ca="1">TEXT(Calcu!G360,Calcu!$Q$407)</f>
        <v/>
      </c>
      <c r="O96" s="254" t="str">
        <f ca="1">TEXT(Calcu!H360,Calcu!$Q$407)</f>
        <v/>
      </c>
      <c r="P96" s="254" t="str">
        <f ca="1">TEXT(Calcu!I360,Calcu!$Q$407)</f>
        <v/>
      </c>
      <c r="Q96" s="254" t="str">
        <f ca="1">TEXT(Calcu!J360,Calcu!$Q$407)</f>
        <v/>
      </c>
      <c r="R96" s="254" t="str">
        <f ca="1">TEXT(Calcu!K360,Calcu!$Q$407)</f>
        <v/>
      </c>
    </row>
    <row r="97" spans="2:18" ht="13.5" customHeight="1">
      <c r="B97" s="254" t="str">
        <f>Calcu!C346</f>
        <v>Y 축 - X 방향</v>
      </c>
      <c r="C97" s="254" t="str">
        <f>Calcu!E346</f>
        <v/>
      </c>
      <c r="D97" s="254" t="str">
        <f>Calcu!F346</f>
        <v/>
      </c>
      <c r="E97" s="254" t="str">
        <f ca="1">TEXT(Calcu!G346,Calcu!$Q$407)</f>
        <v/>
      </c>
      <c r="F97" s="254" t="str">
        <f ca="1">TEXT(Calcu!H346,Calcu!$Q$407)</f>
        <v/>
      </c>
      <c r="G97" s="254" t="str">
        <f ca="1">TEXT(Calcu!I346,Calcu!$Q$407)</f>
        <v/>
      </c>
      <c r="H97" s="254" t="str">
        <f ca="1">TEXT(Calcu!J346,Calcu!$Q$407)</f>
        <v/>
      </c>
      <c r="I97" s="254" t="str">
        <f ca="1">TEXT(Calcu!K346,Calcu!$Q$407)</f>
        <v/>
      </c>
      <c r="K97" s="254" t="str">
        <f>Calcu!C361</f>
        <v>Y 축 - Z 방향</v>
      </c>
      <c r="L97" s="254" t="str">
        <f>Calcu!E361</f>
        <v/>
      </c>
      <c r="M97" s="254" t="str">
        <f>Calcu!F361</f>
        <v/>
      </c>
      <c r="N97" s="254" t="str">
        <f ca="1">TEXT(Calcu!G361,Calcu!$Q$407)</f>
        <v/>
      </c>
      <c r="O97" s="254" t="str">
        <f ca="1">TEXT(Calcu!H361,Calcu!$Q$407)</f>
        <v/>
      </c>
      <c r="P97" s="254" t="str">
        <f ca="1">TEXT(Calcu!I361,Calcu!$Q$407)</f>
        <v/>
      </c>
      <c r="Q97" s="254" t="str">
        <f ca="1">TEXT(Calcu!J361,Calcu!$Q$407)</f>
        <v/>
      </c>
      <c r="R97" s="254" t="str">
        <f ca="1">TEXT(Calcu!K361,Calcu!$Q$407)</f>
        <v/>
      </c>
    </row>
    <row r="98" spans="2:18" ht="13.5" customHeight="1">
      <c r="B98" s="254" t="str">
        <f>Calcu!C347</f>
        <v>Y 축 - X 방향</v>
      </c>
      <c r="C98" s="254" t="str">
        <f>Calcu!E347</f>
        <v/>
      </c>
      <c r="D98" s="254" t="str">
        <f>Calcu!F347</f>
        <v/>
      </c>
      <c r="E98" s="254" t="str">
        <f ca="1">TEXT(Calcu!G347,Calcu!$Q$407)</f>
        <v/>
      </c>
      <c r="F98" s="254" t="str">
        <f ca="1">TEXT(Calcu!H347,Calcu!$Q$407)</f>
        <v/>
      </c>
      <c r="G98" s="254" t="str">
        <f ca="1">TEXT(Calcu!I347,Calcu!$Q$407)</f>
        <v/>
      </c>
      <c r="H98" s="254" t="str">
        <f ca="1">TEXT(Calcu!J347,Calcu!$Q$407)</f>
        <v/>
      </c>
      <c r="I98" s="254" t="str">
        <f ca="1">TEXT(Calcu!K347,Calcu!$Q$407)</f>
        <v/>
      </c>
      <c r="K98" s="254" t="str">
        <f>Calcu!C362</f>
        <v>Y 축 - Z 방향</v>
      </c>
      <c r="L98" s="254" t="str">
        <f>Calcu!E362</f>
        <v/>
      </c>
      <c r="M98" s="254" t="str">
        <f>Calcu!F362</f>
        <v/>
      </c>
      <c r="N98" s="254" t="str">
        <f ca="1">TEXT(Calcu!G362,Calcu!$Q$407)</f>
        <v/>
      </c>
      <c r="O98" s="254" t="str">
        <f ca="1">TEXT(Calcu!H362,Calcu!$Q$407)</f>
        <v/>
      </c>
      <c r="P98" s="254" t="str">
        <f ca="1">TEXT(Calcu!I362,Calcu!$Q$407)</f>
        <v/>
      </c>
      <c r="Q98" s="254" t="str">
        <f ca="1">TEXT(Calcu!J362,Calcu!$Q$407)</f>
        <v/>
      </c>
      <c r="R98" s="254" t="str">
        <f ca="1">TEXT(Calcu!K362,Calcu!$Q$407)</f>
        <v/>
      </c>
    </row>
    <row r="99" spans="2:18" ht="13.5" customHeight="1">
      <c r="B99" s="254" t="str">
        <f>Calcu!C348</f>
        <v>Y 축 - X 방향</v>
      </c>
      <c r="C99" s="254" t="str">
        <f>Calcu!E348</f>
        <v/>
      </c>
      <c r="D99" s="254" t="str">
        <f>Calcu!F348</f>
        <v/>
      </c>
      <c r="E99" s="254" t="str">
        <f ca="1">TEXT(Calcu!G348,Calcu!$Q$407)</f>
        <v/>
      </c>
      <c r="F99" s="254" t="str">
        <f ca="1">TEXT(Calcu!H348,Calcu!$Q$407)</f>
        <v/>
      </c>
      <c r="G99" s="254" t="str">
        <f ca="1">TEXT(Calcu!I348,Calcu!$Q$407)</f>
        <v/>
      </c>
      <c r="H99" s="254" t="str">
        <f ca="1">TEXT(Calcu!J348,Calcu!$Q$407)</f>
        <v/>
      </c>
      <c r="I99" s="254" t="str">
        <f ca="1">TEXT(Calcu!K348,Calcu!$Q$407)</f>
        <v/>
      </c>
      <c r="K99" s="254" t="str">
        <f>Calcu!C363</f>
        <v>Y 축 - Z 방향</v>
      </c>
      <c r="L99" s="254" t="str">
        <f>Calcu!E363</f>
        <v/>
      </c>
      <c r="M99" s="254" t="str">
        <f>Calcu!F363</f>
        <v/>
      </c>
      <c r="N99" s="254" t="str">
        <f ca="1">TEXT(Calcu!G363,Calcu!$Q$407)</f>
        <v/>
      </c>
      <c r="O99" s="254" t="str">
        <f ca="1">TEXT(Calcu!H363,Calcu!$Q$407)</f>
        <v/>
      </c>
      <c r="P99" s="254" t="str">
        <f ca="1">TEXT(Calcu!I363,Calcu!$Q$407)</f>
        <v/>
      </c>
      <c r="Q99" s="254" t="str">
        <f ca="1">TEXT(Calcu!J363,Calcu!$Q$407)</f>
        <v/>
      </c>
      <c r="R99" s="254" t="str">
        <f ca="1">TEXT(Calcu!K363,Calcu!$Q$407)</f>
        <v/>
      </c>
    </row>
    <row r="100" spans="2:18" ht="13.5" customHeight="1">
      <c r="B100" s="254" t="str">
        <f>Calcu!C349</f>
        <v>Y 축 - X 방향</v>
      </c>
      <c r="C100" s="254" t="str">
        <f>Calcu!E349</f>
        <v/>
      </c>
      <c r="D100" s="254" t="str">
        <f>Calcu!F349</f>
        <v/>
      </c>
      <c r="E100" s="254" t="str">
        <f ca="1">TEXT(Calcu!G349,Calcu!$Q$407)</f>
        <v/>
      </c>
      <c r="F100" s="254" t="str">
        <f ca="1">TEXT(Calcu!H349,Calcu!$Q$407)</f>
        <v/>
      </c>
      <c r="G100" s="254" t="str">
        <f ca="1">TEXT(Calcu!I349,Calcu!$Q$407)</f>
        <v/>
      </c>
      <c r="H100" s="254" t="str">
        <f ca="1">TEXT(Calcu!J349,Calcu!$Q$407)</f>
        <v/>
      </c>
      <c r="I100" s="254" t="str">
        <f ca="1">TEXT(Calcu!K349,Calcu!$Q$407)</f>
        <v/>
      </c>
      <c r="K100" s="254" t="str">
        <f>Calcu!C364</f>
        <v>Y 축 - Z 방향</v>
      </c>
      <c r="L100" s="254" t="str">
        <f>Calcu!E364</f>
        <v/>
      </c>
      <c r="M100" s="254" t="str">
        <f>Calcu!F364</f>
        <v/>
      </c>
      <c r="N100" s="254" t="str">
        <f ca="1">TEXT(Calcu!G364,Calcu!$Q$407)</f>
        <v/>
      </c>
      <c r="O100" s="254" t="str">
        <f ca="1">TEXT(Calcu!H364,Calcu!$Q$407)</f>
        <v/>
      </c>
      <c r="P100" s="254" t="str">
        <f ca="1">TEXT(Calcu!I364,Calcu!$Q$407)</f>
        <v/>
      </c>
      <c r="Q100" s="254" t="str">
        <f ca="1">TEXT(Calcu!J364,Calcu!$Q$407)</f>
        <v/>
      </c>
      <c r="R100" s="254" t="str">
        <f ca="1">TEXT(Calcu!K364,Calcu!$Q$407)</f>
        <v/>
      </c>
    </row>
    <row r="101" spans="2:18" ht="13.5" customHeight="1">
      <c r="B101" s="254" t="str">
        <f>Calcu!C350</f>
        <v>Y 축 - X 방향</v>
      </c>
      <c r="C101" s="254" t="str">
        <f>Calcu!E350</f>
        <v/>
      </c>
      <c r="D101" s="254" t="str">
        <f>Calcu!F350</f>
        <v/>
      </c>
      <c r="E101" s="254" t="str">
        <f ca="1">TEXT(Calcu!G350,Calcu!$Q$407)</f>
        <v/>
      </c>
      <c r="F101" s="254" t="str">
        <f ca="1">TEXT(Calcu!H350,Calcu!$Q$407)</f>
        <v/>
      </c>
      <c r="G101" s="254" t="str">
        <f ca="1">TEXT(Calcu!I350,Calcu!$Q$407)</f>
        <v/>
      </c>
      <c r="H101" s="254" t="str">
        <f ca="1">TEXT(Calcu!J350,Calcu!$Q$407)</f>
        <v/>
      </c>
      <c r="I101" s="254" t="str">
        <f ca="1">TEXT(Calcu!K350,Calcu!$Q$407)</f>
        <v/>
      </c>
      <c r="K101" s="254" t="str">
        <f>Calcu!C365</f>
        <v>Y 축 - Z 방향</v>
      </c>
      <c r="L101" s="254" t="str">
        <f>Calcu!E365</f>
        <v/>
      </c>
      <c r="M101" s="254" t="str">
        <f>Calcu!F365</f>
        <v/>
      </c>
      <c r="N101" s="254" t="str">
        <f ca="1">TEXT(Calcu!G365,Calcu!$Q$407)</f>
        <v/>
      </c>
      <c r="O101" s="254" t="str">
        <f ca="1">TEXT(Calcu!H365,Calcu!$Q$407)</f>
        <v/>
      </c>
      <c r="P101" s="254" t="str">
        <f ca="1">TEXT(Calcu!I365,Calcu!$Q$407)</f>
        <v/>
      </c>
      <c r="Q101" s="254" t="str">
        <f ca="1">TEXT(Calcu!J365,Calcu!$Q$407)</f>
        <v/>
      </c>
      <c r="R101" s="254" t="str">
        <f ca="1">TEXT(Calcu!K365,Calcu!$Q$407)</f>
        <v/>
      </c>
    </row>
    <row r="102" spans="2:18" ht="13.5" customHeight="1">
      <c r="B102" s="29"/>
      <c r="C102" s="29"/>
      <c r="D102" s="29"/>
      <c r="E102" s="29"/>
      <c r="F102" s="29"/>
      <c r="G102" s="29"/>
      <c r="H102" s="29"/>
      <c r="I102" s="29"/>
    </row>
    <row r="103" spans="2:18" ht="13.5" customHeight="1">
      <c r="B103" s="422" t="s">
        <v>233</v>
      </c>
      <c r="C103" s="422" t="s">
        <v>253</v>
      </c>
      <c r="D103" s="422" t="s">
        <v>228</v>
      </c>
      <c r="E103" s="413" t="str">
        <f>Calcu!G367</f>
        <v>접촉식 좌표 측정기 지시값</v>
      </c>
      <c r="F103" s="414"/>
      <c r="G103" s="414"/>
      <c r="H103" s="414"/>
      <c r="I103" s="415"/>
      <c r="K103" s="422" t="s">
        <v>233</v>
      </c>
      <c r="L103" s="422" t="s">
        <v>253</v>
      </c>
      <c r="M103" s="422" t="s">
        <v>228</v>
      </c>
      <c r="N103" s="413" t="str">
        <f>Calcu!G382</f>
        <v>접촉식 좌표 측정기 지시값</v>
      </c>
      <c r="O103" s="414"/>
      <c r="P103" s="414"/>
      <c r="Q103" s="414"/>
      <c r="R103" s="415"/>
    </row>
    <row r="104" spans="2:18" ht="13.5" customHeight="1">
      <c r="B104" s="423"/>
      <c r="C104" s="423"/>
      <c r="D104" s="423"/>
      <c r="E104" s="253" t="s">
        <v>234</v>
      </c>
      <c r="F104" s="253" t="s">
        <v>76</v>
      </c>
      <c r="G104" s="253" t="s">
        <v>77</v>
      </c>
      <c r="H104" s="253" t="s">
        <v>116</v>
      </c>
      <c r="I104" s="253" t="s">
        <v>117</v>
      </c>
      <c r="K104" s="423"/>
      <c r="L104" s="423"/>
      <c r="M104" s="423"/>
      <c r="N104" s="253" t="s">
        <v>234</v>
      </c>
      <c r="O104" s="253" t="s">
        <v>76</v>
      </c>
      <c r="P104" s="253" t="s">
        <v>77</v>
      </c>
      <c r="Q104" s="253" t="s">
        <v>116</v>
      </c>
      <c r="R104" s="253" t="s">
        <v>117</v>
      </c>
    </row>
    <row r="105" spans="2:18" ht="13.5" customHeight="1">
      <c r="B105" s="424"/>
      <c r="C105" s="424"/>
      <c r="D105" s="424"/>
      <c r="E105" s="253" t="str">
        <f>Calcu!G369</f>
        <v>mm</v>
      </c>
      <c r="F105" s="253" t="str">
        <f>Calcu!H369</f>
        <v>mm</v>
      </c>
      <c r="G105" s="253" t="str">
        <f>Calcu!I369</f>
        <v>mm</v>
      </c>
      <c r="H105" s="253" t="str">
        <f>Calcu!J369</f>
        <v>mm</v>
      </c>
      <c r="I105" s="253" t="str">
        <f>Calcu!K369</f>
        <v>mm</v>
      </c>
      <c r="K105" s="424"/>
      <c r="L105" s="424"/>
      <c r="M105" s="424"/>
      <c r="N105" s="253" t="str">
        <f>Calcu!G384</f>
        <v>mm</v>
      </c>
      <c r="O105" s="253" t="str">
        <f>Calcu!H384</f>
        <v>mm</v>
      </c>
      <c r="P105" s="253" t="str">
        <f>Calcu!I384</f>
        <v>mm</v>
      </c>
      <c r="Q105" s="253" t="str">
        <f>Calcu!J384</f>
        <v>mm</v>
      </c>
      <c r="R105" s="253" t="str">
        <f>Calcu!K384</f>
        <v>mm</v>
      </c>
    </row>
    <row r="106" spans="2:18" ht="13.5" customHeight="1">
      <c r="B106" s="254" t="str">
        <f>Calcu!C370</f>
        <v>Z 축 - X 방향</v>
      </c>
      <c r="C106" s="254" t="str">
        <f>Calcu!E370</f>
        <v/>
      </c>
      <c r="D106" s="254" t="str">
        <f>Calcu!F370</f>
        <v/>
      </c>
      <c r="E106" s="254" t="str">
        <f ca="1">TEXT(Calcu!G370,Calcu!$Q$407)</f>
        <v/>
      </c>
      <c r="F106" s="254" t="str">
        <f ca="1">TEXT(Calcu!H370,Calcu!$Q$407)</f>
        <v/>
      </c>
      <c r="G106" s="254" t="str">
        <f ca="1">TEXT(Calcu!I370,Calcu!$Q$407)</f>
        <v/>
      </c>
      <c r="H106" s="254" t="str">
        <f ca="1">TEXT(Calcu!J370,Calcu!$Q$407)</f>
        <v/>
      </c>
      <c r="I106" s="254" t="str">
        <f ca="1">TEXT(Calcu!K370,Calcu!$Q$407)</f>
        <v/>
      </c>
      <c r="K106" s="254" t="str">
        <f>Calcu!C385</f>
        <v>Z 축 - Y 방향</v>
      </c>
      <c r="L106" s="254" t="str">
        <f>Calcu!E385</f>
        <v/>
      </c>
      <c r="M106" s="254" t="str">
        <f>Calcu!F385</f>
        <v/>
      </c>
      <c r="N106" s="254" t="str">
        <f ca="1">TEXT(Calcu!G385,Calcu!$Q$407)</f>
        <v/>
      </c>
      <c r="O106" s="254" t="str">
        <f ca="1">TEXT(Calcu!H385,Calcu!$Q$407)</f>
        <v/>
      </c>
      <c r="P106" s="254" t="str">
        <f ca="1">TEXT(Calcu!I385,Calcu!$Q$407)</f>
        <v/>
      </c>
      <c r="Q106" s="254" t="str">
        <f ca="1">TEXT(Calcu!J385,Calcu!$Q$407)</f>
        <v/>
      </c>
      <c r="R106" s="254" t="str">
        <f ca="1">TEXT(Calcu!K385,Calcu!$Q$407)</f>
        <v/>
      </c>
    </row>
    <row r="107" spans="2:18" ht="13.5" customHeight="1">
      <c r="B107" s="254" t="str">
        <f>Calcu!C371</f>
        <v>Z 축 - X 방향</v>
      </c>
      <c r="C107" s="254" t="str">
        <f>Calcu!E371</f>
        <v/>
      </c>
      <c r="D107" s="254" t="str">
        <f>Calcu!F371</f>
        <v/>
      </c>
      <c r="E107" s="254" t="str">
        <f ca="1">TEXT(Calcu!G371,Calcu!$Q$407)</f>
        <v/>
      </c>
      <c r="F107" s="254" t="str">
        <f ca="1">TEXT(Calcu!H371,Calcu!$Q$407)</f>
        <v/>
      </c>
      <c r="G107" s="254" t="str">
        <f ca="1">TEXT(Calcu!I371,Calcu!$Q$407)</f>
        <v/>
      </c>
      <c r="H107" s="254" t="str">
        <f ca="1">TEXT(Calcu!J371,Calcu!$Q$407)</f>
        <v/>
      </c>
      <c r="I107" s="254" t="str">
        <f ca="1">TEXT(Calcu!K371,Calcu!$Q$407)</f>
        <v/>
      </c>
      <c r="K107" s="254" t="str">
        <f>Calcu!C386</f>
        <v>Z 축 - Y 방향</v>
      </c>
      <c r="L107" s="254" t="str">
        <f>Calcu!E386</f>
        <v/>
      </c>
      <c r="M107" s="254" t="str">
        <f>Calcu!F386</f>
        <v/>
      </c>
      <c r="N107" s="254" t="str">
        <f ca="1">TEXT(Calcu!G386,Calcu!$Q$407)</f>
        <v/>
      </c>
      <c r="O107" s="254" t="str">
        <f ca="1">TEXT(Calcu!H386,Calcu!$Q$407)</f>
        <v/>
      </c>
      <c r="P107" s="254" t="str">
        <f ca="1">TEXT(Calcu!I386,Calcu!$Q$407)</f>
        <v/>
      </c>
      <c r="Q107" s="254" t="str">
        <f ca="1">TEXT(Calcu!J386,Calcu!$Q$407)</f>
        <v/>
      </c>
      <c r="R107" s="254" t="str">
        <f ca="1">TEXT(Calcu!K386,Calcu!$Q$407)</f>
        <v/>
      </c>
    </row>
    <row r="108" spans="2:18" ht="13.5" customHeight="1">
      <c r="B108" s="254" t="str">
        <f>Calcu!C372</f>
        <v>Z 축 - X 방향</v>
      </c>
      <c r="C108" s="254" t="str">
        <f>Calcu!E372</f>
        <v/>
      </c>
      <c r="D108" s="254" t="str">
        <f>Calcu!F372</f>
        <v/>
      </c>
      <c r="E108" s="254" t="str">
        <f ca="1">TEXT(Calcu!G372,Calcu!$Q$407)</f>
        <v/>
      </c>
      <c r="F108" s="254" t="str">
        <f ca="1">TEXT(Calcu!H372,Calcu!$Q$407)</f>
        <v/>
      </c>
      <c r="G108" s="254" t="str">
        <f ca="1">TEXT(Calcu!I372,Calcu!$Q$407)</f>
        <v/>
      </c>
      <c r="H108" s="254" t="str">
        <f ca="1">TEXT(Calcu!J372,Calcu!$Q$407)</f>
        <v/>
      </c>
      <c r="I108" s="254" t="str">
        <f ca="1">TEXT(Calcu!K372,Calcu!$Q$407)</f>
        <v/>
      </c>
      <c r="K108" s="254" t="str">
        <f>Calcu!C387</f>
        <v>Z 축 - Y 방향</v>
      </c>
      <c r="L108" s="254" t="str">
        <f>Calcu!E387</f>
        <v/>
      </c>
      <c r="M108" s="254" t="str">
        <f>Calcu!F387</f>
        <v/>
      </c>
      <c r="N108" s="254" t="str">
        <f ca="1">TEXT(Calcu!G387,Calcu!$Q$407)</f>
        <v/>
      </c>
      <c r="O108" s="254" t="str">
        <f ca="1">TEXT(Calcu!H387,Calcu!$Q$407)</f>
        <v/>
      </c>
      <c r="P108" s="254" t="str">
        <f ca="1">TEXT(Calcu!I387,Calcu!$Q$407)</f>
        <v/>
      </c>
      <c r="Q108" s="254" t="str">
        <f ca="1">TEXT(Calcu!J387,Calcu!$Q$407)</f>
        <v/>
      </c>
      <c r="R108" s="254" t="str">
        <f ca="1">TEXT(Calcu!K387,Calcu!$Q$407)</f>
        <v/>
      </c>
    </row>
    <row r="109" spans="2:18" ht="13.5" customHeight="1">
      <c r="B109" s="254" t="str">
        <f>Calcu!C373</f>
        <v>Z 축 - X 방향</v>
      </c>
      <c r="C109" s="254" t="str">
        <f>Calcu!E373</f>
        <v/>
      </c>
      <c r="D109" s="254" t="str">
        <f>Calcu!F373</f>
        <v/>
      </c>
      <c r="E109" s="254" t="str">
        <f ca="1">TEXT(Calcu!G373,Calcu!$Q$407)</f>
        <v/>
      </c>
      <c r="F109" s="254" t="str">
        <f ca="1">TEXT(Calcu!H373,Calcu!$Q$407)</f>
        <v/>
      </c>
      <c r="G109" s="254" t="str">
        <f ca="1">TEXT(Calcu!I373,Calcu!$Q$407)</f>
        <v/>
      </c>
      <c r="H109" s="254" t="str">
        <f ca="1">TEXT(Calcu!J373,Calcu!$Q$407)</f>
        <v/>
      </c>
      <c r="I109" s="254" t="str">
        <f ca="1">TEXT(Calcu!K373,Calcu!$Q$407)</f>
        <v/>
      </c>
      <c r="K109" s="254" t="str">
        <f>Calcu!C388</f>
        <v>Z 축 - Y 방향</v>
      </c>
      <c r="L109" s="254" t="str">
        <f>Calcu!E388</f>
        <v/>
      </c>
      <c r="M109" s="254" t="str">
        <f>Calcu!F388</f>
        <v/>
      </c>
      <c r="N109" s="254" t="str">
        <f ca="1">TEXT(Calcu!G388,Calcu!$Q$407)</f>
        <v/>
      </c>
      <c r="O109" s="254" t="str">
        <f ca="1">TEXT(Calcu!H388,Calcu!$Q$407)</f>
        <v/>
      </c>
      <c r="P109" s="254" t="str">
        <f ca="1">TEXT(Calcu!I388,Calcu!$Q$407)</f>
        <v/>
      </c>
      <c r="Q109" s="254" t="str">
        <f ca="1">TEXT(Calcu!J388,Calcu!$Q$407)</f>
        <v/>
      </c>
      <c r="R109" s="254" t="str">
        <f ca="1">TEXT(Calcu!K388,Calcu!$Q$407)</f>
        <v/>
      </c>
    </row>
    <row r="110" spans="2:18" ht="13.5" customHeight="1">
      <c r="B110" s="254" t="str">
        <f>Calcu!C374</f>
        <v>Z 축 - X 방향</v>
      </c>
      <c r="C110" s="254" t="str">
        <f>Calcu!E374</f>
        <v/>
      </c>
      <c r="D110" s="254" t="str">
        <f>Calcu!F374</f>
        <v/>
      </c>
      <c r="E110" s="254" t="str">
        <f ca="1">TEXT(Calcu!G374,Calcu!$Q$407)</f>
        <v/>
      </c>
      <c r="F110" s="254" t="str">
        <f ca="1">TEXT(Calcu!H374,Calcu!$Q$407)</f>
        <v/>
      </c>
      <c r="G110" s="254" t="str">
        <f ca="1">TEXT(Calcu!I374,Calcu!$Q$407)</f>
        <v/>
      </c>
      <c r="H110" s="254" t="str">
        <f ca="1">TEXT(Calcu!J374,Calcu!$Q$407)</f>
        <v/>
      </c>
      <c r="I110" s="254" t="str">
        <f ca="1">TEXT(Calcu!K374,Calcu!$Q$407)</f>
        <v/>
      </c>
      <c r="K110" s="254" t="str">
        <f>Calcu!C389</f>
        <v>Z 축 - Y 방향</v>
      </c>
      <c r="L110" s="254" t="str">
        <f>Calcu!E389</f>
        <v/>
      </c>
      <c r="M110" s="254" t="str">
        <f>Calcu!F389</f>
        <v/>
      </c>
      <c r="N110" s="254" t="str">
        <f ca="1">TEXT(Calcu!G389,Calcu!$Q$407)</f>
        <v/>
      </c>
      <c r="O110" s="254" t="str">
        <f ca="1">TEXT(Calcu!H389,Calcu!$Q$407)</f>
        <v/>
      </c>
      <c r="P110" s="254" t="str">
        <f ca="1">TEXT(Calcu!I389,Calcu!$Q$407)</f>
        <v/>
      </c>
      <c r="Q110" s="254" t="str">
        <f ca="1">TEXT(Calcu!J389,Calcu!$Q$407)</f>
        <v/>
      </c>
      <c r="R110" s="254" t="str">
        <f ca="1">TEXT(Calcu!K389,Calcu!$Q$407)</f>
        <v/>
      </c>
    </row>
    <row r="111" spans="2:18" ht="13.5" customHeight="1">
      <c r="B111" s="254" t="str">
        <f>Calcu!C375</f>
        <v>Z 축 - X 방향</v>
      </c>
      <c r="C111" s="254" t="str">
        <f>Calcu!E375</f>
        <v/>
      </c>
      <c r="D111" s="254" t="str">
        <f>Calcu!F375</f>
        <v/>
      </c>
      <c r="E111" s="254" t="str">
        <f ca="1">TEXT(Calcu!G375,Calcu!$Q$407)</f>
        <v/>
      </c>
      <c r="F111" s="254" t="str">
        <f ca="1">TEXT(Calcu!H375,Calcu!$Q$407)</f>
        <v/>
      </c>
      <c r="G111" s="254" t="str">
        <f ca="1">TEXT(Calcu!I375,Calcu!$Q$407)</f>
        <v/>
      </c>
      <c r="H111" s="254" t="str">
        <f ca="1">TEXT(Calcu!J375,Calcu!$Q$407)</f>
        <v/>
      </c>
      <c r="I111" s="254" t="str">
        <f ca="1">TEXT(Calcu!K375,Calcu!$Q$407)</f>
        <v/>
      </c>
      <c r="K111" s="254" t="str">
        <f>Calcu!C390</f>
        <v>Z 축 - Y 방향</v>
      </c>
      <c r="L111" s="254" t="str">
        <f>Calcu!E390</f>
        <v/>
      </c>
      <c r="M111" s="254" t="str">
        <f>Calcu!F390</f>
        <v/>
      </c>
      <c r="N111" s="254" t="str">
        <f ca="1">TEXT(Calcu!G390,Calcu!$Q$407)</f>
        <v/>
      </c>
      <c r="O111" s="254" t="str">
        <f ca="1">TEXT(Calcu!H390,Calcu!$Q$407)</f>
        <v/>
      </c>
      <c r="P111" s="254" t="str">
        <f ca="1">TEXT(Calcu!I390,Calcu!$Q$407)</f>
        <v/>
      </c>
      <c r="Q111" s="254" t="str">
        <f ca="1">TEXT(Calcu!J390,Calcu!$Q$407)</f>
        <v/>
      </c>
      <c r="R111" s="254" t="str">
        <f ca="1">TEXT(Calcu!K390,Calcu!$Q$407)</f>
        <v/>
      </c>
    </row>
    <row r="112" spans="2:18" ht="13.5" customHeight="1">
      <c r="B112" s="254" t="str">
        <f>Calcu!C376</f>
        <v>Z 축 - X 방향</v>
      </c>
      <c r="C112" s="254" t="str">
        <f>Calcu!E376</f>
        <v/>
      </c>
      <c r="D112" s="254" t="str">
        <f>Calcu!F376</f>
        <v/>
      </c>
      <c r="E112" s="254" t="str">
        <f ca="1">TEXT(Calcu!G376,Calcu!$Q$407)</f>
        <v/>
      </c>
      <c r="F112" s="254" t="str">
        <f ca="1">TEXT(Calcu!H376,Calcu!$Q$407)</f>
        <v/>
      </c>
      <c r="G112" s="254" t="str">
        <f ca="1">TEXT(Calcu!I376,Calcu!$Q$407)</f>
        <v/>
      </c>
      <c r="H112" s="254" t="str">
        <f ca="1">TEXT(Calcu!J376,Calcu!$Q$407)</f>
        <v/>
      </c>
      <c r="I112" s="254" t="str">
        <f ca="1">TEXT(Calcu!K376,Calcu!$Q$407)</f>
        <v/>
      </c>
      <c r="K112" s="254" t="str">
        <f>Calcu!C391</f>
        <v>Z 축 - Y 방향</v>
      </c>
      <c r="L112" s="254" t="str">
        <f>Calcu!E391</f>
        <v/>
      </c>
      <c r="M112" s="254" t="str">
        <f>Calcu!F391</f>
        <v/>
      </c>
      <c r="N112" s="254" t="str">
        <f ca="1">TEXT(Calcu!G391,Calcu!$Q$407)</f>
        <v/>
      </c>
      <c r="O112" s="254" t="str">
        <f ca="1">TEXT(Calcu!H391,Calcu!$Q$407)</f>
        <v/>
      </c>
      <c r="P112" s="254" t="str">
        <f ca="1">TEXT(Calcu!I391,Calcu!$Q$407)</f>
        <v/>
      </c>
      <c r="Q112" s="254" t="str">
        <f ca="1">TEXT(Calcu!J391,Calcu!$Q$407)</f>
        <v/>
      </c>
      <c r="R112" s="254" t="str">
        <f ca="1">TEXT(Calcu!K391,Calcu!$Q$407)</f>
        <v/>
      </c>
    </row>
    <row r="113" spans="1:19" ht="13.5" customHeight="1">
      <c r="B113" s="254" t="str">
        <f>Calcu!C377</f>
        <v>Z 축 - X 방향</v>
      </c>
      <c r="C113" s="254" t="str">
        <f>Calcu!E377</f>
        <v/>
      </c>
      <c r="D113" s="254" t="str">
        <f>Calcu!F377</f>
        <v/>
      </c>
      <c r="E113" s="254" t="str">
        <f ca="1">TEXT(Calcu!G377,Calcu!$Q$407)</f>
        <v/>
      </c>
      <c r="F113" s="254" t="str">
        <f ca="1">TEXT(Calcu!H377,Calcu!$Q$407)</f>
        <v/>
      </c>
      <c r="G113" s="254" t="str">
        <f ca="1">TEXT(Calcu!I377,Calcu!$Q$407)</f>
        <v/>
      </c>
      <c r="H113" s="254" t="str">
        <f ca="1">TEXT(Calcu!J377,Calcu!$Q$407)</f>
        <v/>
      </c>
      <c r="I113" s="254" t="str">
        <f ca="1">TEXT(Calcu!K377,Calcu!$Q$407)</f>
        <v/>
      </c>
      <c r="K113" s="254" t="str">
        <f>Calcu!C392</f>
        <v>Z 축 - Y 방향</v>
      </c>
      <c r="L113" s="254" t="str">
        <f>Calcu!E392</f>
        <v/>
      </c>
      <c r="M113" s="254" t="str">
        <f>Calcu!F392</f>
        <v/>
      </c>
      <c r="N113" s="254" t="str">
        <f ca="1">TEXT(Calcu!G392,Calcu!$Q$407)</f>
        <v/>
      </c>
      <c r="O113" s="254" t="str">
        <f ca="1">TEXT(Calcu!H392,Calcu!$Q$407)</f>
        <v/>
      </c>
      <c r="P113" s="254" t="str">
        <f ca="1">TEXT(Calcu!I392,Calcu!$Q$407)</f>
        <v/>
      </c>
      <c r="Q113" s="254" t="str">
        <f ca="1">TEXT(Calcu!J392,Calcu!$Q$407)</f>
        <v/>
      </c>
      <c r="R113" s="254" t="str">
        <f ca="1">TEXT(Calcu!K392,Calcu!$Q$407)</f>
        <v/>
      </c>
    </row>
    <row r="114" spans="1:19" ht="13.5" customHeight="1">
      <c r="B114" s="254" t="str">
        <f>Calcu!C378</f>
        <v>Z 축 - X 방향</v>
      </c>
      <c r="C114" s="254" t="str">
        <f>Calcu!E378</f>
        <v/>
      </c>
      <c r="D114" s="254" t="str">
        <f>Calcu!F378</f>
        <v/>
      </c>
      <c r="E114" s="254" t="str">
        <f ca="1">TEXT(Calcu!G378,Calcu!$Q$407)</f>
        <v/>
      </c>
      <c r="F114" s="254" t="str">
        <f ca="1">TEXT(Calcu!H378,Calcu!$Q$407)</f>
        <v/>
      </c>
      <c r="G114" s="254" t="str">
        <f ca="1">TEXT(Calcu!I378,Calcu!$Q$407)</f>
        <v/>
      </c>
      <c r="H114" s="254" t="str">
        <f ca="1">TEXT(Calcu!J378,Calcu!$Q$407)</f>
        <v/>
      </c>
      <c r="I114" s="254" t="str">
        <f ca="1">TEXT(Calcu!K378,Calcu!$Q$407)</f>
        <v/>
      </c>
      <c r="K114" s="254" t="str">
        <f>Calcu!C393</f>
        <v>Z 축 - Y 방향</v>
      </c>
      <c r="L114" s="254" t="str">
        <f>Calcu!E393</f>
        <v/>
      </c>
      <c r="M114" s="254" t="str">
        <f>Calcu!F393</f>
        <v/>
      </c>
      <c r="N114" s="254" t="str">
        <f ca="1">TEXT(Calcu!G393,Calcu!$Q$407)</f>
        <v/>
      </c>
      <c r="O114" s="254" t="str">
        <f ca="1">TEXT(Calcu!H393,Calcu!$Q$407)</f>
        <v/>
      </c>
      <c r="P114" s="254" t="str">
        <f ca="1">TEXT(Calcu!I393,Calcu!$Q$407)</f>
        <v/>
      </c>
      <c r="Q114" s="254" t="str">
        <f ca="1">TEXT(Calcu!J393,Calcu!$Q$407)</f>
        <v/>
      </c>
      <c r="R114" s="254" t="str">
        <f ca="1">TEXT(Calcu!K393,Calcu!$Q$407)</f>
        <v/>
      </c>
    </row>
    <row r="115" spans="1:19" ht="13.5" customHeight="1">
      <c r="B115" s="254" t="str">
        <f>Calcu!C379</f>
        <v>Z 축 - X 방향</v>
      </c>
      <c r="C115" s="254" t="str">
        <f>Calcu!E379</f>
        <v/>
      </c>
      <c r="D115" s="254" t="str">
        <f>Calcu!F379</f>
        <v/>
      </c>
      <c r="E115" s="254" t="str">
        <f ca="1">TEXT(Calcu!G379,Calcu!$Q$407)</f>
        <v/>
      </c>
      <c r="F115" s="254" t="str">
        <f ca="1">TEXT(Calcu!H379,Calcu!$Q$407)</f>
        <v/>
      </c>
      <c r="G115" s="254" t="str">
        <f ca="1">TEXT(Calcu!I379,Calcu!$Q$407)</f>
        <v/>
      </c>
      <c r="H115" s="254" t="str">
        <f ca="1">TEXT(Calcu!J379,Calcu!$Q$407)</f>
        <v/>
      </c>
      <c r="I115" s="254" t="str">
        <f ca="1">TEXT(Calcu!K379,Calcu!$Q$407)</f>
        <v/>
      </c>
      <c r="K115" s="254" t="str">
        <f>Calcu!C394</f>
        <v>Z 축 - Y 방향</v>
      </c>
      <c r="L115" s="254" t="str">
        <f>Calcu!E394</f>
        <v/>
      </c>
      <c r="M115" s="254" t="str">
        <f>Calcu!F394</f>
        <v/>
      </c>
      <c r="N115" s="254" t="str">
        <f ca="1">TEXT(Calcu!G394,Calcu!$Q$407)</f>
        <v/>
      </c>
      <c r="O115" s="254" t="str">
        <f ca="1">TEXT(Calcu!H394,Calcu!$Q$407)</f>
        <v/>
      </c>
      <c r="P115" s="254" t="str">
        <f ca="1">TEXT(Calcu!I394,Calcu!$Q$407)</f>
        <v/>
      </c>
      <c r="Q115" s="254" t="str">
        <f ca="1">TEXT(Calcu!J394,Calcu!$Q$407)</f>
        <v/>
      </c>
      <c r="R115" s="254" t="str">
        <f ca="1">TEXT(Calcu!K394,Calcu!$Q$407)</f>
        <v/>
      </c>
    </row>
    <row r="116" spans="1:19" ht="13.5" customHeight="1">
      <c r="B116" s="254" t="str">
        <f>Calcu!C380</f>
        <v>Z 축 - X 방향</v>
      </c>
      <c r="C116" s="254" t="str">
        <f>Calcu!E380</f>
        <v/>
      </c>
      <c r="D116" s="254" t="str">
        <f>Calcu!F380</f>
        <v/>
      </c>
      <c r="E116" s="254" t="str">
        <f ca="1">TEXT(Calcu!G380,Calcu!$Q$407)</f>
        <v/>
      </c>
      <c r="F116" s="254" t="str">
        <f ca="1">TEXT(Calcu!H380,Calcu!$Q$407)</f>
        <v/>
      </c>
      <c r="G116" s="254" t="str">
        <f ca="1">TEXT(Calcu!I380,Calcu!$Q$407)</f>
        <v/>
      </c>
      <c r="H116" s="254" t="str">
        <f ca="1">TEXT(Calcu!J380,Calcu!$Q$407)</f>
        <v/>
      </c>
      <c r="I116" s="254" t="str">
        <f ca="1">TEXT(Calcu!K380,Calcu!$Q$407)</f>
        <v/>
      </c>
      <c r="K116" s="254" t="str">
        <f>Calcu!C395</f>
        <v>Z 축 - Y 방향</v>
      </c>
      <c r="L116" s="254" t="str">
        <f>Calcu!E395</f>
        <v/>
      </c>
      <c r="M116" s="254" t="str">
        <f>Calcu!F395</f>
        <v/>
      </c>
      <c r="N116" s="254" t="str">
        <f ca="1">TEXT(Calcu!G395,Calcu!$Q$407)</f>
        <v/>
      </c>
      <c r="O116" s="254" t="str">
        <f ca="1">TEXT(Calcu!H395,Calcu!$Q$407)</f>
        <v/>
      </c>
      <c r="P116" s="254" t="str">
        <f ca="1">TEXT(Calcu!I395,Calcu!$Q$407)</f>
        <v/>
      </c>
      <c r="Q116" s="254" t="str">
        <f ca="1">TEXT(Calcu!J395,Calcu!$Q$407)</f>
        <v/>
      </c>
      <c r="R116" s="254" t="str">
        <f ca="1">TEXT(Calcu!K395,Calcu!$Q$407)</f>
        <v/>
      </c>
    </row>
    <row r="117" spans="1:19" ht="13.5" customHeight="1">
      <c r="B117" s="29"/>
      <c r="C117" s="29"/>
      <c r="D117" s="29"/>
      <c r="E117" s="29"/>
      <c r="F117" s="29"/>
      <c r="G117" s="29"/>
      <c r="H117" s="29"/>
      <c r="I117" s="29"/>
    </row>
    <row r="118" spans="1:19" ht="13.5" customHeight="1">
      <c r="B118" s="29"/>
      <c r="C118" s="29"/>
      <c r="D118" s="29"/>
      <c r="E118" s="29"/>
      <c r="F118" s="29"/>
      <c r="G118" s="29"/>
      <c r="H118" s="29"/>
      <c r="I118" s="29"/>
    </row>
    <row r="119" spans="1:19" ht="13.5" customHeight="1">
      <c r="B119" s="29"/>
      <c r="C119" s="29"/>
      <c r="D119" s="29"/>
      <c r="E119" s="29"/>
      <c r="F119" s="29"/>
      <c r="G119" s="29"/>
      <c r="H119" s="29"/>
      <c r="I119" s="29"/>
    </row>
    <row r="120" spans="1:19" s="28" customFormat="1" ht="15" customHeight="1">
      <c r="A120" s="46"/>
      <c r="B120" s="46" t="s">
        <v>254</v>
      </c>
      <c r="D120" s="25"/>
      <c r="E120" s="25"/>
      <c r="F120" s="25"/>
      <c r="G120" s="25"/>
      <c r="H120" s="25"/>
      <c r="I120" s="25"/>
      <c r="J120" s="45"/>
      <c r="L120" s="25"/>
      <c r="M120" s="25"/>
      <c r="N120" s="25"/>
      <c r="O120" s="25"/>
    </row>
    <row r="121" spans="1:19" ht="13.5" customHeight="1">
      <c r="B121" s="96" t="s">
        <v>255</v>
      </c>
      <c r="C121" s="25"/>
      <c r="D121" s="25"/>
      <c r="E121" s="25"/>
      <c r="F121" s="25"/>
      <c r="G121" s="25"/>
      <c r="H121" s="45"/>
      <c r="I121" s="45"/>
      <c r="L121" s="29"/>
      <c r="M121" s="29"/>
      <c r="N121" s="29"/>
      <c r="O121" s="29"/>
      <c r="P121" s="29"/>
      <c r="Q121" s="29"/>
      <c r="R121" s="29"/>
      <c r="S121" s="29"/>
    </row>
    <row r="122" spans="1:19" ht="13.5" customHeight="1">
      <c r="B122" s="97" t="s">
        <v>256</v>
      </c>
      <c r="F122" s="25"/>
      <c r="G122" s="25"/>
      <c r="H122" s="45"/>
      <c r="I122" s="45"/>
      <c r="L122" s="29"/>
      <c r="M122" s="29"/>
      <c r="N122" s="29"/>
      <c r="O122" s="29"/>
      <c r="P122" s="29"/>
      <c r="Q122" s="29"/>
      <c r="R122" s="29"/>
      <c r="S122" s="29"/>
    </row>
    <row r="123" spans="1:19" ht="13.5" customHeight="1">
      <c r="B123" s="422" t="s">
        <v>177</v>
      </c>
      <c r="C123" s="422" t="s">
        <v>257</v>
      </c>
      <c r="D123" s="422" t="s">
        <v>231</v>
      </c>
      <c r="E123" s="422" t="s">
        <v>258</v>
      </c>
      <c r="F123" s="422" t="s">
        <v>60</v>
      </c>
      <c r="G123" s="413" t="str">
        <f>Calcu!H429</f>
        <v>접촉식 좌표 측정기 지시값</v>
      </c>
      <c r="H123" s="414"/>
      <c r="I123" s="414"/>
      <c r="J123" s="414"/>
      <c r="K123" s="415"/>
      <c r="L123" s="29"/>
      <c r="M123" s="29"/>
      <c r="N123" s="29"/>
      <c r="O123" s="29"/>
      <c r="P123" s="29"/>
      <c r="Q123" s="29"/>
      <c r="R123" s="29"/>
      <c r="S123" s="29"/>
    </row>
    <row r="124" spans="1:19" ht="13.5" customHeight="1">
      <c r="B124" s="423"/>
      <c r="C124" s="423"/>
      <c r="D124" s="423"/>
      <c r="E124" s="423"/>
      <c r="F124" s="423"/>
      <c r="G124" s="253" t="s">
        <v>259</v>
      </c>
      <c r="H124" s="253" t="s">
        <v>76</v>
      </c>
      <c r="I124" s="253" t="s">
        <v>77</v>
      </c>
      <c r="J124" s="253" t="s">
        <v>116</v>
      </c>
      <c r="K124" s="253" t="s">
        <v>117</v>
      </c>
      <c r="L124" s="29"/>
      <c r="M124" s="29"/>
      <c r="N124" s="29"/>
      <c r="O124" s="29"/>
      <c r="P124" s="29"/>
      <c r="Q124" s="29"/>
      <c r="R124" s="29"/>
      <c r="S124" s="29"/>
    </row>
    <row r="125" spans="1:19" ht="13.5" customHeight="1">
      <c r="B125" s="424"/>
      <c r="C125" s="424"/>
      <c r="D125" s="424"/>
      <c r="E125" s="424"/>
      <c r="F125" s="424"/>
      <c r="G125" s="253">
        <f>Calcu!H431</f>
        <v>0</v>
      </c>
      <c r="H125" s="253">
        <f>Calcu!I431</f>
        <v>0</v>
      </c>
      <c r="I125" s="253">
        <f>Calcu!J431</f>
        <v>0</v>
      </c>
      <c r="J125" s="253">
        <f>Calcu!K431</f>
        <v>0</v>
      </c>
      <c r="K125" s="253">
        <f>Calcu!L431</f>
        <v>0</v>
      </c>
      <c r="L125" s="29"/>
      <c r="M125" s="29"/>
      <c r="N125" s="29"/>
      <c r="O125" s="29"/>
      <c r="P125" s="29"/>
      <c r="Q125" s="29"/>
      <c r="R125" s="29"/>
      <c r="S125" s="29"/>
    </row>
    <row r="126" spans="1:19" ht="13.5" customHeight="1">
      <c r="B126" s="254" t="str">
        <f>Calcu!C432</f>
        <v/>
      </c>
      <c r="C126" s="254" t="str">
        <f>Calcu!D432</f>
        <v/>
      </c>
      <c r="D126" s="254" t="str">
        <f>Calcu!E432</f>
        <v/>
      </c>
      <c r="E126" s="254" t="str">
        <f>Calcu!F432</f>
        <v/>
      </c>
      <c r="F126" s="254" t="str">
        <f>Calcu!G432</f>
        <v/>
      </c>
      <c r="G126" s="254" t="str">
        <f ca="1">TEXT(Calcu!H432,Calcu!$Q$446)</f>
        <v/>
      </c>
      <c r="H126" s="254" t="str">
        <f ca="1">TEXT(Calcu!I432,Calcu!$Q$446)</f>
        <v/>
      </c>
      <c r="I126" s="254" t="str">
        <f ca="1">TEXT(Calcu!J432,Calcu!$Q$446)</f>
        <v/>
      </c>
      <c r="J126" s="254" t="str">
        <f ca="1">TEXT(Calcu!K432,Calcu!$Q$446)</f>
        <v/>
      </c>
      <c r="K126" s="254" t="str">
        <f ca="1">TEXT(Calcu!L432,Calcu!$Q$446)</f>
        <v/>
      </c>
      <c r="L126" s="29"/>
      <c r="M126" s="29"/>
      <c r="N126" s="29"/>
      <c r="O126" s="29"/>
      <c r="P126" s="29"/>
      <c r="Q126" s="29"/>
      <c r="R126" s="29"/>
      <c r="S126" s="29"/>
    </row>
    <row r="127" spans="1:19" ht="13.5" customHeight="1">
      <c r="B127" s="254" t="str">
        <f>Calcu!C433</f>
        <v/>
      </c>
      <c r="C127" s="254" t="str">
        <f>Calcu!D433</f>
        <v/>
      </c>
      <c r="D127" s="254" t="str">
        <f>Calcu!E433</f>
        <v/>
      </c>
      <c r="E127" s="254" t="str">
        <f>Calcu!F433</f>
        <v/>
      </c>
      <c r="F127" s="254" t="str">
        <f>Calcu!G433</f>
        <v/>
      </c>
      <c r="G127" s="254" t="str">
        <f ca="1">TEXT(Calcu!H433,Calcu!$Q$446)</f>
        <v/>
      </c>
      <c r="H127" s="254" t="str">
        <f ca="1">TEXT(Calcu!I433,Calcu!$Q$446)</f>
        <v/>
      </c>
      <c r="I127" s="254" t="str">
        <f ca="1">TEXT(Calcu!J433,Calcu!$Q$446)</f>
        <v/>
      </c>
      <c r="J127" s="254" t="str">
        <f ca="1">TEXT(Calcu!K433,Calcu!$Q$446)</f>
        <v/>
      </c>
      <c r="K127" s="254" t="str">
        <f ca="1">TEXT(Calcu!L433,Calcu!$Q$446)</f>
        <v/>
      </c>
      <c r="L127" s="29"/>
      <c r="M127" s="29"/>
      <c r="N127" s="29"/>
      <c r="O127" s="29"/>
      <c r="P127" s="29"/>
      <c r="Q127" s="29"/>
      <c r="R127" s="29"/>
      <c r="S127" s="29"/>
    </row>
    <row r="128" spans="1:19" ht="13.5" customHeight="1">
      <c r="B128" s="254" t="str">
        <f>Calcu!C434</f>
        <v/>
      </c>
      <c r="C128" s="254" t="str">
        <f>Calcu!D434</f>
        <v/>
      </c>
      <c r="D128" s="254" t="str">
        <f>Calcu!E434</f>
        <v/>
      </c>
      <c r="E128" s="254" t="str">
        <f>Calcu!F434</f>
        <v/>
      </c>
      <c r="F128" s="254" t="str">
        <f>Calcu!G434</f>
        <v/>
      </c>
      <c r="G128" s="254" t="str">
        <f ca="1">TEXT(Calcu!H434,Calcu!$Q$446)</f>
        <v/>
      </c>
      <c r="H128" s="254" t="str">
        <f ca="1">TEXT(Calcu!I434,Calcu!$Q$446)</f>
        <v/>
      </c>
      <c r="I128" s="254" t="str">
        <f ca="1">TEXT(Calcu!J434,Calcu!$Q$446)</f>
        <v/>
      </c>
      <c r="J128" s="254" t="str">
        <f ca="1">TEXT(Calcu!K434,Calcu!$Q$446)</f>
        <v/>
      </c>
      <c r="K128" s="254" t="str">
        <f ca="1">TEXT(Calcu!L434,Calcu!$Q$446)</f>
        <v/>
      </c>
      <c r="L128" s="29"/>
      <c r="M128" s="29"/>
      <c r="N128" s="29"/>
      <c r="O128" s="29"/>
      <c r="P128" s="29"/>
      <c r="Q128" s="29"/>
      <c r="R128" s="29"/>
      <c r="S128" s="29"/>
    </row>
  </sheetData>
  <sortState ref="T5:U14">
    <sortCondition descending="1" ref="T5"/>
  </sortState>
  <mergeCells count="42">
    <mergeCell ref="L103:L105"/>
    <mergeCell ref="M103:M105"/>
    <mergeCell ref="N103:R103"/>
    <mergeCell ref="B123:B125"/>
    <mergeCell ref="C123:C125"/>
    <mergeCell ref="D123:D125"/>
    <mergeCell ref="E123:E125"/>
    <mergeCell ref="F123:F125"/>
    <mergeCell ref="G123:K123"/>
    <mergeCell ref="B103:B105"/>
    <mergeCell ref="C103:C105"/>
    <mergeCell ref="D103:D105"/>
    <mergeCell ref="E103:I103"/>
    <mergeCell ref="K103:K105"/>
    <mergeCell ref="L73:L75"/>
    <mergeCell ref="M73:M75"/>
    <mergeCell ref="N73:R73"/>
    <mergeCell ref="B88:B90"/>
    <mergeCell ref="C88:C90"/>
    <mergeCell ref="D88:D90"/>
    <mergeCell ref="E88:I88"/>
    <mergeCell ref="K88:K90"/>
    <mergeCell ref="L88:L90"/>
    <mergeCell ref="M88:M90"/>
    <mergeCell ref="N88:R88"/>
    <mergeCell ref="B73:B75"/>
    <mergeCell ref="C73:C75"/>
    <mergeCell ref="D73:D75"/>
    <mergeCell ref="E73:I73"/>
    <mergeCell ref="K73:K75"/>
    <mergeCell ref="E4:F4"/>
    <mergeCell ref="E3:F3"/>
    <mergeCell ref="I12:I13"/>
    <mergeCell ref="J12:N12"/>
    <mergeCell ref="P12:P13"/>
    <mergeCell ref="Q12:U12"/>
    <mergeCell ref="B44:B45"/>
    <mergeCell ref="C44:G44"/>
    <mergeCell ref="B12:B13"/>
    <mergeCell ref="C12:G12"/>
    <mergeCell ref="I44:I45"/>
    <mergeCell ref="J44:N44"/>
  </mergeCells>
  <phoneticPr fontId="4" type="noConversion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>&amp;L&amp;"Tahoma,보통"&amp;9F-02P-02-001 (Rev.01)&amp;C&amp;9&amp;P of &amp;N&amp;R&amp;"돋움,굵게"&amp;9(주)에이치시티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E738"/>
  <sheetViews>
    <sheetView showGridLines="0" zoomScaleNormal="100" zoomScaleSheetLayoutView="100" workbookViewId="0"/>
  </sheetViews>
  <sheetFormatPr defaultColWidth="1.77734375" defaultRowHeight="18.75" customHeight="1"/>
  <cols>
    <col min="1" max="1" width="1.77734375" style="56"/>
    <col min="2" max="2" width="1.77734375" style="56" customWidth="1"/>
    <col min="3" max="11" width="1.77734375" style="56"/>
    <col min="12" max="12" width="1.77734375" style="56" customWidth="1"/>
    <col min="13" max="19" width="1.77734375" style="56"/>
    <col min="20" max="21" width="1.77734375" style="56" customWidth="1"/>
    <col min="22" max="26" width="1.77734375" style="56"/>
    <col min="27" max="27" width="1.77734375" style="56" customWidth="1"/>
    <col min="28" max="28" width="1.77734375" style="56"/>
    <col min="29" max="29" width="1.77734375" style="56" customWidth="1"/>
    <col min="30" max="33" width="1.77734375" style="56"/>
    <col min="34" max="34" width="1.77734375" style="56" customWidth="1"/>
    <col min="35" max="16384" width="1.77734375" style="56"/>
  </cols>
  <sheetData>
    <row r="1" spans="1:44" s="68" customFormat="1" ht="31.5">
      <c r="A1" s="67" t="s">
        <v>674</v>
      </c>
    </row>
    <row r="2" spans="1:44" s="68" customFormat="1" ht="18.75" customHeight="1"/>
    <row r="3" spans="1:44" s="68" customFormat="1" ht="18.75" customHeight="1">
      <c r="A3" s="69" t="s">
        <v>676</v>
      </c>
    </row>
    <row r="4" spans="1:44" s="68" customFormat="1" ht="18.75" customHeight="1">
      <c r="B4" s="425" t="s">
        <v>677</v>
      </c>
      <c r="C4" s="425"/>
      <c r="D4" s="425"/>
      <c r="E4" s="425"/>
      <c r="F4" s="425"/>
      <c r="G4" s="425"/>
      <c r="H4" s="426" t="s">
        <v>679</v>
      </c>
      <c r="I4" s="426"/>
      <c r="J4" s="426"/>
      <c r="K4" s="426"/>
      <c r="L4" s="426"/>
      <c r="M4" s="426"/>
      <c r="N4" s="425" t="s">
        <v>680</v>
      </c>
      <c r="O4" s="425"/>
      <c r="P4" s="425"/>
      <c r="Q4" s="425"/>
      <c r="R4" s="425"/>
      <c r="S4" s="425"/>
      <c r="T4" s="425" t="s">
        <v>681</v>
      </c>
      <c r="U4" s="425"/>
      <c r="V4" s="425"/>
      <c r="W4" s="425"/>
      <c r="X4" s="425"/>
      <c r="Y4" s="425"/>
    </row>
    <row r="5" spans="1:44" s="68" customFormat="1" ht="18.75" customHeight="1">
      <c r="B5" s="427">
        <f>Calcu!I4</f>
        <v>0</v>
      </c>
      <c r="C5" s="427"/>
      <c r="D5" s="427"/>
      <c r="E5" s="427"/>
      <c r="F5" s="427"/>
      <c r="G5" s="427"/>
      <c r="H5" s="428">
        <f>Calcu!J4</f>
        <v>1</v>
      </c>
      <c r="I5" s="428"/>
      <c r="J5" s="428"/>
      <c r="K5" s="428"/>
      <c r="L5" s="428"/>
      <c r="M5" s="428"/>
      <c r="N5" s="427" t="s">
        <v>682</v>
      </c>
      <c r="O5" s="427"/>
      <c r="P5" s="427"/>
      <c r="Q5" s="427"/>
      <c r="R5" s="427"/>
      <c r="S5" s="427"/>
      <c r="T5" s="427" t="str">
        <f>Calcu!D4</f>
        <v>게이지 블록</v>
      </c>
      <c r="U5" s="427"/>
      <c r="V5" s="427"/>
      <c r="W5" s="427"/>
      <c r="X5" s="427"/>
      <c r="Y5" s="427"/>
    </row>
    <row r="6" spans="1:44" s="68" customFormat="1" ht="18.75" customHeight="1"/>
    <row r="7" spans="1:44" ht="18.75" customHeight="1">
      <c r="A7" s="57" t="s">
        <v>684</v>
      </c>
      <c r="B7" s="278"/>
      <c r="C7" s="278"/>
      <c r="D7" s="278"/>
      <c r="E7" s="278"/>
      <c r="F7" s="278"/>
      <c r="G7" s="278"/>
      <c r="H7" s="278"/>
      <c r="I7" s="278"/>
      <c r="J7" s="278"/>
      <c r="K7" s="278"/>
      <c r="L7" s="278"/>
      <c r="M7" s="27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  <c r="AM7" s="278"/>
      <c r="AN7" s="278"/>
      <c r="AO7" s="278"/>
      <c r="AP7" s="278"/>
      <c r="AQ7" s="278"/>
      <c r="AR7" s="278"/>
    </row>
    <row r="8" spans="1:44" ht="18.75" customHeight="1">
      <c r="A8" s="57"/>
      <c r="B8" s="429" t="s">
        <v>685</v>
      </c>
      <c r="C8" s="430"/>
      <c r="D8" s="430"/>
      <c r="E8" s="430"/>
      <c r="F8" s="431"/>
      <c r="G8" s="435" t="str">
        <f>$N$5&amp;" 지시값"</f>
        <v>접촉식 좌표 측정기 지시값</v>
      </c>
      <c r="H8" s="436"/>
      <c r="I8" s="436"/>
      <c r="J8" s="436"/>
      <c r="K8" s="436"/>
      <c r="L8" s="436"/>
      <c r="M8" s="436"/>
      <c r="N8" s="436"/>
      <c r="O8" s="436"/>
      <c r="P8" s="436"/>
      <c r="Q8" s="436"/>
      <c r="R8" s="436"/>
      <c r="S8" s="436"/>
      <c r="T8" s="436"/>
      <c r="U8" s="436"/>
      <c r="V8" s="436"/>
      <c r="W8" s="436"/>
      <c r="X8" s="436"/>
      <c r="Y8" s="436"/>
      <c r="Z8" s="436"/>
      <c r="AA8" s="436"/>
      <c r="AB8" s="436"/>
      <c r="AC8" s="436"/>
      <c r="AD8" s="436"/>
      <c r="AE8" s="437"/>
      <c r="AF8" s="429" t="s">
        <v>686</v>
      </c>
      <c r="AG8" s="430"/>
      <c r="AH8" s="430"/>
      <c r="AI8" s="430"/>
      <c r="AJ8" s="431"/>
      <c r="AK8" s="429" t="s">
        <v>687</v>
      </c>
      <c r="AL8" s="430"/>
      <c r="AM8" s="430"/>
      <c r="AN8" s="430"/>
      <c r="AO8" s="431"/>
    </row>
    <row r="9" spans="1:44" ht="18.75" customHeight="1">
      <c r="A9" s="57"/>
      <c r="B9" s="432"/>
      <c r="C9" s="433"/>
      <c r="D9" s="433"/>
      <c r="E9" s="433"/>
      <c r="F9" s="434"/>
      <c r="G9" s="435" t="s">
        <v>688</v>
      </c>
      <c r="H9" s="436"/>
      <c r="I9" s="436"/>
      <c r="J9" s="436"/>
      <c r="K9" s="437"/>
      <c r="L9" s="435" t="s">
        <v>689</v>
      </c>
      <c r="M9" s="436"/>
      <c r="N9" s="436"/>
      <c r="O9" s="436"/>
      <c r="P9" s="437"/>
      <c r="Q9" s="435" t="s">
        <v>690</v>
      </c>
      <c r="R9" s="436"/>
      <c r="S9" s="436"/>
      <c r="T9" s="436"/>
      <c r="U9" s="437"/>
      <c r="V9" s="435" t="s">
        <v>691</v>
      </c>
      <c r="W9" s="436"/>
      <c r="X9" s="436"/>
      <c r="Y9" s="436"/>
      <c r="Z9" s="437"/>
      <c r="AA9" s="435" t="s">
        <v>692</v>
      </c>
      <c r="AB9" s="436"/>
      <c r="AC9" s="436"/>
      <c r="AD9" s="436"/>
      <c r="AE9" s="437"/>
      <c r="AF9" s="432"/>
      <c r="AG9" s="433"/>
      <c r="AH9" s="433"/>
      <c r="AI9" s="433"/>
      <c r="AJ9" s="434"/>
      <c r="AK9" s="432"/>
      <c r="AL9" s="433"/>
      <c r="AM9" s="433"/>
      <c r="AN9" s="433"/>
      <c r="AO9" s="434"/>
    </row>
    <row r="10" spans="1:44" ht="18.75" customHeight="1">
      <c r="A10" s="57"/>
      <c r="B10" s="435" t="s">
        <v>694</v>
      </c>
      <c r="C10" s="436"/>
      <c r="D10" s="436"/>
      <c r="E10" s="436"/>
      <c r="F10" s="437"/>
      <c r="G10" s="435" t="str">
        <f>B10</f>
        <v>mm</v>
      </c>
      <c r="H10" s="436"/>
      <c r="I10" s="436"/>
      <c r="J10" s="436"/>
      <c r="K10" s="437"/>
      <c r="L10" s="435" t="str">
        <f>G10</f>
        <v>mm</v>
      </c>
      <c r="M10" s="436"/>
      <c r="N10" s="436"/>
      <c r="O10" s="436"/>
      <c r="P10" s="437"/>
      <c r="Q10" s="435" t="str">
        <f>L10</f>
        <v>mm</v>
      </c>
      <c r="R10" s="436"/>
      <c r="S10" s="436"/>
      <c r="T10" s="436"/>
      <c r="U10" s="437"/>
      <c r="V10" s="435" t="str">
        <f>Q10</f>
        <v>mm</v>
      </c>
      <c r="W10" s="436"/>
      <c r="X10" s="436"/>
      <c r="Y10" s="436"/>
      <c r="Z10" s="437"/>
      <c r="AA10" s="435" t="str">
        <f>V10</f>
        <v>mm</v>
      </c>
      <c r="AB10" s="436"/>
      <c r="AC10" s="436"/>
      <c r="AD10" s="436"/>
      <c r="AE10" s="437"/>
      <c r="AF10" s="435" t="s">
        <v>694</v>
      </c>
      <c r="AG10" s="436"/>
      <c r="AH10" s="436"/>
      <c r="AI10" s="436"/>
      <c r="AJ10" s="437"/>
      <c r="AK10" s="435" t="s">
        <v>694</v>
      </c>
      <c r="AL10" s="436"/>
      <c r="AM10" s="436"/>
      <c r="AN10" s="436"/>
      <c r="AO10" s="437"/>
    </row>
    <row r="11" spans="1:44" ht="18.75" customHeight="1">
      <c r="A11" s="57"/>
      <c r="B11" s="438" t="str">
        <f>Calcu!T10</f>
        <v/>
      </c>
      <c r="C11" s="439"/>
      <c r="D11" s="439"/>
      <c r="E11" s="439"/>
      <c r="F11" s="440"/>
      <c r="G11" s="438" t="str">
        <f>IF(Calcu!B10=TRUE,Calcu!E10*$H$5,"")</f>
        <v/>
      </c>
      <c r="H11" s="439"/>
      <c r="I11" s="439"/>
      <c r="J11" s="439"/>
      <c r="K11" s="440"/>
      <c r="L11" s="438" t="str">
        <f>IF(Calcu!B10=TRUE,Calcu!F10*H$5,"")</f>
        <v/>
      </c>
      <c r="M11" s="439"/>
      <c r="N11" s="439"/>
      <c r="O11" s="439"/>
      <c r="P11" s="440"/>
      <c r="Q11" s="438" t="str">
        <f>IF(Calcu!B10=TRUE,Calcu!G10*H$5,"")</f>
        <v/>
      </c>
      <c r="R11" s="439"/>
      <c r="S11" s="439"/>
      <c r="T11" s="439"/>
      <c r="U11" s="440"/>
      <c r="V11" s="438" t="str">
        <f>IF(Calcu!B10=TRUE,Calcu!H10*H$5,"")</f>
        <v/>
      </c>
      <c r="W11" s="439"/>
      <c r="X11" s="439"/>
      <c r="Y11" s="439"/>
      <c r="Z11" s="440"/>
      <c r="AA11" s="438" t="str">
        <f>IF(Calcu!B10=TRUE,Calcu!I10*H$5,"")</f>
        <v/>
      </c>
      <c r="AB11" s="439"/>
      <c r="AC11" s="439"/>
      <c r="AD11" s="439"/>
      <c r="AE11" s="440"/>
      <c r="AF11" s="438" t="str">
        <f>Calcu!M10</f>
        <v/>
      </c>
      <c r="AG11" s="439"/>
      <c r="AH11" s="439"/>
      <c r="AI11" s="439"/>
      <c r="AJ11" s="440"/>
      <c r="AK11" s="438" t="str">
        <f>Calcu!K10</f>
        <v/>
      </c>
      <c r="AL11" s="439"/>
      <c r="AM11" s="439"/>
      <c r="AN11" s="439"/>
      <c r="AO11" s="440"/>
    </row>
    <row r="12" spans="1:44" ht="18.75" customHeight="1">
      <c r="A12" s="57"/>
      <c r="B12" s="438" t="str">
        <f>Calcu!T11</f>
        <v/>
      </c>
      <c r="C12" s="439"/>
      <c r="D12" s="439"/>
      <c r="E12" s="439"/>
      <c r="F12" s="440"/>
      <c r="G12" s="438" t="str">
        <f>IF(Calcu!B11=TRUE,Calcu!E11*$H$5,"")</f>
        <v/>
      </c>
      <c r="H12" s="439"/>
      <c r="I12" s="439"/>
      <c r="J12" s="439"/>
      <c r="K12" s="440"/>
      <c r="L12" s="438" t="str">
        <f>IF(Calcu!B11=TRUE,Calcu!F11*H$5,"")</f>
        <v/>
      </c>
      <c r="M12" s="439"/>
      <c r="N12" s="439"/>
      <c r="O12" s="439"/>
      <c r="P12" s="440"/>
      <c r="Q12" s="438" t="str">
        <f>IF(Calcu!B11=TRUE,Calcu!G11*H$5,"")</f>
        <v/>
      </c>
      <c r="R12" s="439"/>
      <c r="S12" s="439"/>
      <c r="T12" s="439"/>
      <c r="U12" s="440"/>
      <c r="V12" s="438" t="str">
        <f>IF(Calcu!B11=TRUE,Calcu!H11*H$5,"")</f>
        <v/>
      </c>
      <c r="W12" s="439"/>
      <c r="X12" s="439"/>
      <c r="Y12" s="439"/>
      <c r="Z12" s="440"/>
      <c r="AA12" s="438" t="str">
        <f>IF(Calcu!B11=TRUE,Calcu!I11*H$5,"")</f>
        <v/>
      </c>
      <c r="AB12" s="439"/>
      <c r="AC12" s="439"/>
      <c r="AD12" s="439"/>
      <c r="AE12" s="440"/>
      <c r="AF12" s="438" t="str">
        <f>Calcu!M11</f>
        <v/>
      </c>
      <c r="AG12" s="439"/>
      <c r="AH12" s="439"/>
      <c r="AI12" s="439"/>
      <c r="AJ12" s="440"/>
      <c r="AK12" s="438" t="str">
        <f>Calcu!K11</f>
        <v/>
      </c>
      <c r="AL12" s="439"/>
      <c r="AM12" s="439"/>
      <c r="AN12" s="439"/>
      <c r="AO12" s="440"/>
    </row>
    <row r="13" spans="1:44" ht="18.75" customHeight="1">
      <c r="A13" s="57"/>
      <c r="B13" s="438" t="str">
        <f>Calcu!T12</f>
        <v/>
      </c>
      <c r="C13" s="439"/>
      <c r="D13" s="439"/>
      <c r="E13" s="439"/>
      <c r="F13" s="440"/>
      <c r="G13" s="438" t="str">
        <f>IF(Calcu!B12=TRUE,Calcu!E12*$H$5,"")</f>
        <v/>
      </c>
      <c r="H13" s="439"/>
      <c r="I13" s="439"/>
      <c r="J13" s="439"/>
      <c r="K13" s="440"/>
      <c r="L13" s="438" t="str">
        <f>IF(Calcu!B12=TRUE,Calcu!F12*H$5,"")</f>
        <v/>
      </c>
      <c r="M13" s="439"/>
      <c r="N13" s="439"/>
      <c r="O13" s="439"/>
      <c r="P13" s="440"/>
      <c r="Q13" s="438" t="str">
        <f>IF(Calcu!B12=TRUE,Calcu!G12*H$5,"")</f>
        <v/>
      </c>
      <c r="R13" s="439"/>
      <c r="S13" s="439"/>
      <c r="T13" s="439"/>
      <c r="U13" s="440"/>
      <c r="V13" s="438" t="str">
        <f>IF(Calcu!B12=TRUE,Calcu!H12*H$5,"")</f>
        <v/>
      </c>
      <c r="W13" s="439"/>
      <c r="X13" s="439"/>
      <c r="Y13" s="439"/>
      <c r="Z13" s="440"/>
      <c r="AA13" s="438" t="str">
        <f>IF(Calcu!B12=TRUE,Calcu!I12*H$5,"")</f>
        <v/>
      </c>
      <c r="AB13" s="439"/>
      <c r="AC13" s="439"/>
      <c r="AD13" s="439"/>
      <c r="AE13" s="440"/>
      <c r="AF13" s="438" t="str">
        <f>Calcu!M12</f>
        <v/>
      </c>
      <c r="AG13" s="439"/>
      <c r="AH13" s="439"/>
      <c r="AI13" s="439"/>
      <c r="AJ13" s="440"/>
      <c r="AK13" s="438" t="str">
        <f>Calcu!K12</f>
        <v/>
      </c>
      <c r="AL13" s="439"/>
      <c r="AM13" s="439"/>
      <c r="AN13" s="439"/>
      <c r="AO13" s="440"/>
    </row>
    <row r="14" spans="1:44" ht="18.75" customHeight="1">
      <c r="A14" s="57"/>
      <c r="B14" s="438" t="str">
        <f>Calcu!T13</f>
        <v/>
      </c>
      <c r="C14" s="439"/>
      <c r="D14" s="439"/>
      <c r="E14" s="439"/>
      <c r="F14" s="440"/>
      <c r="G14" s="438" t="str">
        <f>IF(Calcu!B13=TRUE,Calcu!E13*$H$5,"")</f>
        <v/>
      </c>
      <c r="H14" s="439"/>
      <c r="I14" s="439"/>
      <c r="J14" s="439"/>
      <c r="K14" s="440"/>
      <c r="L14" s="438" t="str">
        <f>IF(Calcu!B13=TRUE,Calcu!F13*H$5,"")</f>
        <v/>
      </c>
      <c r="M14" s="439"/>
      <c r="N14" s="439"/>
      <c r="O14" s="439"/>
      <c r="P14" s="440"/>
      <c r="Q14" s="438" t="str">
        <f>IF(Calcu!B13=TRUE,Calcu!G13*H$5,"")</f>
        <v/>
      </c>
      <c r="R14" s="439"/>
      <c r="S14" s="439"/>
      <c r="T14" s="439"/>
      <c r="U14" s="440"/>
      <c r="V14" s="438" t="str">
        <f>IF(Calcu!B13=TRUE,Calcu!H13*H$5,"")</f>
        <v/>
      </c>
      <c r="W14" s="439"/>
      <c r="X14" s="439"/>
      <c r="Y14" s="439"/>
      <c r="Z14" s="440"/>
      <c r="AA14" s="438" t="str">
        <f>IF(Calcu!B13=TRUE,Calcu!I13*H$5,"")</f>
        <v/>
      </c>
      <c r="AB14" s="439"/>
      <c r="AC14" s="439"/>
      <c r="AD14" s="439"/>
      <c r="AE14" s="440"/>
      <c r="AF14" s="438" t="str">
        <f>Calcu!M13</f>
        <v/>
      </c>
      <c r="AG14" s="439"/>
      <c r="AH14" s="439"/>
      <c r="AI14" s="439"/>
      <c r="AJ14" s="440"/>
      <c r="AK14" s="438" t="str">
        <f>Calcu!K13</f>
        <v/>
      </c>
      <c r="AL14" s="439"/>
      <c r="AM14" s="439"/>
      <c r="AN14" s="439"/>
      <c r="AO14" s="440"/>
    </row>
    <row r="15" spans="1:44" ht="18.75" customHeight="1">
      <c r="A15" s="57"/>
      <c r="B15" s="438" t="str">
        <f>Calcu!T14</f>
        <v/>
      </c>
      <c r="C15" s="439"/>
      <c r="D15" s="439"/>
      <c r="E15" s="439"/>
      <c r="F15" s="440"/>
      <c r="G15" s="438" t="str">
        <f>IF(Calcu!B14=TRUE,Calcu!E14*$H$5,"")</f>
        <v/>
      </c>
      <c r="H15" s="439"/>
      <c r="I15" s="439"/>
      <c r="J15" s="439"/>
      <c r="K15" s="440"/>
      <c r="L15" s="438" t="str">
        <f>IF(Calcu!B14=TRUE,Calcu!F14*H$5,"")</f>
        <v/>
      </c>
      <c r="M15" s="439"/>
      <c r="N15" s="439"/>
      <c r="O15" s="439"/>
      <c r="P15" s="440"/>
      <c r="Q15" s="438" t="str">
        <f>IF(Calcu!B14=TRUE,Calcu!G14*H$5,"")</f>
        <v/>
      </c>
      <c r="R15" s="439"/>
      <c r="S15" s="439"/>
      <c r="T15" s="439"/>
      <c r="U15" s="440"/>
      <c r="V15" s="438" t="str">
        <f>IF(Calcu!B14=TRUE,Calcu!H14*H$5,"")</f>
        <v/>
      </c>
      <c r="W15" s="439"/>
      <c r="X15" s="439"/>
      <c r="Y15" s="439"/>
      <c r="Z15" s="440"/>
      <c r="AA15" s="438" t="str">
        <f>IF(Calcu!B14=TRUE,Calcu!I14*H$5,"")</f>
        <v/>
      </c>
      <c r="AB15" s="439"/>
      <c r="AC15" s="439"/>
      <c r="AD15" s="439"/>
      <c r="AE15" s="440"/>
      <c r="AF15" s="438" t="str">
        <f>Calcu!M14</f>
        <v/>
      </c>
      <c r="AG15" s="439"/>
      <c r="AH15" s="439"/>
      <c r="AI15" s="439"/>
      <c r="AJ15" s="440"/>
      <c r="AK15" s="438" t="str">
        <f>Calcu!K14</f>
        <v/>
      </c>
      <c r="AL15" s="439"/>
      <c r="AM15" s="439"/>
      <c r="AN15" s="439"/>
      <c r="AO15" s="440"/>
    </row>
    <row r="16" spans="1:44" ht="18.75" customHeight="1">
      <c r="A16" s="57"/>
      <c r="B16" s="438" t="str">
        <f>Calcu!T15</f>
        <v/>
      </c>
      <c r="C16" s="439"/>
      <c r="D16" s="439"/>
      <c r="E16" s="439"/>
      <c r="F16" s="440"/>
      <c r="G16" s="438" t="str">
        <f>IF(Calcu!B15=TRUE,Calcu!E15*$H$5,"")</f>
        <v/>
      </c>
      <c r="H16" s="439"/>
      <c r="I16" s="439"/>
      <c r="J16" s="439"/>
      <c r="K16" s="440"/>
      <c r="L16" s="438" t="str">
        <f>IF(Calcu!B15=TRUE,Calcu!F15*H$5,"")</f>
        <v/>
      </c>
      <c r="M16" s="439"/>
      <c r="N16" s="439"/>
      <c r="O16" s="439"/>
      <c r="P16" s="440"/>
      <c r="Q16" s="438" t="str">
        <f>IF(Calcu!B15=TRUE,Calcu!G15*H$5,"")</f>
        <v/>
      </c>
      <c r="R16" s="439"/>
      <c r="S16" s="439"/>
      <c r="T16" s="439"/>
      <c r="U16" s="440"/>
      <c r="V16" s="438" t="str">
        <f>IF(Calcu!B15=TRUE,Calcu!H15*H$5,"")</f>
        <v/>
      </c>
      <c r="W16" s="439"/>
      <c r="X16" s="439"/>
      <c r="Y16" s="439"/>
      <c r="Z16" s="440"/>
      <c r="AA16" s="438" t="str">
        <f>IF(Calcu!B15=TRUE,Calcu!I15*H$5,"")</f>
        <v/>
      </c>
      <c r="AB16" s="439"/>
      <c r="AC16" s="439"/>
      <c r="AD16" s="439"/>
      <c r="AE16" s="440"/>
      <c r="AF16" s="438" t="str">
        <f>Calcu!M15</f>
        <v/>
      </c>
      <c r="AG16" s="439"/>
      <c r="AH16" s="439"/>
      <c r="AI16" s="439"/>
      <c r="AJ16" s="440"/>
      <c r="AK16" s="438" t="str">
        <f>Calcu!K15</f>
        <v/>
      </c>
      <c r="AL16" s="439"/>
      <c r="AM16" s="439"/>
      <c r="AN16" s="439"/>
      <c r="AO16" s="440"/>
    </row>
    <row r="17" spans="1:46" ht="18.75" customHeight="1">
      <c r="A17" s="57"/>
      <c r="B17" s="438" t="str">
        <f>Calcu!T16</f>
        <v/>
      </c>
      <c r="C17" s="439"/>
      <c r="D17" s="439"/>
      <c r="E17" s="439"/>
      <c r="F17" s="440"/>
      <c r="G17" s="438" t="str">
        <f>IF(Calcu!B16=TRUE,Calcu!E16*$H$5,"")</f>
        <v/>
      </c>
      <c r="H17" s="439"/>
      <c r="I17" s="439"/>
      <c r="J17" s="439"/>
      <c r="K17" s="440"/>
      <c r="L17" s="438" t="str">
        <f>IF(Calcu!B16=TRUE,Calcu!F16*H$5,"")</f>
        <v/>
      </c>
      <c r="M17" s="439"/>
      <c r="N17" s="439"/>
      <c r="O17" s="439"/>
      <c r="P17" s="440"/>
      <c r="Q17" s="438" t="str">
        <f>IF(Calcu!B16=TRUE,Calcu!G16*H$5,"")</f>
        <v/>
      </c>
      <c r="R17" s="439"/>
      <c r="S17" s="439"/>
      <c r="T17" s="439"/>
      <c r="U17" s="440"/>
      <c r="V17" s="438" t="str">
        <f>IF(Calcu!B16=TRUE,Calcu!H16*H$5,"")</f>
        <v/>
      </c>
      <c r="W17" s="439"/>
      <c r="X17" s="439"/>
      <c r="Y17" s="439"/>
      <c r="Z17" s="440"/>
      <c r="AA17" s="438" t="str">
        <f>IF(Calcu!B16=TRUE,Calcu!I16*H$5,"")</f>
        <v/>
      </c>
      <c r="AB17" s="439"/>
      <c r="AC17" s="439"/>
      <c r="AD17" s="439"/>
      <c r="AE17" s="440"/>
      <c r="AF17" s="438" t="str">
        <f>Calcu!M16</f>
        <v/>
      </c>
      <c r="AG17" s="439"/>
      <c r="AH17" s="439"/>
      <c r="AI17" s="439"/>
      <c r="AJ17" s="440"/>
      <c r="AK17" s="438" t="str">
        <f>Calcu!K16</f>
        <v/>
      </c>
      <c r="AL17" s="439"/>
      <c r="AM17" s="439"/>
      <c r="AN17" s="439"/>
      <c r="AO17" s="440"/>
    </row>
    <row r="18" spans="1:46" ht="18.75" customHeight="1">
      <c r="A18" s="57"/>
      <c r="B18" s="438" t="str">
        <f>Calcu!T17</f>
        <v/>
      </c>
      <c r="C18" s="439"/>
      <c r="D18" s="439"/>
      <c r="E18" s="439"/>
      <c r="F18" s="440"/>
      <c r="G18" s="438" t="str">
        <f>IF(Calcu!B17=TRUE,Calcu!E17*$H$5,"")</f>
        <v/>
      </c>
      <c r="H18" s="439"/>
      <c r="I18" s="439"/>
      <c r="J18" s="439"/>
      <c r="K18" s="440"/>
      <c r="L18" s="438" t="str">
        <f>IF(Calcu!B17=TRUE,Calcu!F17*H$5,"")</f>
        <v/>
      </c>
      <c r="M18" s="439"/>
      <c r="N18" s="439"/>
      <c r="O18" s="439"/>
      <c r="P18" s="440"/>
      <c r="Q18" s="438" t="str">
        <f>IF(Calcu!B17=TRUE,Calcu!G17*H$5,"")</f>
        <v/>
      </c>
      <c r="R18" s="439"/>
      <c r="S18" s="439"/>
      <c r="T18" s="439"/>
      <c r="U18" s="440"/>
      <c r="V18" s="438" t="str">
        <f>IF(Calcu!B17=TRUE,Calcu!H17*H$5,"")</f>
        <v/>
      </c>
      <c r="W18" s="439"/>
      <c r="X18" s="439"/>
      <c r="Y18" s="439"/>
      <c r="Z18" s="440"/>
      <c r="AA18" s="438" t="str">
        <f>IF(Calcu!B17=TRUE,Calcu!I17*H$5,"")</f>
        <v/>
      </c>
      <c r="AB18" s="439"/>
      <c r="AC18" s="439"/>
      <c r="AD18" s="439"/>
      <c r="AE18" s="440"/>
      <c r="AF18" s="438" t="str">
        <f>Calcu!M17</f>
        <v/>
      </c>
      <c r="AG18" s="439"/>
      <c r="AH18" s="439"/>
      <c r="AI18" s="439"/>
      <c r="AJ18" s="440"/>
      <c r="AK18" s="438" t="str">
        <f>Calcu!K17</f>
        <v/>
      </c>
      <c r="AL18" s="439"/>
      <c r="AM18" s="439"/>
      <c r="AN18" s="439"/>
      <c r="AO18" s="440"/>
    </row>
    <row r="19" spans="1:46" ht="18.75" customHeight="1">
      <c r="A19" s="57"/>
      <c r="B19" s="438" t="str">
        <f>Calcu!T18</f>
        <v/>
      </c>
      <c r="C19" s="439"/>
      <c r="D19" s="439"/>
      <c r="E19" s="439"/>
      <c r="F19" s="440"/>
      <c r="G19" s="438" t="str">
        <f>IF(Calcu!B18=TRUE,Calcu!E18*$H$5,"")</f>
        <v/>
      </c>
      <c r="H19" s="439"/>
      <c r="I19" s="439"/>
      <c r="J19" s="439"/>
      <c r="K19" s="440"/>
      <c r="L19" s="438" t="str">
        <f>IF(Calcu!B18=TRUE,Calcu!F18*H$5,"")</f>
        <v/>
      </c>
      <c r="M19" s="439"/>
      <c r="N19" s="439"/>
      <c r="O19" s="439"/>
      <c r="P19" s="440"/>
      <c r="Q19" s="438" t="str">
        <f>IF(Calcu!B18=TRUE,Calcu!G18*H$5,"")</f>
        <v/>
      </c>
      <c r="R19" s="439"/>
      <c r="S19" s="439"/>
      <c r="T19" s="439"/>
      <c r="U19" s="440"/>
      <c r="V19" s="438" t="str">
        <f>IF(Calcu!B18=TRUE,Calcu!H18*H$5,"")</f>
        <v/>
      </c>
      <c r="W19" s="439"/>
      <c r="X19" s="439"/>
      <c r="Y19" s="439"/>
      <c r="Z19" s="440"/>
      <c r="AA19" s="438" t="str">
        <f>IF(Calcu!B18=TRUE,Calcu!I18*H$5,"")</f>
        <v/>
      </c>
      <c r="AB19" s="439"/>
      <c r="AC19" s="439"/>
      <c r="AD19" s="439"/>
      <c r="AE19" s="440"/>
      <c r="AF19" s="438" t="str">
        <f>Calcu!M18</f>
        <v/>
      </c>
      <c r="AG19" s="439"/>
      <c r="AH19" s="439"/>
      <c r="AI19" s="439"/>
      <c r="AJ19" s="440"/>
      <c r="AK19" s="438" t="str">
        <f>Calcu!K18</f>
        <v/>
      </c>
      <c r="AL19" s="439"/>
      <c r="AM19" s="439"/>
      <c r="AN19" s="439"/>
      <c r="AO19" s="440"/>
    </row>
    <row r="20" spans="1:46" ht="18.75" customHeight="1">
      <c r="A20" s="57"/>
      <c r="B20" s="438" t="str">
        <f>Calcu!T19</f>
        <v/>
      </c>
      <c r="C20" s="439"/>
      <c r="D20" s="439"/>
      <c r="E20" s="439"/>
      <c r="F20" s="440"/>
      <c r="G20" s="438" t="str">
        <f>IF(Calcu!B19=TRUE,Calcu!E19*$H$5,"")</f>
        <v/>
      </c>
      <c r="H20" s="439"/>
      <c r="I20" s="439"/>
      <c r="J20" s="439"/>
      <c r="K20" s="440"/>
      <c r="L20" s="438" t="str">
        <f>IF(Calcu!B19=TRUE,Calcu!F19*H$5,"")</f>
        <v/>
      </c>
      <c r="M20" s="439"/>
      <c r="N20" s="439"/>
      <c r="O20" s="439"/>
      <c r="P20" s="440"/>
      <c r="Q20" s="438" t="str">
        <f>IF(Calcu!B19=TRUE,Calcu!G19*H$5,"")</f>
        <v/>
      </c>
      <c r="R20" s="439"/>
      <c r="S20" s="439"/>
      <c r="T20" s="439"/>
      <c r="U20" s="440"/>
      <c r="V20" s="438" t="str">
        <f>IF(Calcu!B19=TRUE,Calcu!H19*H$5,"")</f>
        <v/>
      </c>
      <c r="W20" s="439"/>
      <c r="X20" s="439"/>
      <c r="Y20" s="439"/>
      <c r="Z20" s="440"/>
      <c r="AA20" s="438" t="str">
        <f>IF(Calcu!B19=TRUE,Calcu!I19*H$5,"")</f>
        <v/>
      </c>
      <c r="AB20" s="439"/>
      <c r="AC20" s="439"/>
      <c r="AD20" s="439"/>
      <c r="AE20" s="440"/>
      <c r="AF20" s="438" t="str">
        <f>Calcu!M19</f>
        <v/>
      </c>
      <c r="AG20" s="439"/>
      <c r="AH20" s="439"/>
      <c r="AI20" s="439"/>
      <c r="AJ20" s="440"/>
      <c r="AK20" s="438" t="str">
        <f>Calcu!K19</f>
        <v/>
      </c>
      <c r="AL20" s="439"/>
      <c r="AM20" s="439"/>
      <c r="AN20" s="439"/>
      <c r="AO20" s="440"/>
    </row>
    <row r="21" spans="1:46" ht="18.75" customHeight="1">
      <c r="A21" s="57"/>
      <c r="B21" s="438" t="str">
        <f>Calcu!T20</f>
        <v/>
      </c>
      <c r="C21" s="439"/>
      <c r="D21" s="439"/>
      <c r="E21" s="439"/>
      <c r="F21" s="440"/>
      <c r="G21" s="438" t="str">
        <f>IF(Calcu!B20=TRUE,Calcu!E20*$H$5,"")</f>
        <v/>
      </c>
      <c r="H21" s="439"/>
      <c r="I21" s="439"/>
      <c r="J21" s="439"/>
      <c r="K21" s="440"/>
      <c r="L21" s="438" t="str">
        <f>IF(Calcu!B20=TRUE,Calcu!F20*H$5,"")</f>
        <v/>
      </c>
      <c r="M21" s="439"/>
      <c r="N21" s="439"/>
      <c r="O21" s="439"/>
      <c r="P21" s="440"/>
      <c r="Q21" s="438" t="str">
        <f>IF(Calcu!B20=TRUE,Calcu!G20*H$5,"")</f>
        <v/>
      </c>
      <c r="R21" s="439"/>
      <c r="S21" s="439"/>
      <c r="T21" s="439"/>
      <c r="U21" s="440"/>
      <c r="V21" s="438" t="str">
        <f>IF(Calcu!B20=TRUE,Calcu!H20*H$5,"")</f>
        <v/>
      </c>
      <c r="W21" s="439"/>
      <c r="X21" s="439"/>
      <c r="Y21" s="439"/>
      <c r="Z21" s="440"/>
      <c r="AA21" s="438" t="str">
        <f>IF(Calcu!B20=TRUE,Calcu!I20*H$5,"")</f>
        <v/>
      </c>
      <c r="AB21" s="439"/>
      <c r="AC21" s="439"/>
      <c r="AD21" s="439"/>
      <c r="AE21" s="440"/>
      <c r="AF21" s="438" t="str">
        <f>Calcu!M20</f>
        <v/>
      </c>
      <c r="AG21" s="439"/>
      <c r="AH21" s="439"/>
      <c r="AI21" s="439"/>
      <c r="AJ21" s="440"/>
      <c r="AK21" s="438" t="str">
        <f>Calcu!K20</f>
        <v/>
      </c>
      <c r="AL21" s="439"/>
      <c r="AM21" s="439"/>
      <c r="AN21" s="439"/>
      <c r="AO21" s="440"/>
    </row>
    <row r="22" spans="1:46" ht="18.75" customHeight="1">
      <c r="A22" s="57"/>
      <c r="B22" s="438" t="str">
        <f>Calcu!T21</f>
        <v/>
      </c>
      <c r="C22" s="439"/>
      <c r="D22" s="439"/>
      <c r="E22" s="439"/>
      <c r="F22" s="440"/>
      <c r="G22" s="438" t="str">
        <f>IF(Calcu!B21=TRUE,Calcu!E21*$H$5,"")</f>
        <v/>
      </c>
      <c r="H22" s="439"/>
      <c r="I22" s="439"/>
      <c r="J22" s="439"/>
      <c r="K22" s="440"/>
      <c r="L22" s="438" t="str">
        <f>IF(Calcu!B21=TRUE,Calcu!F21*H$5,"")</f>
        <v/>
      </c>
      <c r="M22" s="439"/>
      <c r="N22" s="439"/>
      <c r="O22" s="439"/>
      <c r="P22" s="440"/>
      <c r="Q22" s="438" t="str">
        <f>IF(Calcu!B21=TRUE,Calcu!G21*H$5,"")</f>
        <v/>
      </c>
      <c r="R22" s="439"/>
      <c r="S22" s="439"/>
      <c r="T22" s="439"/>
      <c r="U22" s="440"/>
      <c r="V22" s="438" t="str">
        <f>IF(Calcu!B21=TRUE,Calcu!H21*H$5,"")</f>
        <v/>
      </c>
      <c r="W22" s="439"/>
      <c r="X22" s="439"/>
      <c r="Y22" s="439"/>
      <c r="Z22" s="440"/>
      <c r="AA22" s="438" t="str">
        <f>IF(Calcu!B21=TRUE,Calcu!I21*H$5,"")</f>
        <v/>
      </c>
      <c r="AB22" s="439"/>
      <c r="AC22" s="439"/>
      <c r="AD22" s="439"/>
      <c r="AE22" s="440"/>
      <c r="AF22" s="438" t="str">
        <f>Calcu!M21</f>
        <v/>
      </c>
      <c r="AG22" s="439"/>
      <c r="AH22" s="439"/>
      <c r="AI22" s="439"/>
      <c r="AJ22" s="440"/>
      <c r="AK22" s="438" t="str">
        <f>Calcu!K21</f>
        <v/>
      </c>
      <c r="AL22" s="439"/>
      <c r="AM22" s="439"/>
      <c r="AN22" s="439"/>
      <c r="AO22" s="440"/>
    </row>
    <row r="23" spans="1:46" ht="18.75" customHeight="1">
      <c r="A23" s="57"/>
      <c r="B23" s="438" t="str">
        <f>Calcu!T22</f>
        <v/>
      </c>
      <c r="C23" s="439"/>
      <c r="D23" s="439"/>
      <c r="E23" s="439"/>
      <c r="F23" s="440"/>
      <c r="G23" s="438" t="str">
        <f>IF(Calcu!B22=TRUE,Calcu!E22*$H$5,"")</f>
        <v/>
      </c>
      <c r="H23" s="439"/>
      <c r="I23" s="439"/>
      <c r="J23" s="439"/>
      <c r="K23" s="440"/>
      <c r="L23" s="438" t="str">
        <f>IF(Calcu!B22=TRUE,Calcu!F22*H$5,"")</f>
        <v/>
      </c>
      <c r="M23" s="439"/>
      <c r="N23" s="439"/>
      <c r="O23" s="439"/>
      <c r="P23" s="440"/>
      <c r="Q23" s="438" t="str">
        <f>IF(Calcu!B22=TRUE,Calcu!G22*H$5,"")</f>
        <v/>
      </c>
      <c r="R23" s="439"/>
      <c r="S23" s="439"/>
      <c r="T23" s="439"/>
      <c r="U23" s="440"/>
      <c r="V23" s="438" t="str">
        <f>IF(Calcu!B22=TRUE,Calcu!H22*H$5,"")</f>
        <v/>
      </c>
      <c r="W23" s="439"/>
      <c r="X23" s="439"/>
      <c r="Y23" s="439"/>
      <c r="Z23" s="440"/>
      <c r="AA23" s="438" t="str">
        <f>IF(Calcu!B22=TRUE,Calcu!I22*H$5,"")</f>
        <v/>
      </c>
      <c r="AB23" s="439"/>
      <c r="AC23" s="439"/>
      <c r="AD23" s="439"/>
      <c r="AE23" s="440"/>
      <c r="AF23" s="438" t="str">
        <f>Calcu!M22</f>
        <v/>
      </c>
      <c r="AG23" s="439"/>
      <c r="AH23" s="439"/>
      <c r="AI23" s="439"/>
      <c r="AJ23" s="440"/>
      <c r="AK23" s="438" t="str">
        <f>Calcu!K22</f>
        <v/>
      </c>
      <c r="AL23" s="439"/>
      <c r="AM23" s="439"/>
      <c r="AN23" s="439"/>
      <c r="AO23" s="440"/>
    </row>
    <row r="24" spans="1:46" ht="18.75" customHeight="1">
      <c r="A24" s="57"/>
      <c r="B24" s="438" t="str">
        <f>Calcu!T23</f>
        <v/>
      </c>
      <c r="C24" s="439"/>
      <c r="D24" s="439"/>
      <c r="E24" s="439"/>
      <c r="F24" s="440"/>
      <c r="G24" s="438" t="str">
        <f>IF(Calcu!B23=TRUE,Calcu!E23*$H$5,"")</f>
        <v/>
      </c>
      <c r="H24" s="439"/>
      <c r="I24" s="439"/>
      <c r="J24" s="439"/>
      <c r="K24" s="440"/>
      <c r="L24" s="438" t="str">
        <f>IF(Calcu!B23=TRUE,Calcu!F23*H$5,"")</f>
        <v/>
      </c>
      <c r="M24" s="439"/>
      <c r="N24" s="439"/>
      <c r="O24" s="439"/>
      <c r="P24" s="440"/>
      <c r="Q24" s="438" t="str">
        <f>IF(Calcu!B23=TRUE,Calcu!G23*H$5,"")</f>
        <v/>
      </c>
      <c r="R24" s="439"/>
      <c r="S24" s="439"/>
      <c r="T24" s="439"/>
      <c r="U24" s="440"/>
      <c r="V24" s="438" t="str">
        <f>IF(Calcu!B23=TRUE,Calcu!H23*H$5,"")</f>
        <v/>
      </c>
      <c r="W24" s="439"/>
      <c r="X24" s="439"/>
      <c r="Y24" s="439"/>
      <c r="Z24" s="440"/>
      <c r="AA24" s="438" t="str">
        <f>IF(Calcu!B23=TRUE,Calcu!I23*H$5,"")</f>
        <v/>
      </c>
      <c r="AB24" s="439"/>
      <c r="AC24" s="439"/>
      <c r="AD24" s="439"/>
      <c r="AE24" s="440"/>
      <c r="AF24" s="438" t="str">
        <f>Calcu!M23</f>
        <v/>
      </c>
      <c r="AG24" s="439"/>
      <c r="AH24" s="439"/>
      <c r="AI24" s="439"/>
      <c r="AJ24" s="440"/>
      <c r="AK24" s="438" t="str">
        <f>Calcu!K23</f>
        <v/>
      </c>
      <c r="AL24" s="439"/>
      <c r="AM24" s="439"/>
      <c r="AN24" s="439"/>
      <c r="AO24" s="440"/>
    </row>
    <row r="25" spans="1:46" ht="18.75" customHeight="1">
      <c r="A25" s="57"/>
      <c r="B25" s="438" t="str">
        <f>Calcu!T24</f>
        <v/>
      </c>
      <c r="C25" s="439"/>
      <c r="D25" s="439"/>
      <c r="E25" s="439"/>
      <c r="F25" s="440"/>
      <c r="G25" s="438" t="str">
        <f>IF(Calcu!B24=TRUE,Calcu!E24*$H$5,"")</f>
        <v/>
      </c>
      <c r="H25" s="439"/>
      <c r="I25" s="439"/>
      <c r="J25" s="439"/>
      <c r="K25" s="440"/>
      <c r="L25" s="438" t="str">
        <f>IF(Calcu!B24=TRUE,Calcu!F24*H$5,"")</f>
        <v/>
      </c>
      <c r="M25" s="439"/>
      <c r="N25" s="439"/>
      <c r="O25" s="439"/>
      <c r="P25" s="440"/>
      <c r="Q25" s="438" t="str">
        <f>IF(Calcu!B24=TRUE,Calcu!G24*H$5,"")</f>
        <v/>
      </c>
      <c r="R25" s="439"/>
      <c r="S25" s="439"/>
      <c r="T25" s="439"/>
      <c r="U25" s="440"/>
      <c r="V25" s="438" t="str">
        <f>IF(Calcu!B24=TRUE,Calcu!H24*H$5,"")</f>
        <v/>
      </c>
      <c r="W25" s="439"/>
      <c r="X25" s="439"/>
      <c r="Y25" s="439"/>
      <c r="Z25" s="440"/>
      <c r="AA25" s="438" t="str">
        <f>IF(Calcu!B24=TRUE,Calcu!I24*H$5,"")</f>
        <v/>
      </c>
      <c r="AB25" s="439"/>
      <c r="AC25" s="439"/>
      <c r="AD25" s="439"/>
      <c r="AE25" s="440"/>
      <c r="AF25" s="438" t="str">
        <f>Calcu!M24</f>
        <v/>
      </c>
      <c r="AG25" s="439"/>
      <c r="AH25" s="439"/>
      <c r="AI25" s="439"/>
      <c r="AJ25" s="440"/>
      <c r="AK25" s="438" t="str">
        <f>Calcu!K24</f>
        <v/>
      </c>
      <c r="AL25" s="439"/>
      <c r="AM25" s="439"/>
      <c r="AN25" s="439"/>
      <c r="AO25" s="440"/>
    </row>
    <row r="26" spans="1:46" ht="18.75" customHeight="1">
      <c r="A26" s="57"/>
      <c r="B26" s="438" t="str">
        <f>Calcu!T25</f>
        <v/>
      </c>
      <c r="C26" s="439"/>
      <c r="D26" s="439"/>
      <c r="E26" s="439"/>
      <c r="F26" s="440"/>
      <c r="G26" s="438" t="str">
        <f>IF(Calcu!B25=TRUE,Calcu!E25*$H$5,"")</f>
        <v/>
      </c>
      <c r="H26" s="439"/>
      <c r="I26" s="439"/>
      <c r="J26" s="439"/>
      <c r="K26" s="440"/>
      <c r="L26" s="438" t="str">
        <f>IF(Calcu!B25=TRUE,Calcu!F25*H$5,"")</f>
        <v/>
      </c>
      <c r="M26" s="439"/>
      <c r="N26" s="439"/>
      <c r="O26" s="439"/>
      <c r="P26" s="440"/>
      <c r="Q26" s="438" t="str">
        <f>IF(Calcu!B25=TRUE,Calcu!G25*H$5,"")</f>
        <v/>
      </c>
      <c r="R26" s="439"/>
      <c r="S26" s="439"/>
      <c r="T26" s="439"/>
      <c r="U26" s="440"/>
      <c r="V26" s="438" t="str">
        <f>IF(Calcu!B25=TRUE,Calcu!H25*H$5,"")</f>
        <v/>
      </c>
      <c r="W26" s="439"/>
      <c r="X26" s="439"/>
      <c r="Y26" s="439"/>
      <c r="Z26" s="440"/>
      <c r="AA26" s="438" t="str">
        <f>IF(Calcu!B25=TRUE,Calcu!I25*H$5,"")</f>
        <v/>
      </c>
      <c r="AB26" s="439"/>
      <c r="AC26" s="439"/>
      <c r="AD26" s="439"/>
      <c r="AE26" s="440"/>
      <c r="AF26" s="438" t="str">
        <f>Calcu!M25</f>
        <v/>
      </c>
      <c r="AG26" s="439"/>
      <c r="AH26" s="439"/>
      <c r="AI26" s="439"/>
      <c r="AJ26" s="440"/>
      <c r="AK26" s="438" t="str">
        <f>Calcu!K25</f>
        <v/>
      </c>
      <c r="AL26" s="439"/>
      <c r="AM26" s="439"/>
      <c r="AN26" s="439"/>
      <c r="AO26" s="440"/>
    </row>
    <row r="27" spans="1:46" ht="18.75" customHeight="1">
      <c r="A27" s="57"/>
      <c r="B27" s="438" t="str">
        <f>Calcu!T26</f>
        <v/>
      </c>
      <c r="C27" s="439"/>
      <c r="D27" s="439"/>
      <c r="E27" s="439"/>
      <c r="F27" s="440"/>
      <c r="G27" s="438" t="str">
        <f>IF(Calcu!B26=TRUE,Calcu!E26*$H$5,"")</f>
        <v/>
      </c>
      <c r="H27" s="439"/>
      <c r="I27" s="439"/>
      <c r="J27" s="439"/>
      <c r="K27" s="440"/>
      <c r="L27" s="438" t="str">
        <f>IF(Calcu!B26=TRUE,Calcu!F26*H$5,"")</f>
        <v/>
      </c>
      <c r="M27" s="439"/>
      <c r="N27" s="439"/>
      <c r="O27" s="439"/>
      <c r="P27" s="440"/>
      <c r="Q27" s="438" t="str">
        <f>IF(Calcu!B26=TRUE,Calcu!G26*H$5,"")</f>
        <v/>
      </c>
      <c r="R27" s="439"/>
      <c r="S27" s="439"/>
      <c r="T27" s="439"/>
      <c r="U27" s="440"/>
      <c r="V27" s="438" t="str">
        <f>IF(Calcu!B26=TRUE,Calcu!H26*H$5,"")</f>
        <v/>
      </c>
      <c r="W27" s="439"/>
      <c r="X27" s="439"/>
      <c r="Y27" s="439"/>
      <c r="Z27" s="440"/>
      <c r="AA27" s="438" t="str">
        <f>IF(Calcu!B26=TRUE,Calcu!I26*H$5,"")</f>
        <v/>
      </c>
      <c r="AB27" s="439"/>
      <c r="AC27" s="439"/>
      <c r="AD27" s="439"/>
      <c r="AE27" s="440"/>
      <c r="AF27" s="438" t="str">
        <f>Calcu!M26</f>
        <v/>
      </c>
      <c r="AG27" s="439"/>
      <c r="AH27" s="439"/>
      <c r="AI27" s="439"/>
      <c r="AJ27" s="440"/>
      <c r="AK27" s="438" t="str">
        <f>Calcu!K26</f>
        <v/>
      </c>
      <c r="AL27" s="439"/>
      <c r="AM27" s="439"/>
      <c r="AN27" s="439"/>
      <c r="AO27" s="440"/>
    </row>
    <row r="28" spans="1:46" ht="18.75" customHeight="1">
      <c r="A28" s="57"/>
      <c r="B28" s="438" t="str">
        <f>Calcu!T27</f>
        <v/>
      </c>
      <c r="C28" s="439"/>
      <c r="D28" s="439"/>
      <c r="E28" s="439"/>
      <c r="F28" s="440"/>
      <c r="G28" s="438" t="str">
        <f>IF(Calcu!B27=TRUE,Calcu!E27*$H$5,"")</f>
        <v/>
      </c>
      <c r="H28" s="439"/>
      <c r="I28" s="439"/>
      <c r="J28" s="439"/>
      <c r="K28" s="440"/>
      <c r="L28" s="438" t="str">
        <f>IF(Calcu!B27=TRUE,Calcu!F27*H$5,"")</f>
        <v/>
      </c>
      <c r="M28" s="439"/>
      <c r="N28" s="439"/>
      <c r="O28" s="439"/>
      <c r="P28" s="440"/>
      <c r="Q28" s="438" t="str">
        <f>IF(Calcu!B27=TRUE,Calcu!G27*H$5,"")</f>
        <v/>
      </c>
      <c r="R28" s="439"/>
      <c r="S28" s="439"/>
      <c r="T28" s="439"/>
      <c r="U28" s="440"/>
      <c r="V28" s="438" t="str">
        <f>IF(Calcu!B27=TRUE,Calcu!H27*H$5,"")</f>
        <v/>
      </c>
      <c r="W28" s="439"/>
      <c r="X28" s="439"/>
      <c r="Y28" s="439"/>
      <c r="Z28" s="440"/>
      <c r="AA28" s="438" t="str">
        <f>IF(Calcu!B27=TRUE,Calcu!I27*H$5,"")</f>
        <v/>
      </c>
      <c r="AB28" s="439"/>
      <c r="AC28" s="439"/>
      <c r="AD28" s="439"/>
      <c r="AE28" s="440"/>
      <c r="AF28" s="438" t="str">
        <f>Calcu!M27</f>
        <v/>
      </c>
      <c r="AG28" s="439"/>
      <c r="AH28" s="439"/>
      <c r="AI28" s="439"/>
      <c r="AJ28" s="440"/>
      <c r="AK28" s="438" t="str">
        <f>Calcu!K27</f>
        <v/>
      </c>
      <c r="AL28" s="439"/>
      <c r="AM28" s="439"/>
      <c r="AN28" s="439"/>
      <c r="AO28" s="440"/>
    </row>
    <row r="29" spans="1:46" ht="18.75" customHeight="1">
      <c r="A29" s="57"/>
      <c r="B29" s="438" t="str">
        <f>Calcu!T28</f>
        <v/>
      </c>
      <c r="C29" s="439"/>
      <c r="D29" s="439"/>
      <c r="E29" s="439"/>
      <c r="F29" s="440"/>
      <c r="G29" s="438" t="str">
        <f>IF(Calcu!B28=TRUE,Calcu!E28*$H$5,"")</f>
        <v/>
      </c>
      <c r="H29" s="439"/>
      <c r="I29" s="439"/>
      <c r="J29" s="439"/>
      <c r="K29" s="440"/>
      <c r="L29" s="438" t="str">
        <f>IF(Calcu!B28=TRUE,Calcu!F28*H$5,"")</f>
        <v/>
      </c>
      <c r="M29" s="439"/>
      <c r="N29" s="439"/>
      <c r="O29" s="439"/>
      <c r="P29" s="440"/>
      <c r="Q29" s="438" t="str">
        <f>IF(Calcu!B28=TRUE,Calcu!G28*H$5,"")</f>
        <v/>
      </c>
      <c r="R29" s="439"/>
      <c r="S29" s="439"/>
      <c r="T29" s="439"/>
      <c r="U29" s="440"/>
      <c r="V29" s="438" t="str">
        <f>IF(Calcu!B28=TRUE,Calcu!H28*H$5,"")</f>
        <v/>
      </c>
      <c r="W29" s="439"/>
      <c r="X29" s="439"/>
      <c r="Y29" s="439"/>
      <c r="Z29" s="440"/>
      <c r="AA29" s="438" t="str">
        <f>IF(Calcu!B28=TRUE,Calcu!I28*H$5,"")</f>
        <v/>
      </c>
      <c r="AB29" s="439"/>
      <c r="AC29" s="439"/>
      <c r="AD29" s="439"/>
      <c r="AE29" s="440"/>
      <c r="AF29" s="438" t="str">
        <f>Calcu!M28</f>
        <v/>
      </c>
      <c r="AG29" s="439"/>
      <c r="AH29" s="439"/>
      <c r="AI29" s="439"/>
      <c r="AJ29" s="440"/>
      <c r="AK29" s="438" t="str">
        <f>Calcu!K28</f>
        <v/>
      </c>
      <c r="AL29" s="439"/>
      <c r="AM29" s="439"/>
      <c r="AN29" s="439"/>
      <c r="AO29" s="440"/>
    </row>
    <row r="30" spans="1:46" ht="18.75" customHeight="1">
      <c r="A30" s="57"/>
      <c r="B30" s="438" t="str">
        <f>Calcu!T29</f>
        <v/>
      </c>
      <c r="C30" s="439"/>
      <c r="D30" s="439"/>
      <c r="E30" s="439"/>
      <c r="F30" s="440"/>
      <c r="G30" s="438" t="str">
        <f>IF(Calcu!B29=TRUE,Calcu!E29*$H$5,"")</f>
        <v/>
      </c>
      <c r="H30" s="439"/>
      <c r="I30" s="439"/>
      <c r="J30" s="439"/>
      <c r="K30" s="440"/>
      <c r="L30" s="438" t="str">
        <f>IF(Calcu!B29=TRUE,Calcu!F29*H$5,"")</f>
        <v/>
      </c>
      <c r="M30" s="439"/>
      <c r="N30" s="439"/>
      <c r="O30" s="439"/>
      <c r="P30" s="440"/>
      <c r="Q30" s="438" t="str">
        <f>IF(Calcu!B29=TRUE,Calcu!G29*H$5,"")</f>
        <v/>
      </c>
      <c r="R30" s="439"/>
      <c r="S30" s="439"/>
      <c r="T30" s="439"/>
      <c r="U30" s="440"/>
      <c r="V30" s="438" t="str">
        <f>IF(Calcu!B29=TRUE,Calcu!H29*H$5,"")</f>
        <v/>
      </c>
      <c r="W30" s="439"/>
      <c r="X30" s="439"/>
      <c r="Y30" s="439"/>
      <c r="Z30" s="440"/>
      <c r="AA30" s="438" t="str">
        <f>IF(Calcu!B29=TRUE,Calcu!I29*H$5,"")</f>
        <v/>
      </c>
      <c r="AB30" s="439"/>
      <c r="AC30" s="439"/>
      <c r="AD30" s="439"/>
      <c r="AE30" s="440"/>
      <c r="AF30" s="438" t="str">
        <f>Calcu!M29</f>
        <v/>
      </c>
      <c r="AG30" s="439"/>
      <c r="AH30" s="439"/>
      <c r="AI30" s="439"/>
      <c r="AJ30" s="440"/>
      <c r="AK30" s="438" t="str">
        <f>Calcu!K29</f>
        <v/>
      </c>
      <c r="AL30" s="439"/>
      <c r="AM30" s="439"/>
      <c r="AN30" s="439"/>
      <c r="AO30" s="440"/>
    </row>
    <row r="31" spans="1:46" ht="18.75" customHeight="1">
      <c r="A31" s="57"/>
      <c r="B31" s="278"/>
      <c r="C31" s="278"/>
      <c r="D31" s="278"/>
      <c r="E31" s="278"/>
      <c r="F31" s="278"/>
      <c r="G31" s="278"/>
      <c r="H31" s="278"/>
      <c r="I31" s="278"/>
      <c r="J31" s="278"/>
      <c r="K31" s="278"/>
      <c r="L31" s="278"/>
      <c r="M31" s="278"/>
      <c r="N31" s="278"/>
      <c r="O31" s="278"/>
      <c r="P31" s="278"/>
      <c r="Q31" s="278"/>
      <c r="R31" s="278"/>
      <c r="S31" s="278"/>
      <c r="T31" s="278"/>
      <c r="U31" s="278"/>
      <c r="V31" s="278"/>
      <c r="W31" s="278"/>
      <c r="X31" s="278"/>
      <c r="Y31" s="278"/>
      <c r="Z31" s="278"/>
      <c r="AA31" s="278"/>
      <c r="AB31" s="278"/>
      <c r="AC31" s="278"/>
      <c r="AD31" s="278"/>
      <c r="AE31" s="278"/>
      <c r="AF31" s="278"/>
      <c r="AG31" s="278"/>
      <c r="AH31" s="278"/>
      <c r="AI31" s="278"/>
      <c r="AJ31" s="278"/>
      <c r="AK31" s="278"/>
      <c r="AL31" s="278"/>
      <c r="AM31" s="278"/>
      <c r="AN31" s="278"/>
      <c r="AO31" s="278"/>
      <c r="AP31" s="278"/>
      <c r="AQ31" s="278"/>
      <c r="AR31" s="278"/>
      <c r="AS31" s="278"/>
      <c r="AT31" s="278"/>
    </row>
    <row r="32" spans="1:46" ht="18.75" customHeight="1">
      <c r="A32" s="57" t="s">
        <v>695</v>
      </c>
      <c r="B32" s="204"/>
      <c r="C32" s="204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</row>
    <row r="33" spans="1:69" ht="18.75" customHeight="1">
      <c r="A33" s="70"/>
      <c r="B33" s="204"/>
      <c r="C33" s="204"/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</row>
    <row r="34" spans="1:69" ht="18.75" customHeight="1">
      <c r="A34" s="70"/>
      <c r="B34" s="204"/>
      <c r="C34" s="204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</row>
    <row r="35" spans="1:69" ht="18.75" customHeight="1">
      <c r="A35" s="70"/>
      <c r="B35" s="204"/>
      <c r="C35" s="504" t="s">
        <v>697</v>
      </c>
      <c r="D35" s="504"/>
      <c r="E35" s="504"/>
      <c r="F35" s="278" t="s">
        <v>698</v>
      </c>
      <c r="G35" s="204" t="str">
        <f>"표준온도에서 "&amp;$N$5&amp;"의 보정값"</f>
        <v>표준온도에서 접촉식 좌표 측정기의 보정값</v>
      </c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W35" s="59"/>
      <c r="X35" s="59"/>
      <c r="Y35" s="59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</row>
    <row r="36" spans="1:69" ht="18.75" customHeight="1">
      <c r="A36" s="70"/>
      <c r="B36" s="204"/>
      <c r="C36" s="504" t="s">
        <v>699</v>
      </c>
      <c r="D36" s="504"/>
      <c r="E36" s="504"/>
      <c r="F36" s="278" t="s">
        <v>698</v>
      </c>
      <c r="G36" s="204" t="str">
        <f>$T$5&amp;"의 교정값"</f>
        <v>게이지 블록의 교정값</v>
      </c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</row>
    <row r="37" spans="1:69" ht="18.75" customHeight="1">
      <c r="A37" s="70"/>
      <c r="B37" s="204"/>
      <c r="C37" s="504" t="s">
        <v>700</v>
      </c>
      <c r="D37" s="504"/>
      <c r="E37" s="504"/>
      <c r="F37" s="278" t="s">
        <v>698</v>
      </c>
      <c r="G37" s="204" t="str">
        <f>$N$5&amp;"의 지시값"</f>
        <v>접촉식 좌표 측정기의 지시값</v>
      </c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</row>
    <row r="38" spans="1:69" ht="18.75" customHeight="1">
      <c r="A38" s="70"/>
      <c r="B38" s="204"/>
      <c r="C38" s="504" t="s">
        <v>701</v>
      </c>
      <c r="D38" s="504"/>
      <c r="E38" s="504"/>
      <c r="F38" s="278" t="s">
        <v>698</v>
      </c>
      <c r="G38" s="204" t="str">
        <f>$T$5&amp;"의 명목값"</f>
        <v>게이지 블록의 명목값</v>
      </c>
      <c r="H38" s="204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</row>
    <row r="39" spans="1:69" ht="18.75" customHeight="1">
      <c r="A39" s="70"/>
      <c r="B39" s="204"/>
      <c r="C39" s="504"/>
      <c r="D39" s="504"/>
      <c r="E39" s="504"/>
      <c r="F39" s="278" t="s">
        <v>698</v>
      </c>
      <c r="G39" s="204" t="str">
        <f>$N$5&amp;"와 "&amp;$T$5&amp;"의 평균열팽창계수"</f>
        <v>접촉식 좌표 측정기와 게이지 블록의 평균열팽창계수</v>
      </c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  <c r="AN39" s="204"/>
      <c r="AO39" s="204"/>
      <c r="AP39" s="204"/>
      <c r="AQ39" s="204"/>
      <c r="AR39" s="204"/>
      <c r="AS39" s="204"/>
      <c r="AT39" s="204"/>
      <c r="AU39" s="204"/>
      <c r="AV39" s="204"/>
      <c r="AW39" s="204"/>
      <c r="AX39" s="204"/>
      <c r="AY39" s="204"/>
      <c r="AZ39" s="204"/>
      <c r="BA39" s="204"/>
      <c r="BB39" s="204"/>
    </row>
    <row r="40" spans="1:69" ht="18.75" customHeight="1">
      <c r="A40" s="70"/>
      <c r="B40" s="204"/>
      <c r="C40" s="504" t="s">
        <v>702</v>
      </c>
      <c r="D40" s="504"/>
      <c r="E40" s="504"/>
      <c r="F40" s="278" t="s">
        <v>698</v>
      </c>
      <c r="G40" s="204" t="str">
        <f>$N$5&amp;"와 "&amp;$T$5&amp;"의 온도차이"</f>
        <v>접촉식 좌표 측정기와 게이지 블록의 온도차이</v>
      </c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</row>
    <row r="41" spans="1:69" ht="18.75" customHeight="1">
      <c r="A41" s="70"/>
      <c r="B41" s="204"/>
      <c r="C41" s="504" t="s">
        <v>703</v>
      </c>
      <c r="D41" s="504"/>
      <c r="E41" s="504"/>
      <c r="F41" s="278" t="s">
        <v>698</v>
      </c>
      <c r="G41" s="204" t="str">
        <f>$N$5&amp;"와 "&amp;$T$5&amp;"의 열팽창계수 차이"</f>
        <v>접촉식 좌표 측정기와 게이지 블록의 열팽창계수 차이</v>
      </c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</row>
    <row r="42" spans="1:69" ht="18.75" customHeight="1">
      <c r="A42" s="70"/>
      <c r="B42" s="204"/>
      <c r="C42" s="504" t="s">
        <v>704</v>
      </c>
      <c r="D42" s="504"/>
      <c r="E42" s="504"/>
      <c r="F42" s="278" t="s">
        <v>698</v>
      </c>
      <c r="G42" s="204" t="str">
        <f>$N$5&amp;"와 "&amp;$T$5&amp;"의 평균 온도값과 기준온도와의 차"</f>
        <v>접촉식 좌표 측정기와 게이지 블록의 평균 온도값과 기준온도와의 차</v>
      </c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</row>
    <row r="43" spans="1:69" ht="18.75" customHeight="1">
      <c r="A43" s="70"/>
      <c r="B43" s="204"/>
      <c r="C43" s="504" t="s">
        <v>1156</v>
      </c>
      <c r="D43" s="504"/>
      <c r="E43" s="504"/>
      <c r="F43" s="278" t="s">
        <v>698</v>
      </c>
      <c r="G43" s="204" t="str">
        <f>$N$5&amp;"의 분해능 한계에 대한 보정값 (기대값=0)"</f>
        <v>접촉식 좌표 측정기의 분해능 한계에 대한 보정값 (기대값=0)</v>
      </c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</row>
    <row r="44" spans="1:69" ht="18.75" customHeight="1">
      <c r="A44" s="70"/>
      <c r="B44" s="204"/>
      <c r="C44" s="504"/>
      <c r="D44" s="504"/>
      <c r="E44" s="5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</row>
    <row r="45" spans="1:69" ht="18.75" customHeight="1">
      <c r="A45" s="57" t="s">
        <v>705</v>
      </c>
      <c r="B45" s="204"/>
      <c r="C45" s="204"/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</row>
    <row r="46" spans="1:69" ht="18.75" customHeight="1">
      <c r="A46" s="204"/>
      <c r="B46" s="204"/>
      <c r="C46" s="204"/>
      <c r="D46" s="204"/>
      <c r="E46" s="204"/>
      <c r="F46" s="204"/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</row>
    <row r="47" spans="1:69" ht="18.75" customHeight="1">
      <c r="A47" s="204"/>
      <c r="B47" s="204"/>
      <c r="C47" s="204" t="s">
        <v>707</v>
      </c>
      <c r="D47" s="204"/>
      <c r="E47" s="204"/>
      <c r="F47" s="204"/>
      <c r="G47" s="204"/>
      <c r="H47" s="204"/>
      <c r="I47" s="204"/>
      <c r="J47" s="204"/>
      <c r="K47" s="204"/>
      <c r="L47" s="204"/>
      <c r="M47" s="204"/>
      <c r="N47" s="204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</row>
    <row r="48" spans="1:69" ht="18.75" customHeight="1">
      <c r="A48" s="204"/>
      <c r="B48" s="204"/>
      <c r="C48" s="204"/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</row>
    <row r="49" spans="1:58" ht="18.75" customHeight="1">
      <c r="A49" s="204"/>
      <c r="B49" s="204"/>
      <c r="C49" s="204"/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</row>
    <row r="50" spans="1:58" ht="18.75" customHeight="1">
      <c r="A50" s="204"/>
      <c r="B50" s="204"/>
      <c r="C50" s="204"/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204"/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</row>
    <row r="51" spans="1:58" ht="18.75" customHeight="1">
      <c r="A51" s="204"/>
      <c r="B51" s="204"/>
      <c r="C51" s="204"/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  <c r="AA51" s="204"/>
      <c r="AB51" s="204"/>
      <c r="AC51" s="204"/>
      <c r="AD51" s="204"/>
      <c r="AE51" s="204"/>
      <c r="AF51" s="204"/>
      <c r="AG51" s="204"/>
      <c r="AH51" s="204"/>
      <c r="AI51" s="204"/>
      <c r="AJ51" s="204"/>
      <c r="AK51" s="204"/>
      <c r="AL51" s="204"/>
      <c r="AM51" s="204"/>
      <c r="AN51" s="204"/>
      <c r="AO51" s="204"/>
      <c r="AP51" s="204"/>
      <c r="AQ51" s="204"/>
      <c r="AR51" s="204"/>
      <c r="AS51" s="204"/>
      <c r="AT51" s="204"/>
    </row>
    <row r="52" spans="1:58" ht="18.75" customHeight="1">
      <c r="A52" s="60" t="s">
        <v>708</v>
      </c>
      <c r="B52" s="204"/>
      <c r="C52" s="204"/>
      <c r="D52" s="204"/>
      <c r="E52" s="204"/>
      <c r="F52" s="204"/>
      <c r="G52" s="204"/>
      <c r="H52" s="204"/>
      <c r="I52" s="204"/>
      <c r="J52" s="204"/>
      <c r="K52" s="204"/>
      <c r="L52" s="204"/>
      <c r="M52" s="204"/>
      <c r="N52" s="204"/>
      <c r="O52" s="204"/>
      <c r="P52" s="204"/>
      <c r="Q52" s="204"/>
      <c r="R52" s="204"/>
      <c r="S52" s="204"/>
      <c r="T52" s="204"/>
      <c r="U52" s="204"/>
      <c r="V52" s="204"/>
      <c r="W52" s="204"/>
      <c r="X52" s="204"/>
      <c r="Y52" s="204"/>
      <c r="Z52" s="204"/>
      <c r="AA52" s="204"/>
      <c r="AB52" s="204"/>
      <c r="AC52" s="204"/>
      <c r="AD52" s="204"/>
      <c r="AE52" s="204"/>
      <c r="AF52" s="204"/>
      <c r="AG52" s="204"/>
      <c r="AH52" s="204"/>
      <c r="AI52" s="204"/>
      <c r="AJ52" s="204"/>
      <c r="AK52" s="204"/>
      <c r="AL52" s="204"/>
      <c r="AM52" s="204"/>
      <c r="AN52" s="204"/>
      <c r="AO52" s="204"/>
      <c r="AP52" s="204"/>
      <c r="AQ52" s="204"/>
      <c r="AR52" s="204"/>
      <c r="AS52" s="204"/>
      <c r="AT52" s="204"/>
    </row>
    <row r="53" spans="1:58" ht="18.75" customHeight="1">
      <c r="A53" s="204"/>
      <c r="B53" s="449"/>
      <c r="C53" s="451"/>
      <c r="D53" s="445"/>
      <c r="E53" s="446"/>
      <c r="F53" s="446"/>
      <c r="G53" s="447"/>
      <c r="H53" s="448">
        <v>1</v>
      </c>
      <c r="I53" s="448"/>
      <c r="J53" s="448"/>
      <c r="K53" s="448"/>
      <c r="L53" s="448"/>
      <c r="M53" s="448"/>
      <c r="N53" s="448"/>
      <c r="O53" s="445">
        <v>2</v>
      </c>
      <c r="P53" s="446"/>
      <c r="Q53" s="446"/>
      <c r="R53" s="446"/>
      <c r="S53" s="446"/>
      <c r="T53" s="446"/>
      <c r="U53" s="446"/>
      <c r="V53" s="446"/>
      <c r="W53" s="446"/>
      <c r="X53" s="446"/>
      <c r="Y53" s="446"/>
      <c r="Z53" s="446"/>
      <c r="AA53" s="447"/>
      <c r="AB53" s="448">
        <v>3</v>
      </c>
      <c r="AC53" s="448"/>
      <c r="AD53" s="448"/>
      <c r="AE53" s="448"/>
      <c r="AF53" s="448"/>
      <c r="AG53" s="445">
        <v>4</v>
      </c>
      <c r="AH53" s="446"/>
      <c r="AI53" s="446"/>
      <c r="AJ53" s="446"/>
      <c r="AK53" s="446"/>
      <c r="AL53" s="446"/>
      <c r="AM53" s="446"/>
      <c r="AN53" s="446"/>
      <c r="AO53" s="447"/>
      <c r="AP53" s="445">
        <v>5</v>
      </c>
      <c r="AQ53" s="446"/>
      <c r="AR53" s="446"/>
      <c r="AS53" s="446"/>
      <c r="AT53" s="446"/>
      <c r="AU53" s="446"/>
      <c r="AV53" s="446"/>
      <c r="AW53" s="446"/>
      <c r="AX53" s="446"/>
      <c r="AY53" s="446"/>
      <c r="AZ53" s="446"/>
      <c r="BA53" s="446"/>
      <c r="BB53" s="447"/>
      <c r="BC53" s="448">
        <v>6</v>
      </c>
      <c r="BD53" s="448"/>
      <c r="BE53" s="448"/>
      <c r="BF53" s="448"/>
    </row>
    <row r="54" spans="1:58" ht="18.75" customHeight="1">
      <c r="A54" s="204"/>
      <c r="B54" s="464"/>
      <c r="C54" s="465"/>
      <c r="D54" s="449" t="s">
        <v>709</v>
      </c>
      <c r="E54" s="450"/>
      <c r="F54" s="450"/>
      <c r="G54" s="451"/>
      <c r="H54" s="452" t="s">
        <v>710</v>
      </c>
      <c r="I54" s="452"/>
      <c r="J54" s="452"/>
      <c r="K54" s="452"/>
      <c r="L54" s="452"/>
      <c r="M54" s="452"/>
      <c r="N54" s="452"/>
      <c r="O54" s="449" t="s">
        <v>711</v>
      </c>
      <c r="P54" s="450"/>
      <c r="Q54" s="450"/>
      <c r="R54" s="450"/>
      <c r="S54" s="450"/>
      <c r="T54" s="450"/>
      <c r="U54" s="450"/>
      <c r="V54" s="450"/>
      <c r="W54" s="450"/>
      <c r="X54" s="450"/>
      <c r="Y54" s="450"/>
      <c r="Z54" s="450"/>
      <c r="AA54" s="451"/>
      <c r="AB54" s="452" t="s">
        <v>713</v>
      </c>
      <c r="AC54" s="452"/>
      <c r="AD54" s="452"/>
      <c r="AE54" s="452"/>
      <c r="AF54" s="452"/>
      <c r="AG54" s="449" t="s">
        <v>715</v>
      </c>
      <c r="AH54" s="450"/>
      <c r="AI54" s="450"/>
      <c r="AJ54" s="450"/>
      <c r="AK54" s="450"/>
      <c r="AL54" s="450"/>
      <c r="AM54" s="450"/>
      <c r="AN54" s="450"/>
      <c r="AO54" s="451"/>
      <c r="AP54" s="449" t="s">
        <v>716</v>
      </c>
      <c r="AQ54" s="450"/>
      <c r="AR54" s="450"/>
      <c r="AS54" s="450"/>
      <c r="AT54" s="450"/>
      <c r="AU54" s="450"/>
      <c r="AV54" s="450"/>
      <c r="AW54" s="450"/>
      <c r="AX54" s="450"/>
      <c r="AY54" s="450"/>
      <c r="AZ54" s="450"/>
      <c r="BA54" s="450"/>
      <c r="BB54" s="451"/>
      <c r="BC54" s="452" t="s">
        <v>718</v>
      </c>
      <c r="BD54" s="452"/>
      <c r="BE54" s="452"/>
      <c r="BF54" s="452"/>
    </row>
    <row r="55" spans="1:58" ht="18.75" customHeight="1">
      <c r="A55" s="204"/>
      <c r="B55" s="466"/>
      <c r="C55" s="467"/>
      <c r="D55" s="468" t="s">
        <v>720</v>
      </c>
      <c r="E55" s="469"/>
      <c r="F55" s="469"/>
      <c r="G55" s="470"/>
      <c r="H55" s="444" t="s">
        <v>722</v>
      </c>
      <c r="I55" s="444"/>
      <c r="J55" s="444"/>
      <c r="K55" s="444"/>
      <c r="L55" s="444"/>
      <c r="M55" s="444"/>
      <c r="N55" s="444"/>
      <c r="O55" s="441" t="s">
        <v>724</v>
      </c>
      <c r="P55" s="442"/>
      <c r="Q55" s="442"/>
      <c r="R55" s="442"/>
      <c r="S55" s="442"/>
      <c r="T55" s="442"/>
      <c r="U55" s="442"/>
      <c r="V55" s="442"/>
      <c r="W55" s="442"/>
      <c r="X55" s="442"/>
      <c r="Y55" s="442"/>
      <c r="Z55" s="442"/>
      <c r="AA55" s="443"/>
      <c r="AB55" s="444"/>
      <c r="AC55" s="444"/>
      <c r="AD55" s="444"/>
      <c r="AE55" s="444"/>
      <c r="AF55" s="444"/>
      <c r="AG55" s="441" t="s">
        <v>725</v>
      </c>
      <c r="AH55" s="442"/>
      <c r="AI55" s="442"/>
      <c r="AJ55" s="442"/>
      <c r="AK55" s="442"/>
      <c r="AL55" s="442"/>
      <c r="AM55" s="442"/>
      <c r="AN55" s="442"/>
      <c r="AO55" s="443"/>
      <c r="AP55" s="441" t="s">
        <v>727</v>
      </c>
      <c r="AQ55" s="442"/>
      <c r="AR55" s="442"/>
      <c r="AS55" s="442"/>
      <c r="AT55" s="442"/>
      <c r="AU55" s="442"/>
      <c r="AV55" s="442"/>
      <c r="AW55" s="442"/>
      <c r="AX55" s="442"/>
      <c r="AY55" s="442"/>
      <c r="AZ55" s="442"/>
      <c r="BA55" s="442"/>
      <c r="BB55" s="443"/>
      <c r="BC55" s="444"/>
      <c r="BD55" s="444"/>
      <c r="BE55" s="444"/>
      <c r="BF55" s="444"/>
    </row>
    <row r="56" spans="1:58" ht="18.75" customHeight="1">
      <c r="A56" s="204"/>
      <c r="B56" s="448" t="s">
        <v>728</v>
      </c>
      <c r="C56" s="448"/>
      <c r="D56" s="455" t="s">
        <v>699</v>
      </c>
      <c r="E56" s="456"/>
      <c r="F56" s="456"/>
      <c r="G56" s="457"/>
      <c r="H56" s="458" t="e">
        <f ca="1">Calcu!E34</f>
        <v>#N/A</v>
      </c>
      <c r="I56" s="459"/>
      <c r="J56" s="459"/>
      <c r="K56" s="459"/>
      <c r="L56" s="459"/>
      <c r="M56" s="460" t="str">
        <f>Calcu!F34</f>
        <v>mm</v>
      </c>
      <c r="N56" s="461"/>
      <c r="O56" s="462" t="e">
        <f ca="1">Calcu!K34</f>
        <v>#N/A</v>
      </c>
      <c r="P56" s="463"/>
      <c r="Q56" s="463"/>
      <c r="R56" s="212"/>
      <c r="S56" s="290"/>
      <c r="T56" s="439" t="e">
        <f ca="1">Calcu!L34</f>
        <v>#N/A</v>
      </c>
      <c r="U56" s="439"/>
      <c r="V56" s="439"/>
      <c r="W56" s="288"/>
      <c r="X56" s="288"/>
      <c r="Y56" s="288"/>
      <c r="Z56" s="453" t="e">
        <f ca="1">Calcu!M34</f>
        <v>#N/A</v>
      </c>
      <c r="AA56" s="454"/>
      <c r="AB56" s="448" t="str">
        <f>Calcu!N34</f>
        <v>정규</v>
      </c>
      <c r="AC56" s="448"/>
      <c r="AD56" s="448"/>
      <c r="AE56" s="448"/>
      <c r="AF56" s="448"/>
      <c r="AG56" s="445">
        <f>Calcu!Q34</f>
        <v>1</v>
      </c>
      <c r="AH56" s="446"/>
      <c r="AI56" s="446"/>
      <c r="AJ56" s="446"/>
      <c r="AK56" s="446"/>
      <c r="AL56" s="446"/>
      <c r="AM56" s="446"/>
      <c r="AN56" s="446"/>
      <c r="AO56" s="447"/>
      <c r="AP56" s="462" t="e">
        <f ca="1">Calcu!S34</f>
        <v>#N/A</v>
      </c>
      <c r="AQ56" s="463"/>
      <c r="AR56" s="463"/>
      <c r="AS56" s="212"/>
      <c r="AT56" s="290"/>
      <c r="AU56" s="439" t="e">
        <f ca="1">Calcu!T34</f>
        <v>#N/A</v>
      </c>
      <c r="AV56" s="439"/>
      <c r="AW56" s="439"/>
      <c r="AX56" s="288"/>
      <c r="AY56" s="288"/>
      <c r="AZ56" s="288"/>
      <c r="BA56" s="453" t="str">
        <f>Calcu!U34</f>
        <v>μm</v>
      </c>
      <c r="BB56" s="454"/>
      <c r="BC56" s="448" t="str">
        <f>Calcu!V34</f>
        <v>∞</v>
      </c>
      <c r="BD56" s="448"/>
      <c r="BE56" s="448"/>
      <c r="BF56" s="448"/>
    </row>
    <row r="57" spans="1:58" ht="18.75" customHeight="1">
      <c r="A57" s="204"/>
      <c r="B57" s="448" t="s">
        <v>729</v>
      </c>
      <c r="C57" s="448"/>
      <c r="D57" s="455" t="s">
        <v>730</v>
      </c>
      <c r="E57" s="456"/>
      <c r="F57" s="456"/>
      <c r="G57" s="457"/>
      <c r="H57" s="458" t="e">
        <f ca="1">Calcu!E35</f>
        <v>#N/A</v>
      </c>
      <c r="I57" s="459"/>
      <c r="J57" s="459"/>
      <c r="K57" s="459"/>
      <c r="L57" s="459"/>
      <c r="M57" s="460" t="str">
        <f>Calcu!F35</f>
        <v>mm</v>
      </c>
      <c r="N57" s="461"/>
      <c r="O57" s="471">
        <f>Calcu!K35</f>
        <v>0</v>
      </c>
      <c r="P57" s="472"/>
      <c r="Q57" s="472"/>
      <c r="R57" s="472"/>
      <c r="S57" s="472"/>
      <c r="T57" s="472"/>
      <c r="U57" s="472"/>
      <c r="V57" s="473" t="str">
        <f>Calcu!M35</f>
        <v>μm</v>
      </c>
      <c r="W57" s="473"/>
      <c r="X57" s="473"/>
      <c r="Y57" s="473"/>
      <c r="Z57" s="473"/>
      <c r="AA57" s="474"/>
      <c r="AB57" s="448" t="str">
        <f>Calcu!N35</f>
        <v>t</v>
      </c>
      <c r="AC57" s="448"/>
      <c r="AD57" s="448"/>
      <c r="AE57" s="448"/>
      <c r="AF57" s="448"/>
      <c r="AG57" s="445">
        <f>Calcu!Q35</f>
        <v>-1</v>
      </c>
      <c r="AH57" s="446"/>
      <c r="AI57" s="446"/>
      <c r="AJ57" s="446"/>
      <c r="AK57" s="446"/>
      <c r="AL57" s="446"/>
      <c r="AM57" s="446"/>
      <c r="AN57" s="446"/>
      <c r="AO57" s="447"/>
      <c r="AP57" s="471">
        <f>Calcu!S35</f>
        <v>0</v>
      </c>
      <c r="AQ57" s="472"/>
      <c r="AR57" s="472"/>
      <c r="AS57" s="472"/>
      <c r="AT57" s="472"/>
      <c r="AU57" s="472">
        <v>0</v>
      </c>
      <c r="AV57" s="472"/>
      <c r="AW57" s="473" t="str">
        <f>Calcu!U35</f>
        <v>μm</v>
      </c>
      <c r="AX57" s="473"/>
      <c r="AY57" s="473"/>
      <c r="AZ57" s="473"/>
      <c r="BA57" s="473"/>
      <c r="BB57" s="474"/>
      <c r="BC57" s="448">
        <f>Calcu!V35</f>
        <v>4</v>
      </c>
      <c r="BD57" s="448"/>
      <c r="BE57" s="448"/>
      <c r="BF57" s="448"/>
    </row>
    <row r="58" spans="1:58" ht="18.75" customHeight="1">
      <c r="A58" s="204"/>
      <c r="B58" s="448" t="s">
        <v>731</v>
      </c>
      <c r="C58" s="448"/>
      <c r="D58" s="455"/>
      <c r="E58" s="456"/>
      <c r="F58" s="456"/>
      <c r="G58" s="457"/>
      <c r="H58" s="458" t="e">
        <f ca="1">Calcu!E36</f>
        <v>#N/A</v>
      </c>
      <c r="I58" s="459"/>
      <c r="J58" s="459"/>
      <c r="K58" s="459"/>
      <c r="L58" s="459"/>
      <c r="M58" s="460" t="str">
        <f>Calcu!F36</f>
        <v>/℃</v>
      </c>
      <c r="N58" s="461"/>
      <c r="O58" s="475">
        <f>Calcu!L36</f>
        <v>4.0824829046386305E-7</v>
      </c>
      <c r="P58" s="476"/>
      <c r="Q58" s="476"/>
      <c r="R58" s="476"/>
      <c r="S58" s="476"/>
      <c r="T58" s="476"/>
      <c r="U58" s="476"/>
      <c r="V58" s="476"/>
      <c r="W58" s="476"/>
      <c r="X58" s="453" t="str">
        <f>Calcu!M36</f>
        <v>/℃</v>
      </c>
      <c r="Y58" s="453"/>
      <c r="Z58" s="453"/>
      <c r="AA58" s="454"/>
      <c r="AB58" s="448" t="str">
        <f>Calcu!N36</f>
        <v>삼각형</v>
      </c>
      <c r="AC58" s="448"/>
      <c r="AD58" s="448"/>
      <c r="AE58" s="448"/>
      <c r="AF58" s="448"/>
      <c r="AG58" s="477">
        <f>Calcu!Q36</f>
        <v>-300</v>
      </c>
      <c r="AH58" s="453"/>
      <c r="AI58" s="453"/>
      <c r="AJ58" s="453"/>
      <c r="AK58" s="453" t="s">
        <v>732</v>
      </c>
      <c r="AL58" s="453"/>
      <c r="AM58" s="453"/>
      <c r="AN58" s="453"/>
      <c r="AO58" s="454"/>
      <c r="AP58" s="478">
        <f>Calcu!T36</f>
        <v>1.2247448713915892E-4</v>
      </c>
      <c r="AQ58" s="479"/>
      <c r="AR58" s="479"/>
      <c r="AS58" s="479"/>
      <c r="AT58" s="479"/>
      <c r="AU58" s="479" t="s">
        <v>150</v>
      </c>
      <c r="AV58" s="479"/>
      <c r="AW58" s="453" t="s">
        <v>733</v>
      </c>
      <c r="AX58" s="453"/>
      <c r="AY58" s="453"/>
      <c r="AZ58" s="453"/>
      <c r="BA58" s="453"/>
      <c r="BB58" s="454"/>
      <c r="BC58" s="448">
        <f>Calcu!V36</f>
        <v>100</v>
      </c>
      <c r="BD58" s="448"/>
      <c r="BE58" s="448"/>
      <c r="BF58" s="448"/>
    </row>
    <row r="59" spans="1:58" ht="18.75" customHeight="1">
      <c r="A59" s="204"/>
      <c r="B59" s="448" t="s">
        <v>734</v>
      </c>
      <c r="C59" s="448"/>
      <c r="D59" s="455" t="s">
        <v>702</v>
      </c>
      <c r="E59" s="456"/>
      <c r="F59" s="456"/>
      <c r="G59" s="457"/>
      <c r="H59" s="458">
        <f>Calcu!E37</f>
        <v>0</v>
      </c>
      <c r="I59" s="459"/>
      <c r="J59" s="459"/>
      <c r="K59" s="459"/>
      <c r="L59" s="459"/>
      <c r="M59" s="460" t="str">
        <f>Calcu!F37</f>
        <v>℃</v>
      </c>
      <c r="N59" s="461"/>
      <c r="O59" s="471">
        <f>Calcu!L37</f>
        <v>0.17320508075688773</v>
      </c>
      <c r="P59" s="472"/>
      <c r="Q59" s="472"/>
      <c r="R59" s="472"/>
      <c r="S59" s="472"/>
      <c r="T59" s="472"/>
      <c r="U59" s="472"/>
      <c r="V59" s="473" t="str">
        <f>Calcu!M37</f>
        <v>℃</v>
      </c>
      <c r="W59" s="473"/>
      <c r="X59" s="473"/>
      <c r="Y59" s="473"/>
      <c r="Z59" s="473"/>
      <c r="AA59" s="474"/>
      <c r="AB59" s="448" t="str">
        <f>Calcu!N37</f>
        <v>직사각형</v>
      </c>
      <c r="AC59" s="448"/>
      <c r="AD59" s="448"/>
      <c r="AE59" s="448"/>
      <c r="AF59" s="448"/>
      <c r="AG59" s="477" t="e">
        <f ca="1">Calcu!Q37</f>
        <v>#N/A</v>
      </c>
      <c r="AH59" s="453"/>
      <c r="AI59" s="453"/>
      <c r="AJ59" s="453"/>
      <c r="AK59" s="453" t="s">
        <v>736</v>
      </c>
      <c r="AL59" s="453"/>
      <c r="AM59" s="453"/>
      <c r="AN59" s="453"/>
      <c r="AO59" s="454"/>
      <c r="AP59" s="478" t="e">
        <f ca="1">Calcu!T37</f>
        <v>#N/A</v>
      </c>
      <c r="AQ59" s="479"/>
      <c r="AR59" s="479"/>
      <c r="AS59" s="479"/>
      <c r="AT59" s="479"/>
      <c r="AU59" s="479" t="s">
        <v>151</v>
      </c>
      <c r="AV59" s="479"/>
      <c r="AW59" s="453" t="s">
        <v>733</v>
      </c>
      <c r="AX59" s="453"/>
      <c r="AY59" s="453"/>
      <c r="AZ59" s="453"/>
      <c r="BA59" s="453"/>
      <c r="BB59" s="454"/>
      <c r="BC59" s="448">
        <f>Calcu!V37</f>
        <v>12</v>
      </c>
      <c r="BD59" s="448"/>
      <c r="BE59" s="448"/>
      <c r="BF59" s="448"/>
    </row>
    <row r="60" spans="1:58" ht="18.75" customHeight="1">
      <c r="A60" s="204"/>
      <c r="B60" s="448" t="s">
        <v>737</v>
      </c>
      <c r="C60" s="448"/>
      <c r="D60" s="455" t="s">
        <v>738</v>
      </c>
      <c r="E60" s="456"/>
      <c r="F60" s="456"/>
      <c r="G60" s="457"/>
      <c r="H60" s="458" t="e">
        <f ca="1">Calcu!E38</f>
        <v>#N/A</v>
      </c>
      <c r="I60" s="459"/>
      <c r="J60" s="459"/>
      <c r="K60" s="459"/>
      <c r="L60" s="459"/>
      <c r="M60" s="460" t="str">
        <f>Calcu!F38</f>
        <v>/℃</v>
      </c>
      <c r="N60" s="461"/>
      <c r="O60" s="475">
        <f>Calcu!L38</f>
        <v>8.1649658092772609E-7</v>
      </c>
      <c r="P60" s="476"/>
      <c r="Q60" s="476"/>
      <c r="R60" s="476"/>
      <c r="S60" s="476"/>
      <c r="T60" s="476"/>
      <c r="U60" s="476"/>
      <c r="V60" s="476"/>
      <c r="W60" s="476"/>
      <c r="X60" s="453" t="str">
        <f>Calcu!M38</f>
        <v>/℃</v>
      </c>
      <c r="Y60" s="453"/>
      <c r="Z60" s="453"/>
      <c r="AA60" s="454"/>
      <c r="AB60" s="448" t="str">
        <f>Calcu!N38</f>
        <v>삼각형</v>
      </c>
      <c r="AC60" s="448"/>
      <c r="AD60" s="448"/>
      <c r="AE60" s="448"/>
      <c r="AF60" s="448"/>
      <c r="AG60" s="477">
        <f>Calcu!Q38</f>
        <v>-100</v>
      </c>
      <c r="AH60" s="453"/>
      <c r="AI60" s="453"/>
      <c r="AJ60" s="453"/>
      <c r="AK60" s="453" t="s">
        <v>739</v>
      </c>
      <c r="AL60" s="453"/>
      <c r="AM60" s="453"/>
      <c r="AN60" s="453"/>
      <c r="AO60" s="454"/>
      <c r="AP60" s="478">
        <f>Calcu!T38</f>
        <v>8.1649658092772609E-5</v>
      </c>
      <c r="AQ60" s="479"/>
      <c r="AR60" s="479"/>
      <c r="AS60" s="479"/>
      <c r="AT60" s="479"/>
      <c r="AU60" s="479" t="s">
        <v>150</v>
      </c>
      <c r="AV60" s="479"/>
      <c r="AW60" s="453" t="s">
        <v>740</v>
      </c>
      <c r="AX60" s="453"/>
      <c r="AY60" s="453"/>
      <c r="AZ60" s="453"/>
      <c r="BA60" s="453"/>
      <c r="BB60" s="454"/>
      <c r="BC60" s="448">
        <f>Calcu!V38</f>
        <v>100</v>
      </c>
      <c r="BD60" s="448"/>
      <c r="BE60" s="448"/>
      <c r="BF60" s="448"/>
    </row>
    <row r="61" spans="1:58" ht="18.75" customHeight="1">
      <c r="A61" s="204"/>
      <c r="B61" s="448" t="s">
        <v>741</v>
      </c>
      <c r="C61" s="448"/>
      <c r="D61" s="455" t="s">
        <v>742</v>
      </c>
      <c r="E61" s="456"/>
      <c r="F61" s="456"/>
      <c r="G61" s="457"/>
      <c r="H61" s="458">
        <f>Calcu!E39</f>
        <v>0.1</v>
      </c>
      <c r="I61" s="459"/>
      <c r="J61" s="459"/>
      <c r="K61" s="459"/>
      <c r="L61" s="459"/>
      <c r="M61" s="460" t="str">
        <f>Calcu!F39</f>
        <v>℃</v>
      </c>
      <c r="N61" s="461"/>
      <c r="O61" s="471">
        <f>Calcu!L39</f>
        <v>0.28867513459481292</v>
      </c>
      <c r="P61" s="472"/>
      <c r="Q61" s="472"/>
      <c r="R61" s="472"/>
      <c r="S61" s="472"/>
      <c r="T61" s="472"/>
      <c r="U61" s="472"/>
      <c r="V61" s="473" t="str">
        <f>Calcu!M39</f>
        <v>℃</v>
      </c>
      <c r="W61" s="473"/>
      <c r="X61" s="473"/>
      <c r="Y61" s="473"/>
      <c r="Z61" s="473"/>
      <c r="AA61" s="474"/>
      <c r="AB61" s="448" t="str">
        <f>Calcu!N39</f>
        <v>직사각형</v>
      </c>
      <c r="AC61" s="448"/>
      <c r="AD61" s="448"/>
      <c r="AE61" s="448"/>
      <c r="AF61" s="448"/>
      <c r="AG61" s="477" t="e">
        <f ca="1">Calcu!Q39</f>
        <v>#N/A</v>
      </c>
      <c r="AH61" s="453"/>
      <c r="AI61" s="453"/>
      <c r="AJ61" s="453"/>
      <c r="AK61" s="453" t="s">
        <v>744</v>
      </c>
      <c r="AL61" s="453"/>
      <c r="AM61" s="453"/>
      <c r="AN61" s="453"/>
      <c r="AO61" s="454"/>
      <c r="AP61" s="478" t="e">
        <f ca="1">Calcu!T39</f>
        <v>#N/A</v>
      </c>
      <c r="AQ61" s="479"/>
      <c r="AR61" s="479"/>
      <c r="AS61" s="479"/>
      <c r="AT61" s="479"/>
      <c r="AU61" s="479" t="s">
        <v>151</v>
      </c>
      <c r="AV61" s="479"/>
      <c r="AW61" s="453" t="s">
        <v>745</v>
      </c>
      <c r="AX61" s="453"/>
      <c r="AY61" s="453"/>
      <c r="AZ61" s="453"/>
      <c r="BA61" s="453"/>
      <c r="BB61" s="454"/>
      <c r="BC61" s="448">
        <f>Calcu!V39</f>
        <v>12</v>
      </c>
      <c r="BD61" s="448"/>
      <c r="BE61" s="448"/>
      <c r="BF61" s="448"/>
    </row>
    <row r="62" spans="1:58" ht="18.75" customHeight="1">
      <c r="A62" s="204"/>
      <c r="B62" s="448" t="s">
        <v>746</v>
      </c>
      <c r="C62" s="448"/>
      <c r="D62" s="455" t="s">
        <v>1157</v>
      </c>
      <c r="E62" s="456"/>
      <c r="F62" s="456"/>
      <c r="G62" s="457"/>
      <c r="H62" s="458">
        <f>Calcu!E40</f>
        <v>0</v>
      </c>
      <c r="I62" s="459"/>
      <c r="J62" s="459"/>
      <c r="K62" s="459"/>
      <c r="L62" s="459"/>
      <c r="M62" s="460" t="str">
        <f>Calcu!F40</f>
        <v>mm</v>
      </c>
      <c r="N62" s="461"/>
      <c r="O62" s="471">
        <f>Calcu!K40</f>
        <v>0</v>
      </c>
      <c r="P62" s="472"/>
      <c r="Q62" s="472"/>
      <c r="R62" s="472"/>
      <c r="S62" s="472"/>
      <c r="T62" s="472"/>
      <c r="U62" s="472"/>
      <c r="V62" s="473" t="str">
        <f>Calcu!M40</f>
        <v>μm</v>
      </c>
      <c r="W62" s="473"/>
      <c r="X62" s="473"/>
      <c r="Y62" s="473"/>
      <c r="Z62" s="473"/>
      <c r="AA62" s="474"/>
      <c r="AB62" s="448" t="str">
        <f>Calcu!N40</f>
        <v>직사각형</v>
      </c>
      <c r="AC62" s="448"/>
      <c r="AD62" s="448"/>
      <c r="AE62" s="448"/>
      <c r="AF62" s="448"/>
      <c r="AG62" s="445">
        <f>Calcu!Q40</f>
        <v>1</v>
      </c>
      <c r="AH62" s="446"/>
      <c r="AI62" s="446"/>
      <c r="AJ62" s="446"/>
      <c r="AK62" s="446"/>
      <c r="AL62" s="446"/>
      <c r="AM62" s="446"/>
      <c r="AN62" s="446"/>
      <c r="AO62" s="447"/>
      <c r="AP62" s="471">
        <f>Calcu!S40</f>
        <v>0</v>
      </c>
      <c r="AQ62" s="472"/>
      <c r="AR62" s="472"/>
      <c r="AS62" s="472"/>
      <c r="AT62" s="472"/>
      <c r="AU62" s="472">
        <v>0</v>
      </c>
      <c r="AV62" s="472"/>
      <c r="AW62" s="473" t="str">
        <f>Calcu!U40</f>
        <v>μm</v>
      </c>
      <c r="AX62" s="473"/>
      <c r="AY62" s="473"/>
      <c r="AZ62" s="473"/>
      <c r="BA62" s="473"/>
      <c r="BB62" s="474"/>
      <c r="BC62" s="448" t="str">
        <f>Calcu!V40</f>
        <v>∞</v>
      </c>
      <c r="BD62" s="448"/>
      <c r="BE62" s="448"/>
      <c r="BF62" s="448"/>
    </row>
    <row r="63" spans="1:58" ht="18.75" customHeight="1">
      <c r="A63" s="204"/>
      <c r="B63" s="448" t="s">
        <v>747</v>
      </c>
      <c r="C63" s="448"/>
      <c r="D63" s="455" t="s">
        <v>748</v>
      </c>
      <c r="E63" s="456"/>
      <c r="F63" s="456"/>
      <c r="G63" s="457"/>
      <c r="H63" s="458" t="e">
        <f ca="1">Calcu!E41</f>
        <v>#N/A</v>
      </c>
      <c r="I63" s="459"/>
      <c r="J63" s="459"/>
      <c r="K63" s="459"/>
      <c r="L63" s="459"/>
      <c r="M63" s="460" t="str">
        <f>Calcu!F41</f>
        <v>mm</v>
      </c>
      <c r="N63" s="461"/>
      <c r="O63" s="445"/>
      <c r="P63" s="446"/>
      <c r="Q63" s="446"/>
      <c r="R63" s="446"/>
      <c r="S63" s="446"/>
      <c r="T63" s="446"/>
      <c r="U63" s="446"/>
      <c r="V63" s="446"/>
      <c r="W63" s="446"/>
      <c r="X63" s="446"/>
      <c r="Y63" s="446"/>
      <c r="Z63" s="446"/>
      <c r="AA63" s="447"/>
      <c r="AB63" s="448"/>
      <c r="AC63" s="448"/>
      <c r="AD63" s="448"/>
      <c r="AE63" s="448"/>
      <c r="AF63" s="448"/>
      <c r="AG63" s="445"/>
      <c r="AH63" s="446"/>
      <c r="AI63" s="446"/>
      <c r="AJ63" s="446"/>
      <c r="AK63" s="446"/>
      <c r="AL63" s="446"/>
      <c r="AM63" s="446"/>
      <c r="AN63" s="446"/>
      <c r="AO63" s="447"/>
      <c r="AP63" s="462" t="e">
        <f ca="1">Calcu!S41</f>
        <v>#N/A</v>
      </c>
      <c r="AQ63" s="463"/>
      <c r="AR63" s="463"/>
      <c r="AS63" s="212"/>
      <c r="AT63" s="290"/>
      <c r="AU63" s="439" t="e">
        <f ca="1">Calcu!T41</f>
        <v>#N/A</v>
      </c>
      <c r="AV63" s="439"/>
      <c r="AW63" s="439"/>
      <c r="AX63" s="288"/>
      <c r="AY63" s="288"/>
      <c r="AZ63" s="288"/>
      <c r="BA63" s="453" t="str">
        <f>Calcu!U41</f>
        <v>μm</v>
      </c>
      <c r="BB63" s="454"/>
      <c r="BC63" s="448" t="e">
        <f ca="1">Calcu!V41</f>
        <v>#N/A</v>
      </c>
      <c r="BD63" s="448"/>
      <c r="BE63" s="448"/>
      <c r="BF63" s="448"/>
    </row>
    <row r="64" spans="1:58" ht="18.75" customHeight="1">
      <c r="A64" s="204"/>
      <c r="B64" s="204"/>
      <c r="C64" s="204"/>
      <c r="D64" s="204"/>
      <c r="E64" s="204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13" t="s">
        <v>749</v>
      </c>
      <c r="AH64" s="204"/>
      <c r="AI64" s="204"/>
      <c r="AJ64" s="213" t="str">
        <f>N5&amp;"의 지시값이며, 단위는 mm 이다."</f>
        <v>접촉식 좌표 측정기의 지시값이며, 단위는 mm 이다.</v>
      </c>
      <c r="AK64" s="204"/>
      <c r="AL64" s="204"/>
      <c r="AM64" s="204"/>
      <c r="AN64" s="204"/>
      <c r="AO64" s="204"/>
      <c r="AP64" s="204"/>
      <c r="AQ64" s="204"/>
      <c r="AR64" s="204"/>
      <c r="AS64" s="204"/>
      <c r="AT64" s="204"/>
    </row>
    <row r="65" spans="1:60" ht="18.75" customHeight="1">
      <c r="A65" s="57" t="s">
        <v>750</v>
      </c>
      <c r="B65" s="204"/>
      <c r="C65" s="204"/>
      <c r="D65" s="204"/>
      <c r="E65" s="204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  <c r="X65" s="204"/>
      <c r="Y65" s="204"/>
      <c r="Z65" s="204"/>
      <c r="AA65" s="204"/>
      <c r="AB65" s="204"/>
      <c r="AC65" s="204"/>
      <c r="AD65" s="204"/>
      <c r="AE65" s="204"/>
      <c r="AF65" s="204"/>
      <c r="AG65" s="204"/>
      <c r="AH65" s="204"/>
      <c r="AI65" s="204"/>
      <c r="AJ65" s="204"/>
      <c r="AK65" s="204"/>
      <c r="AL65" s="204"/>
      <c r="AM65" s="204"/>
      <c r="AN65" s="204"/>
      <c r="AO65" s="204"/>
      <c r="AP65" s="204"/>
      <c r="AQ65" s="204"/>
      <c r="AR65" s="204"/>
      <c r="AS65" s="204"/>
      <c r="AT65" s="204"/>
    </row>
    <row r="66" spans="1:60" ht="18.75" customHeight="1">
      <c r="A66" s="204"/>
      <c r="B66" s="292" t="s">
        <v>752</v>
      </c>
      <c r="C66" s="196" t="str">
        <f>$T$5&amp;"의 표준불확도,"</f>
        <v>게이지 블록의 표준불확도,</v>
      </c>
      <c r="D66" s="204"/>
      <c r="E66" s="204"/>
      <c r="F66" s="204"/>
      <c r="G66" s="204"/>
      <c r="H66" s="204"/>
      <c r="I66" s="204"/>
      <c r="J66" s="204"/>
      <c r="K66" s="204"/>
      <c r="L66" s="204"/>
      <c r="O66" s="197" t="s">
        <v>753</v>
      </c>
      <c r="P66" s="204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  <c r="AN66" s="204"/>
      <c r="AO66" s="204"/>
      <c r="AP66" s="204"/>
      <c r="AQ66" s="204"/>
      <c r="AR66" s="204"/>
      <c r="AS66" s="204"/>
      <c r="AT66" s="204"/>
    </row>
    <row r="67" spans="1:60" ht="18.75" customHeight="1">
      <c r="A67" s="204"/>
      <c r="B67" s="204"/>
      <c r="C67" s="204" t="s">
        <v>754</v>
      </c>
      <c r="D67" s="204"/>
      <c r="E67" s="204"/>
      <c r="F67" s="204"/>
      <c r="G67" s="204"/>
      <c r="H67" s="204"/>
      <c r="I67" s="520" t="e">
        <f ca="1">H56</f>
        <v>#N/A</v>
      </c>
      <c r="J67" s="520"/>
      <c r="K67" s="520"/>
      <c r="L67" s="520"/>
      <c r="M67" s="520"/>
      <c r="N67" s="493" t="str">
        <f>M56</f>
        <v>mm</v>
      </c>
      <c r="O67" s="493"/>
      <c r="P67" s="282"/>
      <c r="Q67" s="204"/>
      <c r="R67" s="204"/>
      <c r="S67" s="204"/>
      <c r="T67" s="204"/>
      <c r="U67" s="204"/>
      <c r="V67" s="204"/>
      <c r="W67" s="204"/>
      <c r="X67" s="204"/>
      <c r="Y67" s="204"/>
      <c r="Z67" s="204"/>
      <c r="AA67" s="204"/>
      <c r="AB67" s="204"/>
      <c r="AC67" s="204"/>
      <c r="AD67" s="204"/>
      <c r="AE67" s="204"/>
      <c r="AF67" s="204"/>
      <c r="AG67" s="204"/>
      <c r="AH67" s="204"/>
      <c r="AI67" s="204"/>
      <c r="AJ67" s="204"/>
      <c r="AK67" s="204"/>
      <c r="AL67" s="204"/>
      <c r="AM67" s="204"/>
      <c r="AN67" s="204"/>
      <c r="AO67" s="204"/>
      <c r="AP67" s="204"/>
      <c r="AQ67" s="204"/>
      <c r="AR67" s="204"/>
      <c r="AS67" s="204"/>
      <c r="AT67" s="204"/>
    </row>
    <row r="68" spans="1:60" s="68" customFormat="1" ht="18.75" customHeight="1">
      <c r="B68" s="57"/>
      <c r="C68" s="285" t="s">
        <v>755</v>
      </c>
      <c r="D68" s="285"/>
      <c r="E68" s="285"/>
      <c r="F68" s="285"/>
      <c r="G68" s="285"/>
      <c r="H68" s="285"/>
      <c r="I68" s="285"/>
      <c r="J68" s="285" t="str">
        <f>"※ "&amp;$T$5&amp;"의 측정불확도가 "</f>
        <v xml:space="preserve">※ 게이지 블록의 측정불확도가 </v>
      </c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506" t="e">
        <f ca="1">Calcu!G34</f>
        <v>#N/A</v>
      </c>
      <c r="Z68" s="506"/>
      <c r="AB68" s="505" t="e">
        <f ca="1">Calcu!H34/IF(Calcu!I34="L=m",1000,1)</f>
        <v>#N/A</v>
      </c>
      <c r="AC68" s="505"/>
      <c r="AD68" s="505"/>
      <c r="AE68" s="285"/>
      <c r="AF68" s="285"/>
      <c r="AH68" s="285" t="e">
        <f ca="1">Z56</f>
        <v>#N/A</v>
      </c>
      <c r="AJ68" s="313" t="s">
        <v>1186</v>
      </c>
      <c r="AK68" s="285"/>
      <c r="AL68" s="285"/>
      <c r="AM68" s="285"/>
      <c r="AN68" s="285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BB68" s="285"/>
      <c r="BC68" s="285"/>
      <c r="BD68" s="285"/>
      <c r="BE68" s="285"/>
      <c r="BF68" s="285"/>
      <c r="BG68" s="285"/>
    </row>
    <row r="69" spans="1:60" s="68" customFormat="1" ht="18.75" customHeight="1">
      <c r="B69" s="57"/>
      <c r="D69" s="285"/>
      <c r="E69" s="285"/>
      <c r="F69" s="285"/>
      <c r="G69" s="285"/>
      <c r="H69" s="285"/>
      <c r="I69" s="285"/>
      <c r="J69" s="285"/>
      <c r="L69" s="289" t="s">
        <v>756</v>
      </c>
      <c r="M69" s="285" t="str">
        <f>$T$5&amp;"의 길이이며, 단위는 mm이다.)"</f>
        <v>게이지 블록의 길이이며, 단위는 mm이다.)</v>
      </c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  <c r="AG69" s="285"/>
      <c r="AH69" s="285"/>
      <c r="AI69" s="285"/>
      <c r="AJ69" s="285"/>
      <c r="AK69" s="285"/>
      <c r="AL69" s="285"/>
      <c r="AM69" s="285"/>
      <c r="AN69" s="285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  <c r="BB69" s="285"/>
      <c r="BC69" s="285"/>
      <c r="BD69" s="285"/>
      <c r="BE69" s="285"/>
      <c r="BF69" s="285"/>
      <c r="BG69" s="285"/>
    </row>
    <row r="70" spans="1:60" s="68" customFormat="1" ht="18.75" customHeight="1">
      <c r="B70" s="57"/>
      <c r="C70" s="285"/>
      <c r="D70" s="285"/>
      <c r="E70" s="285"/>
      <c r="F70" s="285"/>
      <c r="G70" s="285"/>
      <c r="H70" s="285"/>
      <c r="I70" s="285"/>
      <c r="J70" s="285"/>
      <c r="K70" s="502" t="s">
        <v>757</v>
      </c>
      <c r="L70" s="502"/>
      <c r="M70" s="502"/>
      <c r="N70" s="506" t="s">
        <v>758</v>
      </c>
      <c r="O70" s="293"/>
      <c r="P70" s="521" t="e">
        <f ca="1">Y68</f>
        <v>#N/A</v>
      </c>
      <c r="Q70" s="521"/>
      <c r="R70" s="293"/>
      <c r="S70" s="521" t="e">
        <f ca="1">AB68</f>
        <v>#N/A</v>
      </c>
      <c r="T70" s="521"/>
      <c r="U70" s="521"/>
      <c r="V70" s="294"/>
      <c r="W70" s="294"/>
      <c r="X70" s="294"/>
      <c r="Y70" s="522" t="e">
        <f ca="1">Z56</f>
        <v>#N/A</v>
      </c>
      <c r="Z70" s="522"/>
      <c r="AA70" s="519" t="s">
        <v>759</v>
      </c>
      <c r="AB70" s="214"/>
      <c r="AC70" s="514" t="e">
        <f ca="1">P70/P71</f>
        <v>#N/A</v>
      </c>
      <c r="AD70" s="514"/>
      <c r="AF70" s="515" t="e">
        <f ca="1">S70/P71</f>
        <v>#N/A</v>
      </c>
      <c r="AG70" s="515"/>
      <c r="AH70" s="515"/>
      <c r="AI70" s="515"/>
      <c r="AJ70" s="285"/>
      <c r="AM70" s="516" t="s">
        <v>760</v>
      </c>
      <c r="AN70" s="516"/>
      <c r="AO70" s="216"/>
      <c r="AP70" s="285"/>
      <c r="AQ70" s="285"/>
      <c r="AR70" s="215"/>
      <c r="AS70" s="217"/>
      <c r="AT70" s="217"/>
      <c r="AU70" s="217"/>
      <c r="AV70" s="217"/>
      <c r="AY70" s="285"/>
      <c r="AZ70" s="285"/>
      <c r="BC70" s="285"/>
      <c r="BD70" s="285"/>
      <c r="BE70" s="285"/>
      <c r="BF70" s="285"/>
      <c r="BG70" s="285"/>
      <c r="BH70" s="285"/>
    </row>
    <row r="71" spans="1:60" s="68" customFormat="1" ht="18.75" customHeight="1">
      <c r="B71" s="57"/>
      <c r="C71" s="285"/>
      <c r="D71" s="285"/>
      <c r="E71" s="285"/>
      <c r="F71" s="285"/>
      <c r="G71" s="285"/>
      <c r="H71" s="285"/>
      <c r="I71" s="285"/>
      <c r="J71" s="285"/>
      <c r="K71" s="502"/>
      <c r="L71" s="502"/>
      <c r="M71" s="502"/>
      <c r="N71" s="506"/>
      <c r="O71" s="285"/>
      <c r="P71" s="517" t="e">
        <f ca="1">Calcu!J34</f>
        <v>#N/A</v>
      </c>
      <c r="Q71" s="517"/>
      <c r="R71" s="517"/>
      <c r="S71" s="517"/>
      <c r="T71" s="517"/>
      <c r="U71" s="517"/>
      <c r="V71" s="517"/>
      <c r="W71" s="517"/>
      <c r="X71" s="517"/>
      <c r="Y71" s="517"/>
      <c r="Z71" s="517"/>
      <c r="AA71" s="519"/>
      <c r="AB71" s="214"/>
      <c r="AC71" s="514"/>
      <c r="AD71" s="514"/>
      <c r="AE71" s="285"/>
      <c r="AF71" s="515"/>
      <c r="AG71" s="515"/>
      <c r="AH71" s="515"/>
      <c r="AI71" s="515"/>
      <c r="AJ71" s="285"/>
      <c r="AM71" s="516"/>
      <c r="AN71" s="516"/>
      <c r="AO71" s="216"/>
      <c r="AP71" s="285"/>
      <c r="AQ71" s="285"/>
      <c r="AR71" s="215"/>
      <c r="AS71" s="217"/>
      <c r="AT71" s="217"/>
      <c r="AU71" s="217"/>
      <c r="AV71" s="217"/>
      <c r="AY71" s="285"/>
      <c r="AZ71" s="285"/>
      <c r="BC71" s="285"/>
      <c r="BD71" s="285"/>
      <c r="BE71" s="285"/>
      <c r="BF71" s="285"/>
      <c r="BG71" s="285"/>
      <c r="BH71" s="285"/>
    </row>
    <row r="72" spans="1:60" s="68" customFormat="1" ht="18.75" customHeight="1">
      <c r="B72" s="57"/>
      <c r="C72" s="285" t="s">
        <v>761</v>
      </c>
      <c r="D72" s="285"/>
      <c r="E72" s="285"/>
      <c r="F72" s="285"/>
      <c r="G72" s="285"/>
      <c r="H72" s="285"/>
      <c r="I72" s="516" t="str">
        <f>AB56</f>
        <v>정규</v>
      </c>
      <c r="J72" s="516"/>
      <c r="K72" s="516"/>
      <c r="L72" s="516"/>
      <c r="M72" s="516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  <c r="AG72" s="285"/>
      <c r="AH72" s="285"/>
      <c r="AI72" s="285"/>
      <c r="AJ72" s="285"/>
      <c r="AK72" s="285"/>
      <c r="AL72" s="285"/>
      <c r="AM72" s="285"/>
      <c r="AN72" s="285"/>
      <c r="AO72" s="285"/>
      <c r="AP72" s="285"/>
      <c r="AQ72" s="285"/>
      <c r="AR72" s="285"/>
      <c r="AS72" s="285"/>
      <c r="AT72" s="285"/>
      <c r="AU72" s="285"/>
      <c r="AV72" s="285"/>
      <c r="AW72" s="285"/>
      <c r="AX72" s="285"/>
      <c r="AY72" s="285"/>
      <c r="AZ72" s="285"/>
      <c r="BA72" s="285"/>
      <c r="BB72" s="285"/>
      <c r="BC72" s="285"/>
      <c r="BD72" s="285"/>
      <c r="BE72" s="285"/>
      <c r="BF72" s="285"/>
      <c r="BG72" s="285"/>
    </row>
    <row r="73" spans="1:60" s="68" customFormat="1" ht="18.75" customHeight="1">
      <c r="B73" s="57"/>
      <c r="C73" s="516" t="s">
        <v>762</v>
      </c>
      <c r="D73" s="516"/>
      <c r="E73" s="516"/>
      <c r="F73" s="516"/>
      <c r="G73" s="516"/>
      <c r="H73" s="516"/>
      <c r="I73" s="277"/>
      <c r="J73" s="277"/>
      <c r="K73" s="204"/>
      <c r="L73" s="204"/>
      <c r="M73" s="56"/>
      <c r="N73" s="500">
        <f>AG56</f>
        <v>1</v>
      </c>
      <c r="O73" s="500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  <c r="AG73" s="285"/>
      <c r="AH73" s="285"/>
      <c r="AI73" s="285"/>
      <c r="AJ73" s="285"/>
      <c r="AK73" s="285"/>
      <c r="AL73" s="285"/>
      <c r="AM73" s="285"/>
      <c r="AN73" s="285"/>
      <c r="AO73" s="285"/>
      <c r="AP73" s="285"/>
      <c r="AQ73" s="285"/>
      <c r="AR73" s="285"/>
      <c r="AS73" s="285"/>
      <c r="AT73" s="285"/>
      <c r="AU73" s="285"/>
      <c r="AV73" s="285"/>
      <c r="AW73" s="285"/>
      <c r="AX73" s="285"/>
      <c r="AY73" s="285"/>
      <c r="AZ73" s="285"/>
      <c r="BA73" s="285"/>
      <c r="BB73" s="285"/>
      <c r="BC73" s="285"/>
      <c r="BD73" s="285"/>
      <c r="BE73" s="285"/>
      <c r="BF73" s="285"/>
      <c r="BG73" s="285"/>
    </row>
    <row r="74" spans="1:60" s="68" customFormat="1" ht="18.75" customHeight="1">
      <c r="B74" s="57"/>
      <c r="C74" s="516"/>
      <c r="D74" s="516"/>
      <c r="E74" s="516"/>
      <c r="F74" s="516"/>
      <c r="G74" s="516"/>
      <c r="H74" s="516"/>
      <c r="I74" s="281"/>
      <c r="J74" s="281"/>
      <c r="K74" s="204"/>
      <c r="L74" s="204"/>
      <c r="M74" s="56"/>
      <c r="N74" s="500"/>
      <c r="O74" s="500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  <c r="AG74" s="285"/>
      <c r="AH74" s="285"/>
      <c r="AI74" s="285"/>
      <c r="AJ74" s="285"/>
      <c r="AK74" s="285"/>
      <c r="AL74" s="285"/>
      <c r="AM74" s="285"/>
      <c r="AN74" s="285"/>
      <c r="AO74" s="285"/>
      <c r="AP74" s="285"/>
      <c r="AQ74" s="285"/>
      <c r="AR74" s="285"/>
      <c r="AS74" s="285"/>
      <c r="AT74" s="285"/>
      <c r="AU74" s="285"/>
      <c r="AV74" s="285"/>
      <c r="AW74" s="285"/>
      <c r="AX74" s="285"/>
      <c r="AY74" s="285"/>
      <c r="AZ74" s="285"/>
      <c r="BA74" s="285"/>
      <c r="BB74" s="285"/>
      <c r="BC74" s="285"/>
      <c r="BD74" s="285"/>
      <c r="BE74" s="285"/>
      <c r="BF74" s="285"/>
      <c r="BG74" s="285"/>
      <c r="BH74" s="285"/>
    </row>
    <row r="75" spans="1:60" s="204" customFormat="1" ht="18.75" customHeight="1">
      <c r="C75" s="204" t="s">
        <v>764</v>
      </c>
      <c r="K75" s="279" t="s">
        <v>765</v>
      </c>
      <c r="L75" s="486">
        <f>N73</f>
        <v>1</v>
      </c>
      <c r="M75" s="486"/>
      <c r="N75" s="277" t="s">
        <v>766</v>
      </c>
      <c r="O75" s="480" t="e">
        <f ca="1">AP56</f>
        <v>#N/A</v>
      </c>
      <c r="P75" s="480"/>
      <c r="Q75" s="480"/>
      <c r="R75" s="144"/>
      <c r="S75" s="282"/>
      <c r="T75" s="486" t="e">
        <f ca="1">AU56</f>
        <v>#N/A</v>
      </c>
      <c r="U75" s="486"/>
      <c r="V75" s="486"/>
      <c r="Z75" s="487" t="str">
        <f>BA56</f>
        <v>μm</v>
      </c>
      <c r="AA75" s="487"/>
      <c r="AB75" s="278" t="s">
        <v>765</v>
      </c>
      <c r="AC75" s="278" t="s">
        <v>767</v>
      </c>
      <c r="AD75" s="480" t="e">
        <f ca="1">O75</f>
        <v>#N/A</v>
      </c>
      <c r="AE75" s="480"/>
      <c r="AF75" s="480"/>
      <c r="AG75" s="144"/>
      <c r="AH75" s="282"/>
      <c r="AI75" s="486" t="e">
        <f ca="1">T75</f>
        <v>#N/A</v>
      </c>
      <c r="AJ75" s="486"/>
      <c r="AK75" s="486"/>
      <c r="AO75" s="487" t="str">
        <f>Z75</f>
        <v>μm</v>
      </c>
      <c r="AP75" s="487"/>
    </row>
    <row r="76" spans="1:60" ht="18.75" customHeight="1">
      <c r="A76" s="204"/>
      <c r="B76" s="204"/>
      <c r="C76" s="277" t="s">
        <v>768</v>
      </c>
      <c r="D76" s="277"/>
      <c r="E76" s="277"/>
      <c r="F76" s="277"/>
      <c r="G76" s="277"/>
      <c r="I76" s="102" t="s">
        <v>769</v>
      </c>
      <c r="J76" s="204"/>
      <c r="K76" s="204"/>
      <c r="L76" s="204"/>
      <c r="M76" s="204"/>
      <c r="N76" s="204"/>
      <c r="O76" s="204"/>
      <c r="P76" s="204"/>
      <c r="Q76" s="204"/>
      <c r="R76" s="204"/>
      <c r="S76" s="167"/>
      <c r="T76" s="167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04"/>
      <c r="AT76" s="204"/>
    </row>
    <row r="77" spans="1:60" s="204" customFormat="1" ht="18.75" customHeight="1"/>
    <row r="78" spans="1:60" ht="18.75" customHeight="1">
      <c r="A78" s="204"/>
      <c r="B78" s="292" t="s">
        <v>770</v>
      </c>
      <c r="C78" s="60" t="str">
        <f>$N$5&amp;" 지시값의 표준불확도,"</f>
        <v>접촉식 좌표 측정기 지시값의 표준불확도,</v>
      </c>
      <c r="D78" s="204"/>
      <c r="E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U78" s="197" t="s">
        <v>771</v>
      </c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  <c r="AN78" s="204"/>
      <c r="AO78" s="204"/>
      <c r="AP78" s="204"/>
      <c r="AQ78" s="204"/>
      <c r="AR78" s="204"/>
      <c r="AS78" s="204"/>
      <c r="AT78" s="204"/>
    </row>
    <row r="79" spans="1:60" ht="18.75" customHeight="1">
      <c r="A79" s="204"/>
      <c r="C79" s="204" t="s">
        <v>772</v>
      </c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  <c r="AA79" s="204"/>
      <c r="AB79" s="204"/>
      <c r="AC79" s="204"/>
      <c r="AD79" s="204"/>
      <c r="AE79" s="204"/>
      <c r="AF79" s="204"/>
      <c r="AG79" s="204"/>
      <c r="AH79" s="204"/>
      <c r="AI79" s="204"/>
      <c r="AJ79" s="204"/>
      <c r="AK79" s="204"/>
      <c r="AL79" s="204"/>
      <c r="AM79" s="204"/>
      <c r="AN79" s="204"/>
      <c r="AO79" s="204"/>
      <c r="AP79" s="204"/>
      <c r="AQ79" s="204"/>
      <c r="AR79" s="204"/>
      <c r="AS79" s="204"/>
      <c r="AT79" s="204"/>
    </row>
    <row r="80" spans="1:60" ht="18.75" customHeight="1">
      <c r="A80" s="204"/>
      <c r="C80" s="60"/>
      <c r="D80" s="204" t="s">
        <v>773</v>
      </c>
      <c r="E80" s="204"/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04"/>
      <c r="AT80" s="204"/>
    </row>
    <row r="81" spans="1:66" ht="18.75" customHeight="1">
      <c r="B81" s="204"/>
      <c r="C81" s="204" t="s">
        <v>774</v>
      </c>
      <c r="D81" s="204"/>
      <c r="E81" s="204"/>
      <c r="F81" s="204"/>
      <c r="G81" s="204"/>
      <c r="H81" s="204"/>
      <c r="I81" s="493" t="e">
        <f ca="1">H57</f>
        <v>#N/A</v>
      </c>
      <c r="J81" s="493"/>
      <c r="K81" s="493"/>
      <c r="L81" s="493"/>
      <c r="M81" s="493"/>
      <c r="N81" s="493" t="str">
        <f>M57</f>
        <v>mm</v>
      </c>
      <c r="O81" s="493"/>
      <c r="P81" s="282"/>
      <c r="Q81" s="204"/>
      <c r="R81" s="204"/>
      <c r="S81" s="204"/>
      <c r="T81" s="204"/>
      <c r="U81" s="204"/>
      <c r="V81" s="204"/>
      <c r="W81" s="204"/>
      <c r="X81" s="204"/>
      <c r="Y81" s="204"/>
      <c r="Z81" s="204"/>
      <c r="AA81" s="204"/>
      <c r="AB81" s="204"/>
      <c r="AC81" s="204"/>
      <c r="AD81" s="204"/>
      <c r="AE81" s="204"/>
      <c r="AF81" s="204"/>
      <c r="AG81" s="204"/>
      <c r="AH81" s="204"/>
      <c r="AI81" s="204"/>
      <c r="AJ81" s="204"/>
      <c r="AK81" s="204"/>
      <c r="AL81" s="204"/>
      <c r="AM81" s="204"/>
      <c r="AN81" s="204"/>
      <c r="AO81" s="204"/>
      <c r="AP81" s="204"/>
      <c r="AQ81" s="204"/>
      <c r="AR81" s="204"/>
      <c r="AS81" s="204"/>
      <c r="AT81" s="204"/>
      <c r="AU81" s="204"/>
    </row>
    <row r="82" spans="1:66" ht="18.75" customHeight="1">
      <c r="B82" s="204"/>
      <c r="C82" s="204" t="s">
        <v>775</v>
      </c>
      <c r="D82" s="204"/>
      <c r="E82" s="204"/>
      <c r="F82" s="204"/>
      <c r="G82" s="204"/>
      <c r="H82" s="204"/>
      <c r="I82" s="204"/>
      <c r="J82" s="61" t="s">
        <v>776</v>
      </c>
      <c r="K82" s="204"/>
      <c r="L82" s="204"/>
      <c r="M82" s="204"/>
      <c r="N82" s="204"/>
      <c r="O82" s="204"/>
      <c r="P82" s="204"/>
      <c r="Q82" s="493">
        <f>MAX(AK11:AO30)*1000</f>
        <v>0</v>
      </c>
      <c r="R82" s="493"/>
      <c r="S82" s="493"/>
      <c r="T82" s="518" t="s">
        <v>777</v>
      </c>
      <c r="U82" s="518"/>
      <c r="V82" s="204"/>
      <c r="W82" s="204"/>
      <c r="X82" s="204"/>
      <c r="Y82" s="204"/>
      <c r="Z82" s="204"/>
      <c r="AA82" s="204"/>
      <c r="AB82" s="204"/>
      <c r="AC82" s="204"/>
      <c r="AD82" s="204"/>
      <c r="AE82" s="204"/>
      <c r="AF82" s="204"/>
      <c r="AG82" s="204"/>
      <c r="AH82" s="204"/>
      <c r="AI82" s="204"/>
      <c r="AJ82" s="204"/>
      <c r="AK82" s="204"/>
      <c r="AL82" s="204"/>
      <c r="AM82" s="204"/>
      <c r="AN82" s="204"/>
      <c r="AO82" s="204"/>
      <c r="AP82" s="204"/>
      <c r="AQ82" s="204"/>
      <c r="AR82" s="204"/>
      <c r="AS82" s="204"/>
      <c r="AT82" s="204"/>
      <c r="AU82" s="204"/>
    </row>
    <row r="83" spans="1:66" ht="18.75" customHeight="1">
      <c r="B83" s="204"/>
      <c r="C83" s="204"/>
      <c r="D83" s="204"/>
      <c r="E83" s="204"/>
      <c r="F83" s="204"/>
      <c r="G83" s="204"/>
      <c r="H83" s="204"/>
      <c r="I83" s="204"/>
      <c r="J83" s="204"/>
      <c r="K83" s="504" t="s">
        <v>778</v>
      </c>
      <c r="L83" s="504"/>
      <c r="M83" s="504"/>
      <c r="N83" s="504" t="s">
        <v>779</v>
      </c>
      <c r="O83" s="469" t="s">
        <v>781</v>
      </c>
      <c r="P83" s="469"/>
      <c r="Q83" s="504" t="s">
        <v>759</v>
      </c>
      <c r="R83" s="523">
        <f>Q82</f>
        <v>0</v>
      </c>
      <c r="S83" s="523"/>
      <c r="T83" s="523"/>
      <c r="U83" s="524" t="str">
        <f>T82</f>
        <v>μm</v>
      </c>
      <c r="V83" s="524"/>
      <c r="W83" s="504" t="s">
        <v>767</v>
      </c>
      <c r="X83" s="498">
        <f>R83/SQRT(5)</f>
        <v>0</v>
      </c>
      <c r="Y83" s="498"/>
      <c r="Z83" s="498"/>
      <c r="AA83" s="497" t="str">
        <f>T82</f>
        <v>μm</v>
      </c>
      <c r="AB83" s="497"/>
      <c r="AC83" s="286"/>
      <c r="AD83" s="286"/>
      <c r="AE83" s="286"/>
      <c r="AF83" s="204"/>
      <c r="AG83" s="204"/>
      <c r="AH83" s="204"/>
      <c r="AI83" s="204"/>
      <c r="AJ83" s="204"/>
      <c r="AK83" s="204"/>
      <c r="AL83" s="204"/>
      <c r="AM83" s="204"/>
      <c r="AN83" s="204"/>
      <c r="AO83" s="204"/>
      <c r="AP83" s="204"/>
      <c r="AQ83" s="204"/>
      <c r="AR83" s="204"/>
      <c r="AS83" s="204"/>
      <c r="AT83" s="204"/>
      <c r="AU83" s="204"/>
      <c r="AV83" s="204"/>
      <c r="AW83" s="204"/>
    </row>
    <row r="84" spans="1:66" ht="18.75" customHeight="1">
      <c r="B84" s="204"/>
      <c r="C84" s="204"/>
      <c r="D84" s="204"/>
      <c r="E84" s="204"/>
      <c r="F84" s="204"/>
      <c r="G84" s="204"/>
      <c r="H84" s="204"/>
      <c r="I84" s="204"/>
      <c r="J84" s="204"/>
      <c r="K84" s="504"/>
      <c r="L84" s="504"/>
      <c r="M84" s="504"/>
      <c r="N84" s="504"/>
      <c r="O84" s="525"/>
      <c r="P84" s="525"/>
      <c r="Q84" s="504"/>
      <c r="R84" s="450"/>
      <c r="S84" s="450"/>
      <c r="T84" s="450"/>
      <c r="U84" s="450"/>
      <c r="V84" s="450"/>
      <c r="W84" s="504"/>
      <c r="X84" s="498"/>
      <c r="Y84" s="498"/>
      <c r="Z84" s="498"/>
      <c r="AA84" s="497"/>
      <c r="AB84" s="497"/>
      <c r="AC84" s="286"/>
      <c r="AD84" s="286"/>
      <c r="AE84" s="286"/>
      <c r="AF84" s="204"/>
      <c r="AG84" s="204"/>
      <c r="AH84" s="204"/>
      <c r="AI84" s="204"/>
      <c r="AJ84" s="204"/>
      <c r="AK84" s="204"/>
      <c r="AL84" s="204"/>
      <c r="AM84" s="204"/>
      <c r="AN84" s="204"/>
      <c r="AO84" s="204"/>
      <c r="AP84" s="204"/>
      <c r="AQ84" s="204"/>
      <c r="AR84" s="204"/>
      <c r="AS84" s="204"/>
      <c r="AT84" s="204"/>
      <c r="AU84" s="204"/>
      <c r="AV84" s="204"/>
      <c r="AW84" s="204"/>
    </row>
    <row r="85" spans="1:66" ht="18.75" customHeight="1">
      <c r="B85" s="204"/>
      <c r="C85" s="204" t="s">
        <v>782</v>
      </c>
      <c r="D85" s="204"/>
      <c r="E85" s="204"/>
      <c r="F85" s="204"/>
      <c r="G85" s="204"/>
      <c r="H85" s="204"/>
      <c r="I85" s="500" t="str">
        <f>AB57</f>
        <v>t</v>
      </c>
      <c r="J85" s="500"/>
      <c r="K85" s="500"/>
      <c r="L85" s="500"/>
      <c r="M85" s="500"/>
      <c r="N85" s="500"/>
      <c r="O85" s="500"/>
      <c r="P85" s="500"/>
      <c r="Q85" s="204"/>
      <c r="R85" s="204"/>
      <c r="S85" s="204"/>
      <c r="T85" s="204"/>
      <c r="U85" s="204"/>
      <c r="V85" s="204"/>
      <c r="W85" s="204"/>
      <c r="X85" s="204"/>
      <c r="Y85" s="204"/>
      <c r="Z85" s="204"/>
      <c r="AA85" s="204"/>
      <c r="AB85" s="204"/>
      <c r="AC85" s="204"/>
      <c r="AD85" s="204"/>
      <c r="AE85" s="204"/>
      <c r="AF85" s="204"/>
      <c r="AG85" s="204"/>
      <c r="AH85" s="204"/>
      <c r="AI85" s="204"/>
      <c r="AJ85" s="204"/>
      <c r="AK85" s="204"/>
      <c r="AL85" s="204"/>
      <c r="AM85" s="204"/>
      <c r="AN85" s="204"/>
      <c r="AO85" s="204"/>
      <c r="AP85" s="204"/>
      <c r="AQ85" s="204"/>
      <c r="AR85" s="204"/>
      <c r="AS85" s="204"/>
      <c r="AT85" s="204"/>
      <c r="AU85" s="204"/>
    </row>
    <row r="86" spans="1:66" ht="18.75" customHeight="1">
      <c r="B86" s="204"/>
      <c r="C86" s="487" t="s">
        <v>783</v>
      </c>
      <c r="D86" s="487"/>
      <c r="E86" s="487"/>
      <c r="F86" s="487"/>
      <c r="G86" s="487"/>
      <c r="H86" s="487"/>
      <c r="I86" s="277"/>
      <c r="J86" s="277"/>
      <c r="K86" s="204"/>
      <c r="L86" s="204"/>
      <c r="N86" s="500">
        <f>AG57</f>
        <v>-1</v>
      </c>
      <c r="O86" s="500"/>
      <c r="R86" s="204"/>
      <c r="S86" s="204"/>
      <c r="T86" s="204"/>
      <c r="U86" s="204"/>
      <c r="V86" s="204"/>
      <c r="W86" s="204"/>
      <c r="X86" s="204"/>
      <c r="Y86" s="204"/>
      <c r="Z86" s="204"/>
      <c r="AA86" s="204"/>
      <c r="AB86" s="204"/>
      <c r="AC86" s="204"/>
      <c r="AD86" s="204"/>
      <c r="AE86" s="204"/>
      <c r="AF86" s="204"/>
      <c r="AG86" s="204"/>
      <c r="AH86" s="204"/>
      <c r="AI86" s="204"/>
      <c r="AJ86" s="204"/>
      <c r="AK86" s="204"/>
      <c r="AL86" s="204"/>
      <c r="AM86" s="204"/>
      <c r="AN86" s="204"/>
      <c r="AO86" s="204"/>
      <c r="AP86" s="204"/>
      <c r="AQ86" s="204"/>
      <c r="AR86" s="204"/>
      <c r="AS86" s="204"/>
      <c r="AT86" s="204"/>
      <c r="AU86" s="204"/>
    </row>
    <row r="87" spans="1:66" ht="18.75" customHeight="1">
      <c r="B87" s="204"/>
      <c r="C87" s="487"/>
      <c r="D87" s="487"/>
      <c r="E87" s="487"/>
      <c r="F87" s="487"/>
      <c r="G87" s="487"/>
      <c r="H87" s="487"/>
      <c r="I87" s="281"/>
      <c r="J87" s="281"/>
      <c r="K87" s="204"/>
      <c r="L87" s="204"/>
      <c r="N87" s="500"/>
      <c r="O87" s="500"/>
      <c r="R87" s="204"/>
      <c r="S87" s="204"/>
      <c r="T87" s="204"/>
      <c r="U87" s="204"/>
      <c r="V87" s="204"/>
      <c r="W87" s="204"/>
      <c r="X87" s="204"/>
      <c r="Y87" s="204"/>
      <c r="Z87" s="204"/>
      <c r="AA87" s="204"/>
      <c r="AB87" s="204"/>
      <c r="AC87" s="204"/>
      <c r="AD87" s="204"/>
      <c r="AE87" s="204"/>
      <c r="AF87" s="204"/>
      <c r="AG87" s="204"/>
      <c r="AH87" s="204"/>
      <c r="AI87" s="204"/>
      <c r="AJ87" s="204"/>
      <c r="AK87" s="204"/>
      <c r="AL87" s="204"/>
      <c r="AM87" s="204"/>
      <c r="AN87" s="204"/>
      <c r="AO87" s="204"/>
      <c r="AP87" s="204"/>
      <c r="AQ87" s="204"/>
      <c r="AR87" s="204"/>
      <c r="AS87" s="204"/>
      <c r="AT87" s="204"/>
      <c r="AU87" s="204"/>
    </row>
    <row r="88" spans="1:66" ht="18.75" customHeight="1">
      <c r="B88" s="204"/>
      <c r="C88" s="204" t="s">
        <v>784</v>
      </c>
      <c r="D88" s="204"/>
      <c r="E88" s="204"/>
      <c r="F88" s="204"/>
      <c r="G88" s="204"/>
      <c r="H88" s="204"/>
      <c r="I88" s="204"/>
      <c r="J88" s="204"/>
      <c r="K88" s="279" t="s">
        <v>78</v>
      </c>
      <c r="L88" s="486">
        <f>N86</f>
        <v>-1</v>
      </c>
      <c r="M88" s="486"/>
      <c r="N88" s="277" t="s">
        <v>79</v>
      </c>
      <c r="O88" s="498">
        <f>X83</f>
        <v>0</v>
      </c>
      <c r="P88" s="498"/>
      <c r="Q88" s="498"/>
      <c r="R88" s="497" t="str">
        <f>AA83</f>
        <v>μm</v>
      </c>
      <c r="S88" s="493"/>
      <c r="T88" s="279" t="s">
        <v>78</v>
      </c>
      <c r="U88" s="72" t="s">
        <v>759</v>
      </c>
      <c r="V88" s="498">
        <f>O88</f>
        <v>0</v>
      </c>
      <c r="W88" s="498"/>
      <c r="X88" s="498"/>
      <c r="Y88" s="497" t="str">
        <f>R88</f>
        <v>μm</v>
      </c>
      <c r="Z88" s="493"/>
      <c r="AA88" s="282"/>
      <c r="AB88" s="204"/>
      <c r="AC88" s="204"/>
      <c r="AD88" s="204"/>
      <c r="AE88" s="204"/>
      <c r="AF88" s="204"/>
      <c r="AP88" s="204"/>
      <c r="AQ88" s="204"/>
      <c r="AR88" s="204"/>
      <c r="AS88" s="204"/>
      <c r="AT88" s="204"/>
      <c r="AU88" s="204"/>
      <c r="AV88" s="204"/>
    </row>
    <row r="89" spans="1:66" ht="18.75" customHeight="1">
      <c r="B89" s="204"/>
      <c r="C89" s="204" t="s">
        <v>785</v>
      </c>
      <c r="D89" s="204"/>
      <c r="E89" s="204"/>
      <c r="F89" s="204"/>
      <c r="G89" s="204"/>
      <c r="H89" s="204"/>
      <c r="I89" s="102" t="s">
        <v>786</v>
      </c>
      <c r="J89" s="102"/>
      <c r="K89" s="102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204"/>
      <c r="AB89" s="204"/>
      <c r="AC89" s="204"/>
      <c r="AD89" s="204"/>
      <c r="AE89" s="204"/>
      <c r="AF89" s="204"/>
    </row>
    <row r="90" spans="1:66" ht="18.75" customHeight="1">
      <c r="B90" s="204"/>
      <c r="C90" s="204"/>
      <c r="D90" s="204"/>
      <c r="E90" s="204"/>
      <c r="F90" s="204"/>
      <c r="G90" s="204"/>
      <c r="H90" s="204"/>
      <c r="I90" s="102"/>
      <c r="J90" s="93"/>
      <c r="K90" s="102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204"/>
      <c r="AB90" s="204"/>
      <c r="AC90" s="204"/>
      <c r="AD90" s="204"/>
      <c r="AE90" s="204"/>
      <c r="AF90" s="204"/>
    </row>
    <row r="91" spans="1:66" s="130" customFormat="1" ht="18.75" customHeight="1">
      <c r="A91" s="278"/>
      <c r="B91" s="292" t="s">
        <v>787</v>
      </c>
      <c r="C91" s="57" t="str">
        <f>$N$5&amp;"와 "&amp;$T$5&amp;"의 평균 열팽창계수에 의한 표준불확도,"</f>
        <v>접촉식 좌표 측정기와 게이지 블록의 평균 열팽창계수에 의한 표준불확도,</v>
      </c>
      <c r="D91" s="277"/>
      <c r="E91" s="277"/>
      <c r="F91" s="277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277"/>
      <c r="V91" s="277"/>
      <c r="W91" s="277"/>
      <c r="X91" s="277"/>
      <c r="Y91" s="277"/>
      <c r="Z91" s="277"/>
      <c r="AA91" s="277"/>
      <c r="AB91" s="277"/>
      <c r="AC91" s="277"/>
      <c r="AD91" s="277"/>
      <c r="AE91" s="277"/>
      <c r="AF91" s="277"/>
      <c r="AG91" s="277"/>
      <c r="AH91" s="277"/>
      <c r="AI91" s="277"/>
      <c r="AJ91" s="277"/>
      <c r="AK91" s="277"/>
      <c r="AL91" s="278"/>
      <c r="AM91" s="278"/>
      <c r="AN91" s="278"/>
      <c r="AO91" s="278"/>
      <c r="AP91" s="278"/>
      <c r="AQ91" s="278"/>
      <c r="AR91" s="278"/>
      <c r="AS91" s="278"/>
      <c r="AT91" s="278"/>
      <c r="AU91" s="278"/>
      <c r="AV91" s="278"/>
      <c r="AW91" s="278"/>
      <c r="AX91" s="278"/>
      <c r="AY91" s="277"/>
      <c r="AZ91" s="277"/>
      <c r="BA91" s="277"/>
      <c r="BB91" s="277"/>
      <c r="BC91" s="277"/>
      <c r="BD91" s="277"/>
      <c r="BE91" s="277"/>
      <c r="BF91" s="277"/>
      <c r="BG91" s="58"/>
      <c r="BH91" s="58"/>
      <c r="BI91" s="58"/>
      <c r="BJ91" s="58"/>
      <c r="BK91" s="58"/>
      <c r="BL91" s="58"/>
      <c r="BM91" s="58"/>
    </row>
    <row r="92" spans="1:66" s="130" customFormat="1" ht="18.75" customHeight="1">
      <c r="A92" s="278"/>
      <c r="B92" s="57"/>
      <c r="C92" s="277" t="str">
        <f>"※ "&amp;$N$5&amp;"와 "&amp;$T$5&amp;"의 평균 열팽창계수 :"</f>
        <v>※ 접촉식 좌표 측정기와 게이지 블록의 평균 열팽창계수 :</v>
      </c>
      <c r="D92" s="277"/>
      <c r="E92" s="277"/>
      <c r="F92" s="277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131"/>
      <c r="W92" s="59"/>
      <c r="X92" s="277"/>
      <c r="Y92" s="59"/>
      <c r="Z92" s="278"/>
      <c r="AA92" s="277"/>
      <c r="AB92" s="278"/>
      <c r="AC92" s="278"/>
      <c r="AD92" s="205"/>
      <c r="AE92" s="278"/>
      <c r="AF92" s="278"/>
      <c r="AG92" s="277"/>
      <c r="AH92" s="277"/>
      <c r="AI92" s="277"/>
      <c r="AJ92" s="277"/>
      <c r="AK92" s="277"/>
      <c r="AL92" s="277"/>
      <c r="AM92" s="277"/>
      <c r="AN92" s="277"/>
      <c r="AO92" s="278"/>
      <c r="AP92" s="278"/>
      <c r="AQ92" s="278"/>
      <c r="AR92" s="278"/>
      <c r="AS92" s="278"/>
      <c r="AT92" s="278"/>
      <c r="AU92" s="278"/>
      <c r="AV92" s="278"/>
      <c r="AW92" s="278"/>
      <c r="AX92" s="278"/>
      <c r="AY92" s="277"/>
      <c r="AZ92" s="277"/>
      <c r="BA92" s="277"/>
      <c r="BB92" s="277"/>
      <c r="BC92" s="277"/>
      <c r="BD92" s="277"/>
      <c r="BE92" s="277"/>
      <c r="BF92" s="277"/>
      <c r="BG92" s="58"/>
      <c r="BH92" s="58"/>
      <c r="BI92" s="58"/>
      <c r="BJ92" s="58"/>
      <c r="BK92" s="58"/>
      <c r="BL92" s="58"/>
      <c r="BM92" s="58"/>
    </row>
    <row r="93" spans="1:66" s="130" customFormat="1" ht="18.75" customHeight="1">
      <c r="B93" s="278"/>
      <c r="C93" s="281" t="s">
        <v>788</v>
      </c>
      <c r="D93" s="278"/>
      <c r="E93" s="278"/>
      <c r="F93" s="278"/>
      <c r="G93" s="278"/>
      <c r="H93" s="499" t="e">
        <f ca="1">H58*10^6</f>
        <v>#N/A</v>
      </c>
      <c r="I93" s="499"/>
      <c r="J93" s="499"/>
      <c r="K93" s="282" t="s">
        <v>789</v>
      </c>
      <c r="L93" s="278"/>
      <c r="M93" s="278"/>
      <c r="N93" s="282"/>
      <c r="O93" s="282"/>
      <c r="P93" s="282"/>
      <c r="Q93" s="277"/>
      <c r="R93" s="277"/>
      <c r="S93" s="277"/>
      <c r="T93" s="277"/>
      <c r="U93" s="277"/>
      <c r="V93" s="277"/>
      <c r="W93" s="277"/>
      <c r="X93" s="277"/>
      <c r="Y93" s="277"/>
      <c r="Z93" s="277"/>
      <c r="AA93" s="277"/>
      <c r="AB93" s="277"/>
      <c r="AC93" s="277"/>
      <c r="AD93" s="277"/>
      <c r="AE93" s="277"/>
      <c r="AF93" s="59"/>
      <c r="AG93" s="277"/>
      <c r="AH93" s="277"/>
      <c r="AI93" s="277"/>
      <c r="AJ93" s="277"/>
      <c r="AK93" s="277"/>
      <c r="AL93" s="277"/>
      <c r="AM93" s="278"/>
      <c r="AN93" s="278"/>
      <c r="AO93" s="278"/>
      <c r="AP93" s="278"/>
      <c r="AQ93" s="278"/>
      <c r="AR93" s="278"/>
      <c r="AS93" s="278"/>
      <c r="AT93" s="278"/>
      <c r="AU93" s="278"/>
      <c r="AV93" s="278"/>
      <c r="AW93" s="278"/>
      <c r="AX93" s="278"/>
      <c r="AY93" s="278"/>
      <c r="AZ93" s="277"/>
      <c r="BA93" s="277"/>
      <c r="BB93" s="277"/>
      <c r="BC93" s="277"/>
      <c r="BD93" s="277"/>
      <c r="BE93" s="277"/>
      <c r="BF93" s="277"/>
      <c r="BG93" s="277"/>
      <c r="BH93" s="58"/>
      <c r="BI93" s="58"/>
      <c r="BJ93" s="58"/>
      <c r="BK93" s="58"/>
      <c r="BL93" s="58"/>
      <c r="BM93" s="58"/>
    </row>
    <row r="94" spans="1:66" s="130" customFormat="1" ht="18.75" customHeight="1">
      <c r="B94" s="278"/>
      <c r="C94" s="487" t="s">
        <v>790</v>
      </c>
      <c r="D94" s="487"/>
      <c r="E94" s="487"/>
      <c r="F94" s="487"/>
      <c r="G94" s="487"/>
      <c r="H94" s="487"/>
      <c r="I94" s="487"/>
      <c r="J94" s="500" t="s">
        <v>791</v>
      </c>
      <c r="K94" s="500"/>
      <c r="L94" s="500"/>
      <c r="M94" s="500"/>
      <c r="N94" s="500"/>
      <c r="O94" s="500"/>
      <c r="P94" s="500"/>
      <c r="Q94" s="500"/>
      <c r="R94" s="500"/>
      <c r="S94" s="500"/>
      <c r="T94" s="500"/>
      <c r="U94" s="500"/>
      <c r="V94" s="500"/>
      <c r="W94" s="500"/>
      <c r="X94" s="277"/>
      <c r="Y94" s="277"/>
      <c r="Z94" s="277"/>
      <c r="AA94" s="277"/>
      <c r="AB94" s="277"/>
      <c r="AC94" s="277"/>
      <c r="AD94" s="277"/>
      <c r="AE94" s="277"/>
      <c r="AF94" s="277"/>
      <c r="AG94" s="277"/>
      <c r="AH94" s="277"/>
      <c r="AI94" s="277"/>
      <c r="AJ94" s="277"/>
      <c r="AK94" s="278"/>
      <c r="AL94" s="278"/>
      <c r="AM94" s="278"/>
      <c r="AN94" s="277"/>
      <c r="AO94" s="277"/>
      <c r="AP94" s="277"/>
      <c r="AQ94" s="277"/>
      <c r="AR94" s="277"/>
      <c r="AS94" s="277"/>
      <c r="AT94" s="277"/>
      <c r="AU94" s="277"/>
      <c r="AV94" s="277"/>
      <c r="AW94" s="277"/>
      <c r="AX94" s="277"/>
      <c r="AY94" s="277"/>
      <c r="AZ94" s="277"/>
      <c r="BA94" s="277"/>
      <c r="BB94" s="277"/>
      <c r="BC94" s="277"/>
      <c r="BD94" s="277"/>
      <c r="BE94" s="277"/>
      <c r="BF94" s="277"/>
      <c r="BG94" s="277"/>
      <c r="BH94" s="58"/>
      <c r="BI94" s="58"/>
      <c r="BJ94" s="58"/>
      <c r="BK94" s="58"/>
      <c r="BL94" s="58"/>
      <c r="BM94" s="58"/>
      <c r="BN94" s="58"/>
    </row>
    <row r="95" spans="1:66" s="130" customFormat="1" ht="18.75" customHeight="1">
      <c r="B95" s="278"/>
      <c r="C95" s="487"/>
      <c r="D95" s="487"/>
      <c r="E95" s="487"/>
      <c r="F95" s="487"/>
      <c r="G95" s="487"/>
      <c r="H95" s="487"/>
      <c r="I95" s="487"/>
      <c r="J95" s="500"/>
      <c r="K95" s="500"/>
      <c r="L95" s="500"/>
      <c r="M95" s="500"/>
      <c r="N95" s="500"/>
      <c r="O95" s="500"/>
      <c r="P95" s="500"/>
      <c r="Q95" s="500"/>
      <c r="R95" s="500"/>
      <c r="S95" s="500"/>
      <c r="T95" s="500"/>
      <c r="U95" s="500"/>
      <c r="V95" s="500"/>
      <c r="W95" s="500"/>
      <c r="X95" s="277"/>
      <c r="Y95" s="277"/>
      <c r="Z95" s="277"/>
      <c r="AA95" s="277"/>
      <c r="AB95" s="277"/>
      <c r="AC95" s="277"/>
      <c r="AD95" s="277"/>
      <c r="AE95" s="277"/>
      <c r="AF95" s="278"/>
      <c r="AG95" s="277"/>
      <c r="AH95" s="277"/>
      <c r="AI95" s="277"/>
      <c r="AJ95" s="277"/>
      <c r="AK95" s="278"/>
      <c r="AL95" s="278"/>
      <c r="AM95" s="278"/>
      <c r="AN95" s="277"/>
      <c r="AO95" s="277"/>
      <c r="AP95" s="277"/>
      <c r="AQ95" s="277"/>
      <c r="AR95" s="277"/>
      <c r="AS95" s="278"/>
      <c r="AT95" s="277"/>
      <c r="AU95" s="277"/>
      <c r="AV95" s="277"/>
      <c r="AW95" s="277"/>
      <c r="AX95" s="277"/>
      <c r="AY95" s="277"/>
      <c r="AZ95" s="277"/>
      <c r="BA95" s="277"/>
      <c r="BB95" s="277"/>
      <c r="BC95" s="277"/>
      <c r="BD95" s="277"/>
      <c r="BE95" s="277"/>
      <c r="BF95" s="277"/>
      <c r="BG95" s="277"/>
      <c r="BH95" s="58"/>
      <c r="BI95" s="58"/>
      <c r="BJ95" s="58"/>
      <c r="BK95" s="58"/>
      <c r="BL95" s="58"/>
      <c r="BM95" s="58"/>
      <c r="BN95" s="58"/>
    </row>
    <row r="96" spans="1:66" s="130" customFormat="1" ht="18.75" customHeight="1">
      <c r="B96" s="278"/>
      <c r="C96" s="277"/>
      <c r="D96" s="277"/>
      <c r="E96" s="277"/>
      <c r="F96" s="277"/>
      <c r="G96" s="277"/>
      <c r="H96" s="277"/>
      <c r="I96" s="278"/>
      <c r="J96" s="500" t="s">
        <v>792</v>
      </c>
      <c r="K96" s="500"/>
      <c r="L96" s="500"/>
      <c r="M96" s="500"/>
      <c r="N96" s="500"/>
      <c r="O96" s="500"/>
      <c r="P96" s="500"/>
      <c r="Q96" s="500"/>
      <c r="R96" s="500"/>
      <c r="S96" s="500"/>
      <c r="T96" s="500"/>
      <c r="U96" s="500"/>
      <c r="V96" s="500"/>
      <c r="W96" s="500"/>
      <c r="X96" s="500"/>
      <c r="Y96" s="500"/>
      <c r="Z96" s="500"/>
      <c r="AA96" s="509" t="s">
        <v>793</v>
      </c>
      <c r="AB96" s="509"/>
      <c r="AC96" s="509"/>
      <c r="AD96" s="509"/>
      <c r="AE96" s="509"/>
      <c r="AF96" s="481" t="s">
        <v>759</v>
      </c>
      <c r="AG96" s="500" t="s">
        <v>794</v>
      </c>
      <c r="AH96" s="500"/>
      <c r="AI96" s="500"/>
      <c r="AJ96" s="500"/>
      <c r="AK96" s="500"/>
      <c r="AL96" s="500"/>
      <c r="AM96" s="278"/>
      <c r="AN96" s="277"/>
      <c r="AO96" s="277"/>
      <c r="AP96" s="277"/>
      <c r="AQ96" s="277"/>
      <c r="AR96" s="277"/>
      <c r="AS96" s="278"/>
      <c r="AT96" s="277"/>
      <c r="AU96" s="277"/>
      <c r="AV96" s="277"/>
      <c r="AW96" s="277"/>
      <c r="AX96" s="277"/>
      <c r="AY96" s="277"/>
      <c r="AZ96" s="277"/>
      <c r="BA96" s="277"/>
      <c r="BB96" s="277"/>
      <c r="BC96" s="277"/>
      <c r="BD96" s="277"/>
      <c r="BE96" s="277"/>
      <c r="BF96" s="277"/>
      <c r="BG96" s="277"/>
      <c r="BH96" s="58"/>
      <c r="BI96" s="58"/>
      <c r="BJ96" s="58"/>
      <c r="BK96" s="58"/>
      <c r="BL96" s="58"/>
      <c r="BM96" s="58"/>
      <c r="BN96" s="58"/>
    </row>
    <row r="97" spans="2:83" s="130" customFormat="1" ht="18.75" customHeight="1">
      <c r="B97" s="278"/>
      <c r="C97" s="277"/>
      <c r="D97" s="277"/>
      <c r="E97" s="277"/>
      <c r="F97" s="277"/>
      <c r="G97" s="277"/>
      <c r="H97" s="277"/>
      <c r="I97" s="278"/>
      <c r="J97" s="500"/>
      <c r="K97" s="500"/>
      <c r="L97" s="500"/>
      <c r="M97" s="500"/>
      <c r="N97" s="500"/>
      <c r="O97" s="500"/>
      <c r="P97" s="500"/>
      <c r="Q97" s="500"/>
      <c r="R97" s="500"/>
      <c r="S97" s="500"/>
      <c r="T97" s="500"/>
      <c r="U97" s="500"/>
      <c r="V97" s="500"/>
      <c r="W97" s="500"/>
      <c r="X97" s="500"/>
      <c r="Y97" s="500"/>
      <c r="Z97" s="500"/>
      <c r="AA97" s="277"/>
      <c r="AB97" s="278"/>
      <c r="AC97" s="278"/>
      <c r="AD97" s="278"/>
      <c r="AE97" s="278"/>
      <c r="AF97" s="481"/>
      <c r="AG97" s="500"/>
      <c r="AH97" s="500"/>
      <c r="AI97" s="500"/>
      <c r="AJ97" s="500"/>
      <c r="AK97" s="500"/>
      <c r="AL97" s="500"/>
      <c r="AM97" s="278"/>
      <c r="AN97" s="277"/>
      <c r="AO97" s="277"/>
      <c r="AP97" s="277"/>
      <c r="AQ97" s="277"/>
      <c r="AR97" s="277"/>
      <c r="AS97" s="277"/>
      <c r="AT97" s="277"/>
      <c r="AU97" s="277"/>
      <c r="AV97" s="277"/>
      <c r="AW97" s="277"/>
      <c r="AX97" s="277"/>
      <c r="AY97" s="277"/>
      <c r="AZ97" s="277"/>
      <c r="BA97" s="277"/>
      <c r="BB97" s="277"/>
      <c r="BC97" s="277"/>
      <c r="BD97" s="277"/>
      <c r="BE97" s="277"/>
      <c r="BF97" s="277"/>
      <c r="BG97" s="277"/>
      <c r="BH97" s="58"/>
      <c r="BI97" s="58"/>
      <c r="BJ97" s="58"/>
      <c r="BK97" s="58"/>
      <c r="BL97" s="58"/>
      <c r="BM97" s="58"/>
      <c r="BN97" s="58"/>
    </row>
    <row r="98" spans="2:83" s="130" customFormat="1" ht="18.75" customHeight="1">
      <c r="B98" s="278"/>
      <c r="C98" s="277"/>
      <c r="D98" s="277"/>
      <c r="E98" s="277"/>
      <c r="F98" s="277"/>
      <c r="G98" s="277"/>
      <c r="H98" s="277"/>
      <c r="I98" s="277"/>
      <c r="J98" s="278"/>
      <c r="K98" s="281" t="s">
        <v>795</v>
      </c>
      <c r="L98" s="281"/>
      <c r="M98" s="281"/>
      <c r="N98" s="281"/>
      <c r="O98" s="281"/>
      <c r="P98" s="281"/>
      <c r="Q98" s="281"/>
      <c r="R98" s="281"/>
      <c r="S98" s="277"/>
      <c r="T98" s="277"/>
      <c r="U98" s="277"/>
      <c r="V98" s="277"/>
      <c r="W98" s="277"/>
      <c r="X98" s="277"/>
      <c r="Y98" s="277"/>
      <c r="Z98" s="277"/>
      <c r="AA98" s="277"/>
      <c r="AB98" s="277"/>
      <c r="AC98" s="277"/>
      <c r="AD98" s="277"/>
      <c r="AE98" s="277"/>
      <c r="AF98" s="277"/>
      <c r="AG98" s="278"/>
      <c r="AH98" s="277"/>
      <c r="AI98" s="277"/>
      <c r="AJ98" s="277"/>
      <c r="AK98" s="278"/>
      <c r="AL98" s="278"/>
      <c r="AM98" s="278"/>
      <c r="AN98" s="278"/>
      <c r="AO98" s="277"/>
      <c r="AP98" s="277"/>
      <c r="AQ98" s="277"/>
      <c r="AR98" s="277"/>
      <c r="AS98" s="277"/>
      <c r="AT98" s="277"/>
      <c r="AU98" s="277"/>
      <c r="AV98" s="277"/>
      <c r="AW98" s="277"/>
      <c r="AX98" s="277"/>
      <c r="AY98" s="277"/>
      <c r="AZ98" s="277"/>
      <c r="BA98" s="277"/>
      <c r="BB98" s="277"/>
      <c r="BC98" s="277"/>
      <c r="BD98" s="277"/>
      <c r="BE98" s="277"/>
      <c r="BF98" s="277"/>
      <c r="BG98" s="277"/>
      <c r="BH98" s="278"/>
      <c r="BN98" s="58"/>
      <c r="BO98" s="58"/>
      <c r="BP98" s="58"/>
      <c r="BQ98" s="58"/>
      <c r="BR98" s="58"/>
      <c r="BS98" s="58"/>
      <c r="BX98" s="58"/>
      <c r="CE98" s="58"/>
    </row>
    <row r="99" spans="2:83" s="130" customFormat="1" ht="18.75" customHeight="1">
      <c r="B99" s="278"/>
      <c r="C99" s="277"/>
      <c r="D99" s="277"/>
      <c r="E99" s="277"/>
      <c r="F99" s="277"/>
      <c r="G99" s="277"/>
      <c r="H99" s="277"/>
      <c r="I99" s="277"/>
      <c r="J99" s="102"/>
      <c r="K99" s="102"/>
      <c r="L99" s="102"/>
      <c r="M99" s="278"/>
      <c r="N99" s="102"/>
      <c r="O99" s="102"/>
      <c r="P99" s="102"/>
      <c r="Q99" s="102"/>
      <c r="R99" s="102"/>
      <c r="S99" s="102"/>
      <c r="T99" s="102"/>
      <c r="U99" s="102"/>
      <c r="V99" s="278"/>
      <c r="W99" s="132"/>
      <c r="X99" s="132"/>
      <c r="Y99" s="132"/>
      <c r="Z99" s="278"/>
      <c r="AF99" s="278"/>
      <c r="AG99" s="500" t="s">
        <v>796</v>
      </c>
      <c r="AH99" s="500"/>
      <c r="AI99" s="500"/>
      <c r="AJ99" s="500"/>
      <c r="AK99" s="500"/>
      <c r="AL99" s="133"/>
      <c r="AM99" s="133"/>
      <c r="AN99" s="278"/>
      <c r="AO99" s="278"/>
      <c r="AP99" s="278"/>
      <c r="AQ99" s="278"/>
      <c r="AR99" s="278"/>
      <c r="AS99" s="277"/>
      <c r="AT99" s="277"/>
      <c r="AU99" s="278"/>
      <c r="AV99" s="278"/>
      <c r="AW99" s="278"/>
      <c r="AX99" s="278"/>
      <c r="AY99" s="278"/>
      <c r="AZ99" s="277"/>
      <c r="BA99" s="277"/>
      <c r="BB99" s="277"/>
      <c r="BC99" s="277"/>
      <c r="BD99" s="277"/>
      <c r="BE99" s="277"/>
      <c r="BF99" s="277"/>
      <c r="BG99" s="277"/>
      <c r="BH99" s="27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CE99" s="58"/>
    </row>
    <row r="100" spans="2:83" s="130" customFormat="1" ht="18.75" customHeight="1">
      <c r="B100" s="278"/>
      <c r="C100" s="277"/>
      <c r="D100" s="277"/>
      <c r="E100" s="277"/>
      <c r="F100" s="277"/>
      <c r="G100" s="277"/>
      <c r="H100" s="277"/>
      <c r="I100" s="277"/>
      <c r="J100" s="102"/>
      <c r="K100" s="102"/>
      <c r="L100" s="102"/>
      <c r="M100" s="278"/>
      <c r="N100" s="102"/>
      <c r="O100" s="102"/>
      <c r="P100" s="102"/>
      <c r="Q100" s="102"/>
      <c r="R100" s="102"/>
      <c r="S100" s="102"/>
      <c r="T100" s="102"/>
      <c r="U100" s="102"/>
      <c r="V100" s="278"/>
      <c r="W100" s="132"/>
      <c r="X100" s="132"/>
      <c r="Y100" s="132"/>
      <c r="Z100" s="278"/>
      <c r="AF100" s="278"/>
      <c r="AG100" s="500"/>
      <c r="AH100" s="500"/>
      <c r="AI100" s="500"/>
      <c r="AJ100" s="500"/>
      <c r="AK100" s="500"/>
      <c r="AL100" s="133"/>
      <c r="AM100" s="133"/>
      <c r="AN100" s="278"/>
      <c r="AO100" s="278"/>
      <c r="AP100" s="278"/>
      <c r="AQ100" s="278"/>
      <c r="AR100" s="278"/>
      <c r="AS100" s="277"/>
      <c r="AT100" s="277"/>
      <c r="AU100" s="278"/>
      <c r="AV100" s="278"/>
      <c r="AW100" s="278"/>
      <c r="AX100" s="278"/>
      <c r="AY100" s="278"/>
      <c r="AZ100" s="277"/>
      <c r="BA100" s="277"/>
      <c r="BB100" s="277"/>
      <c r="BC100" s="277"/>
      <c r="BD100" s="277"/>
      <c r="BE100" s="277"/>
      <c r="BF100" s="277"/>
      <c r="BG100" s="277"/>
      <c r="BH100" s="277"/>
      <c r="BI100" s="58"/>
      <c r="BJ100" s="58"/>
      <c r="BK100" s="58"/>
      <c r="BL100" s="58"/>
      <c r="BM100" s="58"/>
    </row>
    <row r="101" spans="2:83" s="130" customFormat="1" ht="18.75" customHeight="1">
      <c r="B101" s="278"/>
      <c r="C101" s="277" t="s">
        <v>797</v>
      </c>
      <c r="D101" s="277"/>
      <c r="E101" s="277"/>
      <c r="F101" s="277"/>
      <c r="G101" s="277"/>
      <c r="H101" s="277"/>
      <c r="I101" s="500" t="str">
        <f>AB58</f>
        <v>삼각형</v>
      </c>
      <c r="J101" s="500"/>
      <c r="K101" s="500"/>
      <c r="L101" s="500"/>
      <c r="M101" s="500"/>
      <c r="N101" s="500"/>
      <c r="O101" s="500"/>
      <c r="P101" s="500"/>
      <c r="Q101" s="277"/>
      <c r="R101" s="277"/>
      <c r="S101" s="277"/>
      <c r="T101" s="277"/>
      <c r="U101" s="277"/>
      <c r="V101" s="277"/>
      <c r="W101" s="277"/>
      <c r="X101" s="277"/>
      <c r="Y101" s="277"/>
      <c r="Z101" s="278"/>
      <c r="AA101" s="278"/>
      <c r="AB101" s="278"/>
      <c r="AC101" s="278"/>
      <c r="AD101" s="278"/>
      <c r="AE101" s="278"/>
      <c r="AF101" s="278"/>
      <c r="AG101" s="278"/>
      <c r="AH101" s="277"/>
      <c r="AI101" s="277"/>
      <c r="AJ101" s="277"/>
      <c r="AK101" s="277"/>
      <c r="AL101" s="277"/>
      <c r="AM101" s="277"/>
      <c r="AN101" s="277"/>
      <c r="AO101" s="277"/>
      <c r="AP101" s="277"/>
      <c r="AQ101" s="277"/>
      <c r="AR101" s="277"/>
      <c r="AS101" s="277"/>
      <c r="AT101" s="277"/>
      <c r="AU101" s="277"/>
      <c r="AV101" s="277"/>
      <c r="AW101" s="277"/>
      <c r="AX101" s="277"/>
      <c r="AY101" s="277"/>
      <c r="AZ101" s="277"/>
      <c r="BA101" s="277"/>
      <c r="BB101" s="277"/>
      <c r="BC101" s="277"/>
      <c r="BD101" s="277"/>
      <c r="BE101" s="277"/>
      <c r="BF101" s="277"/>
      <c r="BG101" s="277"/>
      <c r="BH101" s="58"/>
      <c r="BI101" s="58"/>
      <c r="BJ101" s="58"/>
      <c r="BK101" s="58"/>
      <c r="BL101" s="58"/>
      <c r="BM101" s="58"/>
      <c r="BN101" s="58"/>
    </row>
    <row r="102" spans="2:83" s="130" customFormat="1" ht="18.75" customHeight="1">
      <c r="B102" s="278"/>
      <c r="C102" s="487" t="s">
        <v>798</v>
      </c>
      <c r="D102" s="487"/>
      <c r="E102" s="487"/>
      <c r="F102" s="487"/>
      <c r="G102" s="487"/>
      <c r="H102" s="487"/>
      <c r="I102" s="277"/>
      <c r="J102" s="277"/>
      <c r="K102" s="277"/>
      <c r="L102" s="277"/>
      <c r="M102" s="277"/>
      <c r="N102" s="277"/>
      <c r="O102" s="277"/>
      <c r="R102" s="501">
        <f>-H59</f>
        <v>0</v>
      </c>
      <c r="S102" s="501"/>
      <c r="T102" s="487" t="s">
        <v>799</v>
      </c>
      <c r="U102" s="487"/>
      <c r="V102" s="487"/>
      <c r="W102" s="487"/>
      <c r="X102" s="487"/>
      <c r="Y102" s="487"/>
      <c r="Z102" s="481" t="s">
        <v>779</v>
      </c>
      <c r="AA102" s="493">
        <f>R102*1000</f>
        <v>0</v>
      </c>
      <c r="AB102" s="493"/>
      <c r="AC102" s="487" t="s">
        <v>800</v>
      </c>
      <c r="AD102" s="487"/>
      <c r="AE102" s="487"/>
      <c r="AF102" s="487"/>
      <c r="AG102" s="487"/>
      <c r="AH102" s="277"/>
      <c r="AI102" s="277"/>
      <c r="AJ102" s="277"/>
      <c r="AK102" s="277"/>
      <c r="AL102" s="277"/>
      <c r="AM102" s="277"/>
      <c r="AN102" s="277"/>
      <c r="AO102" s="277"/>
      <c r="AP102" s="277"/>
      <c r="AQ102" s="278"/>
      <c r="AR102" s="278"/>
      <c r="AS102" s="278"/>
      <c r="AT102" s="278"/>
      <c r="AU102" s="278"/>
      <c r="AV102" s="278"/>
      <c r="AW102" s="278"/>
      <c r="AX102" s="278"/>
      <c r="AY102" s="278"/>
      <c r="AZ102" s="278"/>
    </row>
    <row r="103" spans="2:83" s="130" customFormat="1" ht="18.75" customHeight="1">
      <c r="B103" s="278"/>
      <c r="C103" s="487"/>
      <c r="D103" s="487"/>
      <c r="E103" s="487"/>
      <c r="F103" s="487"/>
      <c r="G103" s="487"/>
      <c r="H103" s="487"/>
      <c r="I103" s="277"/>
      <c r="J103" s="277"/>
      <c r="K103" s="277"/>
      <c r="L103" s="277"/>
      <c r="M103" s="277"/>
      <c r="N103" s="277"/>
      <c r="O103" s="277"/>
      <c r="R103" s="501"/>
      <c r="S103" s="501"/>
      <c r="T103" s="487"/>
      <c r="U103" s="487"/>
      <c r="V103" s="487"/>
      <c r="W103" s="487"/>
      <c r="X103" s="487"/>
      <c r="Y103" s="487"/>
      <c r="Z103" s="481"/>
      <c r="AA103" s="493"/>
      <c r="AB103" s="493"/>
      <c r="AC103" s="487"/>
      <c r="AD103" s="487"/>
      <c r="AE103" s="487"/>
      <c r="AF103" s="487"/>
      <c r="AG103" s="487"/>
      <c r="AH103" s="277"/>
      <c r="AI103" s="277"/>
      <c r="AJ103" s="277"/>
      <c r="AK103" s="277"/>
      <c r="AL103" s="277"/>
      <c r="AM103" s="277"/>
      <c r="AN103" s="277"/>
      <c r="AO103" s="277"/>
      <c r="AP103" s="277"/>
      <c r="AQ103" s="278"/>
      <c r="AR103" s="278"/>
      <c r="AS103" s="278"/>
      <c r="AT103" s="278"/>
      <c r="AU103" s="278"/>
      <c r="AV103" s="278"/>
      <c r="AW103" s="278"/>
      <c r="AX103" s="278"/>
      <c r="AY103" s="278"/>
      <c r="AZ103" s="278"/>
    </row>
    <row r="104" spans="2:83" s="130" customFormat="1" ht="18.75" customHeight="1">
      <c r="B104" s="278"/>
      <c r="C104" s="277" t="s">
        <v>801</v>
      </c>
      <c r="D104" s="277"/>
      <c r="E104" s="277"/>
      <c r="F104" s="277"/>
      <c r="G104" s="277"/>
      <c r="H104" s="277"/>
      <c r="I104" s="277"/>
      <c r="J104" s="278"/>
      <c r="K104" s="204" t="s">
        <v>802</v>
      </c>
      <c r="L104" s="501">
        <f>AA102</f>
        <v>0</v>
      </c>
      <c r="M104" s="501"/>
      <c r="N104" s="133" t="s">
        <v>803</v>
      </c>
      <c r="O104" s="283"/>
      <c r="Q104" s="278"/>
      <c r="R104" s="278"/>
      <c r="S104" s="278"/>
      <c r="T104" s="278"/>
      <c r="U104" s="278"/>
      <c r="V104" s="278"/>
      <c r="W104" s="278"/>
      <c r="X104" s="278"/>
      <c r="Y104" s="278" t="s">
        <v>804</v>
      </c>
      <c r="Z104" s="278" t="s">
        <v>779</v>
      </c>
      <c r="AA104" s="510">
        <f>ABS(L104*O58)</f>
        <v>0</v>
      </c>
      <c r="AB104" s="510"/>
      <c r="AC104" s="510"/>
      <c r="AD104" s="510"/>
      <c r="AE104" s="277" t="s">
        <v>805</v>
      </c>
      <c r="AF104" s="278"/>
      <c r="AG104" s="278"/>
      <c r="AH104" s="278"/>
      <c r="AJ104" s="283"/>
      <c r="AK104" s="283"/>
      <c r="AL104" s="277"/>
      <c r="AM104" s="277"/>
      <c r="AN104" s="277"/>
      <c r="AO104" s="277"/>
      <c r="AP104" s="278"/>
      <c r="AQ104" s="278"/>
      <c r="AR104" s="278"/>
      <c r="BA104" s="278"/>
      <c r="BB104" s="278"/>
      <c r="BC104" s="278"/>
      <c r="BD104" s="278"/>
      <c r="BE104" s="278"/>
      <c r="BF104" s="278"/>
      <c r="BG104" s="278"/>
      <c r="BH104" s="58"/>
      <c r="BI104" s="58"/>
      <c r="BP104" s="281"/>
      <c r="BQ104" s="194"/>
    </row>
    <row r="105" spans="2:83" s="130" customFormat="1" ht="18.75" customHeight="1">
      <c r="B105" s="278"/>
      <c r="C105" s="487" t="s">
        <v>806</v>
      </c>
      <c r="D105" s="487"/>
      <c r="E105" s="487"/>
      <c r="F105" s="487"/>
      <c r="G105" s="487"/>
      <c r="H105" s="277"/>
      <c r="J105" s="277"/>
      <c r="K105" s="277"/>
      <c r="L105" s="277"/>
      <c r="M105" s="277"/>
      <c r="N105" s="277"/>
      <c r="O105" s="277"/>
      <c r="P105" s="277"/>
      <c r="Q105" s="277"/>
      <c r="R105" s="133"/>
      <c r="S105" s="277"/>
      <c r="T105" s="277"/>
      <c r="U105" s="277"/>
      <c r="W105" s="277"/>
      <c r="X105" s="277"/>
      <c r="Y105" s="277"/>
      <c r="Z105" s="277"/>
      <c r="AA105" s="204" t="s">
        <v>807</v>
      </c>
      <c r="AB105" s="277"/>
      <c r="AC105" s="277"/>
      <c r="AD105" s="277"/>
      <c r="AE105" s="278"/>
      <c r="AF105" s="278"/>
      <c r="AH105" s="278"/>
      <c r="AI105" s="278"/>
      <c r="AJ105" s="278"/>
      <c r="AK105" s="278"/>
      <c r="AL105" s="204"/>
      <c r="AM105" s="278"/>
      <c r="AN105" s="284"/>
      <c r="AO105" s="284"/>
      <c r="AP105" s="284"/>
      <c r="AQ105" s="281"/>
      <c r="AR105" s="281"/>
      <c r="AS105" s="278"/>
      <c r="AT105" s="278"/>
      <c r="AU105" s="278"/>
      <c r="AV105" s="278"/>
      <c r="AW105" s="278"/>
      <c r="AX105" s="278"/>
      <c r="AY105" s="278"/>
      <c r="AZ105" s="278"/>
      <c r="BA105" s="278"/>
      <c r="BB105" s="278"/>
      <c r="BC105" s="278"/>
      <c r="BD105" s="278"/>
      <c r="BE105" s="278"/>
      <c r="BF105" s="278"/>
      <c r="BG105" s="278"/>
      <c r="BH105" s="58"/>
      <c r="BI105" s="58"/>
      <c r="BJ105" s="58"/>
      <c r="BK105" s="58"/>
      <c r="BL105" s="58"/>
    </row>
    <row r="106" spans="2:83" s="130" customFormat="1" ht="18.75" customHeight="1">
      <c r="B106" s="278"/>
      <c r="C106" s="487"/>
      <c r="D106" s="487"/>
      <c r="E106" s="487"/>
      <c r="F106" s="487"/>
      <c r="G106" s="487"/>
      <c r="H106" s="277"/>
      <c r="I106" s="277"/>
      <c r="J106" s="277"/>
      <c r="K106" s="277"/>
      <c r="L106" s="277"/>
      <c r="M106" s="277"/>
      <c r="N106" s="277"/>
      <c r="O106" s="277"/>
      <c r="P106" s="277"/>
      <c r="Q106" s="277"/>
      <c r="R106" s="133"/>
      <c r="S106" s="277"/>
      <c r="T106" s="277"/>
      <c r="U106" s="277"/>
      <c r="V106" s="277"/>
      <c r="W106" s="277"/>
      <c r="X106" s="277"/>
      <c r="Y106" s="277"/>
      <c r="Z106" s="277"/>
      <c r="AA106" s="277"/>
      <c r="AB106" s="277"/>
      <c r="AC106" s="277"/>
      <c r="AD106" s="277"/>
      <c r="AE106" s="278"/>
      <c r="AF106" s="278"/>
      <c r="AG106" s="278"/>
      <c r="AH106" s="278"/>
      <c r="AI106" s="278"/>
      <c r="AJ106" s="278"/>
      <c r="AK106" s="278"/>
      <c r="AL106" s="278"/>
      <c r="AM106" s="278"/>
      <c r="AN106" s="278"/>
      <c r="AO106" s="278"/>
      <c r="AP106" s="278"/>
      <c r="AQ106" s="278"/>
      <c r="AR106" s="278"/>
      <c r="AS106" s="278"/>
      <c r="AT106" s="278"/>
      <c r="AU106" s="278"/>
      <c r="AV106" s="278"/>
      <c r="AW106" s="278"/>
      <c r="AX106" s="278"/>
      <c r="AY106" s="278"/>
      <c r="AZ106" s="278"/>
      <c r="BA106" s="278"/>
      <c r="BB106" s="278"/>
      <c r="BC106" s="278"/>
      <c r="BD106" s="278"/>
      <c r="BE106" s="278"/>
      <c r="BF106" s="278"/>
      <c r="BG106" s="278"/>
      <c r="BH106" s="58"/>
      <c r="BI106" s="58"/>
      <c r="BJ106" s="58"/>
      <c r="BK106" s="58"/>
      <c r="BL106" s="58"/>
    </row>
    <row r="107" spans="2:83" s="130" customFormat="1" ht="18.75" customHeight="1">
      <c r="B107" s="278"/>
      <c r="C107" s="277"/>
      <c r="D107" s="277"/>
      <c r="E107" s="277"/>
      <c r="F107" s="277"/>
      <c r="G107" s="277"/>
      <c r="H107" s="277"/>
      <c r="I107" s="277"/>
      <c r="J107" s="277"/>
      <c r="K107" s="277"/>
      <c r="L107" s="277"/>
      <c r="M107" s="277"/>
      <c r="N107" s="277"/>
      <c r="O107" s="277"/>
      <c r="P107" s="277"/>
      <c r="Q107" s="277"/>
      <c r="R107" s="133"/>
      <c r="S107" s="277"/>
      <c r="T107" s="277"/>
      <c r="U107" s="277"/>
      <c r="V107" s="277"/>
      <c r="W107" s="277"/>
      <c r="X107" s="277"/>
      <c r="Y107" s="277"/>
      <c r="Z107" s="277"/>
      <c r="AA107" s="277"/>
      <c r="AB107" s="500">
        <v>100</v>
      </c>
      <c r="AC107" s="500"/>
      <c r="AD107" s="277"/>
      <c r="AE107" s="278"/>
      <c r="AF107" s="278"/>
      <c r="AG107" s="278"/>
      <c r="AH107" s="278"/>
      <c r="AI107" s="278"/>
      <c r="AJ107" s="278"/>
      <c r="AK107" s="278"/>
      <c r="AL107" s="278"/>
      <c r="AM107" s="278"/>
      <c r="AN107" s="278"/>
      <c r="AO107" s="278"/>
      <c r="AP107" s="278"/>
      <c r="AQ107" s="278"/>
      <c r="AR107" s="278"/>
      <c r="AS107" s="278"/>
      <c r="AT107" s="278"/>
      <c r="AU107" s="278"/>
      <c r="AV107" s="278"/>
      <c r="AW107" s="278"/>
      <c r="AX107" s="278"/>
      <c r="AY107" s="278"/>
      <c r="AZ107" s="278"/>
      <c r="BA107" s="278"/>
      <c r="BB107" s="278"/>
      <c r="BC107" s="278"/>
      <c r="BD107" s="278"/>
      <c r="BE107" s="278"/>
      <c r="BF107" s="278"/>
      <c r="BG107" s="278"/>
      <c r="BH107" s="58"/>
      <c r="BI107" s="58"/>
      <c r="BJ107" s="58"/>
      <c r="BK107" s="58"/>
      <c r="BL107" s="58"/>
    </row>
    <row r="108" spans="2:83" s="130" customFormat="1" ht="18.75" customHeight="1">
      <c r="B108" s="278"/>
      <c r="C108" s="277"/>
      <c r="D108" s="277"/>
      <c r="E108" s="277"/>
      <c r="F108" s="277"/>
      <c r="G108" s="277"/>
      <c r="H108" s="277"/>
      <c r="I108" s="277"/>
      <c r="J108" s="277"/>
      <c r="K108" s="277"/>
      <c r="L108" s="277"/>
      <c r="M108" s="277"/>
      <c r="N108" s="277"/>
      <c r="O108" s="277"/>
      <c r="P108" s="277"/>
      <c r="Q108" s="277"/>
      <c r="R108" s="133"/>
      <c r="S108" s="277"/>
      <c r="T108" s="277"/>
      <c r="U108" s="277"/>
      <c r="V108" s="277"/>
      <c r="W108" s="277"/>
      <c r="X108" s="277"/>
      <c r="Y108" s="277"/>
      <c r="Z108" s="277"/>
      <c r="AA108" s="277"/>
      <c r="AB108" s="500"/>
      <c r="AC108" s="500"/>
      <c r="AD108" s="277"/>
      <c r="AE108" s="278"/>
      <c r="AF108" s="278"/>
      <c r="AG108" s="278"/>
      <c r="AH108" s="278"/>
      <c r="AI108" s="278"/>
      <c r="AJ108" s="278"/>
      <c r="AK108" s="278"/>
      <c r="AL108" s="278"/>
      <c r="AM108" s="278"/>
      <c r="AN108" s="278"/>
      <c r="AO108" s="278"/>
      <c r="AP108" s="278"/>
      <c r="AQ108" s="278"/>
      <c r="AR108" s="278"/>
      <c r="AS108" s="278"/>
      <c r="AT108" s="278"/>
      <c r="AU108" s="278"/>
      <c r="AV108" s="278"/>
      <c r="AW108" s="278"/>
      <c r="AX108" s="278"/>
      <c r="AY108" s="278"/>
      <c r="AZ108" s="278"/>
      <c r="BA108" s="278"/>
      <c r="BB108" s="278"/>
      <c r="BC108" s="278"/>
      <c r="BD108" s="278"/>
      <c r="BE108" s="278"/>
      <c r="BF108" s="278"/>
      <c r="BG108" s="278"/>
      <c r="BH108" s="58"/>
      <c r="BI108" s="58"/>
      <c r="BJ108" s="58"/>
      <c r="BK108" s="58"/>
      <c r="BL108" s="58"/>
    </row>
    <row r="109" spans="2:83" s="130" customFormat="1" ht="18.75" customHeight="1">
      <c r="B109" s="278"/>
      <c r="C109" s="277"/>
      <c r="D109" s="277"/>
      <c r="E109" s="277"/>
      <c r="F109" s="277"/>
      <c r="G109" s="277"/>
      <c r="H109" s="277"/>
      <c r="I109" s="277"/>
      <c r="J109" s="277"/>
      <c r="K109" s="277"/>
      <c r="L109" s="277"/>
      <c r="M109" s="277"/>
      <c r="N109" s="277"/>
      <c r="O109" s="277"/>
      <c r="P109" s="277"/>
      <c r="Q109" s="277"/>
      <c r="R109" s="133"/>
      <c r="S109" s="277"/>
      <c r="T109" s="277"/>
      <c r="U109" s="277"/>
      <c r="V109" s="277"/>
      <c r="W109" s="277"/>
      <c r="X109" s="277"/>
      <c r="Y109" s="277"/>
      <c r="Z109" s="277"/>
      <c r="AA109" s="277"/>
      <c r="AB109" s="277"/>
      <c r="AC109" s="277"/>
      <c r="AD109" s="277"/>
      <c r="AE109" s="278"/>
      <c r="AF109" s="278"/>
      <c r="AG109" s="278"/>
      <c r="AH109" s="278"/>
      <c r="AI109" s="278"/>
      <c r="AJ109" s="278"/>
      <c r="AK109" s="278"/>
      <c r="AL109" s="278"/>
      <c r="AM109" s="278"/>
      <c r="AN109" s="278"/>
      <c r="AO109" s="278"/>
      <c r="AP109" s="278"/>
      <c r="AQ109" s="278"/>
      <c r="AR109" s="278"/>
      <c r="AS109" s="278"/>
      <c r="AT109" s="278"/>
      <c r="AU109" s="278"/>
      <c r="AV109" s="278"/>
      <c r="AW109" s="278"/>
      <c r="AX109" s="278"/>
      <c r="AY109" s="278"/>
      <c r="AZ109" s="278"/>
      <c r="BA109" s="278"/>
      <c r="BB109" s="278"/>
      <c r="BC109" s="278"/>
      <c r="BD109" s="278"/>
      <c r="BE109" s="278"/>
      <c r="BF109" s="278"/>
      <c r="BG109" s="278"/>
      <c r="BH109" s="58"/>
      <c r="BI109" s="58"/>
      <c r="BJ109" s="58"/>
      <c r="BK109" s="58"/>
      <c r="BL109" s="58"/>
    </row>
    <row r="110" spans="2:83" s="130" customFormat="1" ht="18.75" customHeight="1">
      <c r="B110" s="278"/>
      <c r="C110" s="277"/>
      <c r="D110" s="277"/>
      <c r="E110" s="277"/>
      <c r="F110" s="277"/>
      <c r="G110" s="277"/>
      <c r="H110" s="277"/>
      <c r="I110" s="277"/>
      <c r="J110" s="277"/>
      <c r="K110" s="277"/>
      <c r="L110" s="277"/>
      <c r="M110" s="277"/>
      <c r="N110" s="277"/>
      <c r="O110" s="277"/>
      <c r="P110" s="277"/>
      <c r="Q110" s="277"/>
      <c r="R110" s="133"/>
      <c r="S110" s="277"/>
      <c r="T110" s="277"/>
      <c r="U110" s="277"/>
      <c r="V110" s="277"/>
      <c r="W110" s="277"/>
      <c r="X110" s="277"/>
      <c r="Y110" s="277"/>
      <c r="Z110" s="277"/>
      <c r="AA110" s="277"/>
      <c r="AB110" s="277"/>
      <c r="AC110" s="277"/>
      <c r="AD110" s="277"/>
      <c r="AE110" s="278"/>
      <c r="AF110" s="278"/>
      <c r="AG110" s="278"/>
      <c r="AH110" s="278"/>
      <c r="AI110" s="278"/>
      <c r="AJ110" s="278"/>
      <c r="AK110" s="278"/>
      <c r="AL110" s="278"/>
      <c r="AM110" s="278"/>
      <c r="AN110" s="278"/>
      <c r="AO110" s="278"/>
      <c r="AP110" s="278"/>
      <c r="AQ110" s="278"/>
      <c r="AR110" s="278"/>
      <c r="AS110" s="278"/>
      <c r="AT110" s="278"/>
      <c r="AU110" s="278"/>
      <c r="AV110" s="278"/>
      <c r="AW110" s="278"/>
      <c r="AX110" s="278"/>
      <c r="AY110" s="278"/>
      <c r="AZ110" s="278"/>
      <c r="BA110" s="278"/>
      <c r="BB110" s="278"/>
      <c r="BC110" s="278"/>
      <c r="BD110" s="278"/>
      <c r="BE110" s="278"/>
      <c r="BF110" s="278"/>
      <c r="BG110" s="278"/>
      <c r="BH110" s="277"/>
      <c r="BI110" s="277"/>
      <c r="BJ110" s="277"/>
      <c r="BK110" s="277"/>
    </row>
    <row r="111" spans="2:83" s="130" customFormat="1" ht="18.75" customHeight="1">
      <c r="B111" s="292" t="s">
        <v>808</v>
      </c>
      <c r="C111" s="57" t="str">
        <f>$N$5&amp;"와 "&amp;$T$5&amp;"의 온도 차에 의한 표준불확도,"</f>
        <v>접촉식 좌표 측정기와 게이지 블록의 온도 차에 의한 표준불확도,</v>
      </c>
      <c r="D111" s="277"/>
      <c r="E111" s="277"/>
      <c r="F111" s="277"/>
      <c r="G111" s="277"/>
      <c r="H111" s="277"/>
      <c r="I111" s="277"/>
      <c r="J111" s="277"/>
      <c r="K111" s="277"/>
      <c r="L111" s="277"/>
      <c r="M111" s="277"/>
      <c r="N111" s="277"/>
      <c r="O111" s="277"/>
      <c r="P111" s="277"/>
      <c r="Q111" s="277"/>
      <c r="R111" s="277"/>
      <c r="S111" s="277"/>
      <c r="T111" s="277"/>
      <c r="U111" s="277"/>
      <c r="V111" s="277"/>
      <c r="W111" s="277"/>
      <c r="X111" s="277"/>
      <c r="Y111" s="277"/>
      <c r="Z111" s="277"/>
      <c r="AA111" s="277"/>
      <c r="AC111" s="57" t="s">
        <v>809</v>
      </c>
      <c r="AD111" s="277"/>
      <c r="AE111" s="277"/>
      <c r="AF111" s="277"/>
      <c r="AG111" s="277"/>
      <c r="AH111" s="278"/>
      <c r="AI111" s="278"/>
      <c r="AJ111" s="278"/>
      <c r="AK111" s="278"/>
      <c r="AL111" s="278"/>
      <c r="AM111" s="278"/>
      <c r="AN111" s="278"/>
      <c r="AO111" s="277"/>
      <c r="AP111" s="277"/>
      <c r="AQ111" s="277"/>
      <c r="AR111" s="277"/>
      <c r="AS111" s="277"/>
      <c r="AT111" s="277"/>
      <c r="AU111" s="277"/>
      <c r="AV111" s="277"/>
      <c r="AW111" s="277"/>
      <c r="AX111" s="277"/>
      <c r="AY111" s="277"/>
      <c r="AZ111" s="277"/>
      <c r="BA111" s="277"/>
      <c r="BB111" s="277"/>
      <c r="BC111" s="277"/>
      <c r="BD111" s="277"/>
      <c r="BE111" s="277"/>
      <c r="BF111" s="277"/>
      <c r="BG111" s="277"/>
      <c r="BH111" s="58"/>
      <c r="BI111" s="58"/>
      <c r="BJ111" s="58"/>
      <c r="BK111" s="58"/>
      <c r="BL111" s="58"/>
      <c r="BM111" s="58"/>
      <c r="BN111" s="58"/>
    </row>
    <row r="112" spans="2:83" s="130" customFormat="1" ht="18.75" customHeight="1">
      <c r="B112" s="57"/>
      <c r="C112" s="277" t="str">
        <f>"※ 열평형 상태에서 "&amp;$N$5&amp;"와 "&amp;$T$5&amp;"의 온도차가 ±"&amp;N115&amp;" ℃ 이내에서"</f>
        <v>※ 열평형 상태에서 접촉식 좌표 측정기와 게이지 블록의 온도차가 ±0.3 ℃ 이내에서</v>
      </c>
      <c r="D112" s="277"/>
      <c r="E112" s="277"/>
      <c r="F112" s="277"/>
      <c r="G112" s="277"/>
      <c r="H112" s="277"/>
      <c r="I112" s="277"/>
      <c r="J112" s="277"/>
      <c r="K112" s="277"/>
      <c r="L112" s="277"/>
      <c r="M112" s="277"/>
      <c r="N112" s="277"/>
      <c r="O112" s="277"/>
      <c r="P112" s="277"/>
      <c r="Q112" s="277"/>
      <c r="R112" s="277"/>
      <c r="S112" s="277"/>
      <c r="T112" s="277"/>
      <c r="U112" s="277"/>
      <c r="V112" s="277"/>
      <c r="W112" s="277"/>
      <c r="X112" s="277"/>
      <c r="Y112" s="277"/>
      <c r="Z112" s="277"/>
      <c r="AA112" s="277"/>
      <c r="AB112" s="277"/>
      <c r="AC112" s="277"/>
      <c r="AD112" s="277"/>
      <c r="AE112" s="277"/>
      <c r="AF112" s="277"/>
      <c r="AG112" s="277"/>
      <c r="AH112" s="277"/>
      <c r="AI112" s="277"/>
      <c r="AJ112" s="277"/>
      <c r="AK112" s="277"/>
      <c r="AL112" s="277"/>
      <c r="AM112" s="278"/>
      <c r="AN112" s="278"/>
      <c r="AO112" s="277"/>
      <c r="AP112" s="277"/>
      <c r="AQ112" s="277"/>
      <c r="AR112" s="277"/>
      <c r="AS112" s="277"/>
      <c r="AT112" s="277"/>
      <c r="AU112" s="277"/>
      <c r="AV112" s="277"/>
      <c r="AW112" s="277"/>
      <c r="AX112" s="277"/>
      <c r="AY112" s="277"/>
      <c r="AZ112" s="277"/>
      <c r="BA112" s="277"/>
      <c r="BB112" s="277"/>
      <c r="BC112" s="277"/>
      <c r="BD112" s="277"/>
      <c r="BE112" s="277"/>
      <c r="BF112" s="277"/>
      <c r="BG112" s="277"/>
      <c r="BH112" s="58"/>
      <c r="BI112" s="58"/>
      <c r="BJ112" s="58"/>
      <c r="BK112" s="58"/>
      <c r="BL112" s="58"/>
      <c r="BM112" s="58"/>
      <c r="BN112" s="58"/>
    </row>
    <row r="113" spans="2:68" s="130" customFormat="1" ht="18.75" customHeight="1">
      <c r="B113" s="57"/>
      <c r="C113" s="277"/>
      <c r="D113" s="277" t="s">
        <v>810</v>
      </c>
      <c r="E113" s="277"/>
      <c r="F113" s="277"/>
      <c r="G113" s="277"/>
      <c r="H113" s="277"/>
      <c r="I113" s="277"/>
      <c r="J113" s="277"/>
      <c r="K113" s="277"/>
      <c r="L113" s="277"/>
      <c r="M113" s="277"/>
      <c r="N113" s="277"/>
      <c r="O113" s="277"/>
      <c r="P113" s="277"/>
      <c r="Q113" s="277"/>
      <c r="R113" s="277"/>
      <c r="S113" s="277"/>
      <c r="T113" s="277"/>
      <c r="U113" s="277"/>
      <c r="V113" s="277"/>
      <c r="W113" s="277"/>
      <c r="X113" s="277"/>
      <c r="Y113" s="277"/>
      <c r="Z113" s="277"/>
      <c r="AA113" s="277"/>
      <c r="AB113" s="277"/>
      <c r="AC113" s="277"/>
      <c r="AD113" s="277"/>
      <c r="AE113" s="277"/>
      <c r="AF113" s="277"/>
      <c r="AG113" s="277"/>
      <c r="AH113" s="277"/>
      <c r="AI113" s="277"/>
      <c r="AJ113" s="277"/>
      <c r="AK113" s="277"/>
      <c r="AL113" s="277"/>
      <c r="AM113" s="278"/>
      <c r="AN113" s="278"/>
      <c r="AO113" s="277"/>
      <c r="AP113" s="277"/>
      <c r="AQ113" s="277"/>
      <c r="AR113" s="277"/>
      <c r="AS113" s="277"/>
      <c r="AT113" s="277"/>
      <c r="AU113" s="277"/>
      <c r="AV113" s="277"/>
      <c r="AW113" s="277"/>
      <c r="AX113" s="277"/>
      <c r="AY113" s="277"/>
      <c r="AZ113" s="277"/>
      <c r="BA113" s="277"/>
      <c r="BB113" s="277"/>
      <c r="BC113" s="277"/>
      <c r="BD113" s="277"/>
      <c r="BE113" s="277"/>
      <c r="BF113" s="277"/>
      <c r="BG113" s="277"/>
      <c r="BH113" s="58"/>
      <c r="BI113" s="58"/>
      <c r="BJ113" s="58"/>
      <c r="BK113" s="58"/>
      <c r="BL113" s="58"/>
      <c r="BM113" s="58"/>
      <c r="BN113" s="58"/>
    </row>
    <row r="114" spans="2:68" s="130" customFormat="1" ht="18.75" customHeight="1">
      <c r="B114" s="278"/>
      <c r="C114" s="281" t="s">
        <v>811</v>
      </c>
      <c r="D114" s="278"/>
      <c r="E114" s="278"/>
      <c r="F114" s="278"/>
      <c r="G114" s="278"/>
      <c r="H114" s="508">
        <f>H59</f>
        <v>0</v>
      </c>
      <c r="I114" s="508"/>
      <c r="J114" s="508"/>
      <c r="K114" s="508"/>
      <c r="L114" s="508"/>
      <c r="M114" s="508"/>
      <c r="N114" s="508"/>
      <c r="O114" s="508"/>
      <c r="P114" s="282"/>
      <c r="Q114" s="277"/>
      <c r="R114" s="277"/>
      <c r="S114" s="277"/>
      <c r="T114" s="277"/>
      <c r="U114" s="277"/>
      <c r="V114" s="277"/>
      <c r="W114" s="278"/>
      <c r="X114" s="278"/>
      <c r="Y114" s="278"/>
      <c r="Z114" s="277"/>
      <c r="AA114" s="277"/>
      <c r="AB114" s="277"/>
      <c r="AC114" s="277"/>
      <c r="AD114" s="277"/>
      <c r="AE114" s="277"/>
      <c r="AF114" s="277"/>
      <c r="AG114" s="277"/>
      <c r="AH114" s="278"/>
      <c r="AI114" s="278"/>
      <c r="AJ114" s="278"/>
      <c r="AK114" s="278"/>
      <c r="AL114" s="278"/>
      <c r="AM114" s="278"/>
      <c r="AN114" s="278"/>
      <c r="AO114" s="277"/>
      <c r="AP114" s="277"/>
      <c r="AQ114" s="277"/>
      <c r="AR114" s="277"/>
      <c r="AS114" s="277"/>
      <c r="AT114" s="277"/>
      <c r="AU114" s="277"/>
      <c r="AV114" s="277"/>
      <c r="AW114" s="277"/>
      <c r="AX114" s="277"/>
      <c r="AY114" s="277"/>
      <c r="AZ114" s="277"/>
      <c r="BA114" s="277"/>
      <c r="BB114" s="277"/>
      <c r="BC114" s="277"/>
      <c r="BD114" s="277"/>
      <c r="BE114" s="277"/>
      <c r="BF114" s="277"/>
      <c r="BG114" s="277"/>
      <c r="BH114" s="58"/>
      <c r="BI114" s="58"/>
      <c r="BJ114" s="58"/>
      <c r="BK114" s="58"/>
      <c r="BL114" s="58"/>
      <c r="BM114" s="58"/>
    </row>
    <row r="115" spans="2:68" s="130" customFormat="1" ht="18.75" customHeight="1">
      <c r="B115" s="278"/>
      <c r="C115" s="487" t="s">
        <v>812</v>
      </c>
      <c r="D115" s="487"/>
      <c r="E115" s="487"/>
      <c r="F115" s="487"/>
      <c r="G115" s="487"/>
      <c r="H115" s="487"/>
      <c r="I115" s="487"/>
      <c r="J115" s="502" t="s">
        <v>813</v>
      </c>
      <c r="K115" s="502"/>
      <c r="L115" s="502"/>
      <c r="M115" s="481" t="s">
        <v>759</v>
      </c>
      <c r="N115" s="503">
        <f>Calcu!H37</f>
        <v>0.3</v>
      </c>
      <c r="O115" s="503"/>
      <c r="P115" s="295" t="s">
        <v>814</v>
      </c>
      <c r="Q115" s="296"/>
      <c r="R115" s="481" t="s">
        <v>759</v>
      </c>
      <c r="S115" s="498">
        <f>N115/SQRT(3)</f>
        <v>0.17320508075688773</v>
      </c>
      <c r="T115" s="498"/>
      <c r="U115" s="498"/>
      <c r="V115" s="493" t="str">
        <f>P115</f>
        <v>℃</v>
      </c>
      <c r="W115" s="493"/>
      <c r="X115" s="282"/>
      <c r="Y115" s="277"/>
      <c r="AX115" s="277"/>
      <c r="AY115" s="277"/>
      <c r="AZ115" s="277"/>
      <c r="BA115" s="277"/>
      <c r="BB115" s="277"/>
      <c r="BC115" s="277"/>
      <c r="BD115" s="277"/>
      <c r="BE115" s="277"/>
      <c r="BF115" s="277"/>
      <c r="BG115" s="277"/>
      <c r="BH115" s="277"/>
      <c r="BI115" s="277"/>
      <c r="BJ115" s="58"/>
      <c r="BK115" s="58"/>
      <c r="BL115" s="58"/>
      <c r="BM115" s="58"/>
      <c r="BN115" s="58"/>
      <c r="BO115" s="58"/>
      <c r="BP115" s="58"/>
    </row>
    <row r="116" spans="2:68" s="130" customFormat="1" ht="18.75" customHeight="1">
      <c r="B116" s="278"/>
      <c r="C116" s="487"/>
      <c r="D116" s="487"/>
      <c r="E116" s="487"/>
      <c r="F116" s="487"/>
      <c r="G116" s="487"/>
      <c r="H116" s="487"/>
      <c r="I116" s="487"/>
      <c r="J116" s="502"/>
      <c r="K116" s="502"/>
      <c r="L116" s="502"/>
      <c r="M116" s="481"/>
      <c r="N116" s="278"/>
      <c r="O116" s="278"/>
      <c r="P116" s="278"/>
      <c r="Q116" s="278"/>
      <c r="R116" s="481"/>
      <c r="S116" s="498"/>
      <c r="T116" s="498"/>
      <c r="U116" s="498"/>
      <c r="V116" s="493"/>
      <c r="W116" s="493"/>
      <c r="X116" s="282"/>
      <c r="Y116" s="277"/>
      <c r="AX116" s="277"/>
      <c r="AY116" s="277"/>
      <c r="AZ116" s="277"/>
      <c r="BA116" s="277"/>
      <c r="BB116" s="277"/>
      <c r="BC116" s="277"/>
      <c r="BD116" s="277"/>
      <c r="BE116" s="277"/>
      <c r="BF116" s="277"/>
      <c r="BG116" s="277"/>
      <c r="BH116" s="277"/>
      <c r="BI116" s="277"/>
      <c r="BJ116" s="58"/>
      <c r="BK116" s="58"/>
      <c r="BL116" s="58"/>
      <c r="BM116" s="58"/>
      <c r="BN116" s="58"/>
      <c r="BO116" s="58"/>
      <c r="BP116" s="58"/>
    </row>
    <row r="117" spans="2:68" s="130" customFormat="1" ht="18.75" customHeight="1">
      <c r="B117" s="278"/>
      <c r="C117" s="277" t="s">
        <v>815</v>
      </c>
      <c r="D117" s="277"/>
      <c r="E117" s="277"/>
      <c r="F117" s="277"/>
      <c r="G117" s="277"/>
      <c r="H117" s="277"/>
      <c r="I117" s="500" t="str">
        <f>AB59</f>
        <v>직사각형</v>
      </c>
      <c r="J117" s="500"/>
      <c r="K117" s="500"/>
      <c r="L117" s="500"/>
      <c r="M117" s="500"/>
      <c r="N117" s="500"/>
      <c r="O117" s="500"/>
      <c r="P117" s="500"/>
      <c r="Q117" s="277"/>
      <c r="R117" s="277"/>
      <c r="S117" s="277"/>
      <c r="T117" s="277"/>
      <c r="U117" s="277"/>
      <c r="V117" s="277"/>
      <c r="W117" s="277"/>
      <c r="X117" s="277"/>
      <c r="Y117" s="277"/>
      <c r="Z117" s="278"/>
      <c r="AA117" s="278"/>
      <c r="AB117" s="278"/>
      <c r="AC117" s="278"/>
      <c r="AD117" s="278"/>
      <c r="AE117" s="278"/>
      <c r="AF117" s="278"/>
      <c r="AG117" s="278"/>
      <c r="AH117" s="278"/>
      <c r="AI117" s="278"/>
      <c r="AJ117" s="278"/>
      <c r="AK117" s="278"/>
      <c r="AL117" s="278"/>
      <c r="AM117" s="278"/>
      <c r="AN117" s="278"/>
      <c r="AO117" s="278"/>
      <c r="AP117" s="277"/>
      <c r="AQ117" s="277"/>
      <c r="AR117" s="277"/>
      <c r="AS117" s="277"/>
      <c r="AT117" s="277"/>
      <c r="AU117" s="277"/>
      <c r="AV117" s="277"/>
      <c r="AW117" s="277"/>
      <c r="AX117" s="277"/>
      <c r="AY117" s="277"/>
      <c r="AZ117" s="277"/>
      <c r="BA117" s="277"/>
      <c r="BB117" s="277"/>
      <c r="BC117" s="277"/>
      <c r="BD117" s="277"/>
      <c r="BE117" s="277"/>
      <c r="BF117" s="277"/>
      <c r="BG117" s="277"/>
      <c r="BH117" s="58"/>
      <c r="BI117" s="58"/>
      <c r="BJ117" s="58"/>
      <c r="BK117" s="58"/>
      <c r="BL117" s="58"/>
    </row>
    <row r="118" spans="2:68" s="130" customFormat="1" ht="18.75" customHeight="1">
      <c r="B118" s="278"/>
      <c r="C118" s="487" t="s">
        <v>816</v>
      </c>
      <c r="D118" s="487"/>
      <c r="E118" s="487"/>
      <c r="F118" s="487"/>
      <c r="G118" s="487"/>
      <c r="H118" s="487"/>
      <c r="I118" s="277"/>
      <c r="J118" s="277"/>
      <c r="K118" s="277"/>
      <c r="L118" s="277"/>
      <c r="M118" s="277"/>
      <c r="N118" s="277"/>
      <c r="O118" s="278"/>
      <c r="R118" s="487" t="e">
        <f ca="1">-H58*10^6</f>
        <v>#N/A</v>
      </c>
      <c r="S118" s="487"/>
      <c r="T118" s="487"/>
      <c r="U118" s="487" t="s">
        <v>817</v>
      </c>
      <c r="V118" s="487"/>
      <c r="W118" s="487"/>
      <c r="X118" s="487"/>
      <c r="Y118" s="487"/>
      <c r="Z118" s="487"/>
      <c r="AA118" s="487"/>
      <c r="AB118" s="487"/>
      <c r="AC118" s="481" t="s">
        <v>779</v>
      </c>
      <c r="AD118" s="501" t="e">
        <f ca="1">R118*10^-6*1000</f>
        <v>#N/A</v>
      </c>
      <c r="AE118" s="501"/>
      <c r="AF118" s="501"/>
      <c r="AG118" s="501"/>
      <c r="AH118" s="487" t="s">
        <v>736</v>
      </c>
      <c r="AI118" s="487"/>
      <c r="AJ118" s="487"/>
      <c r="AK118" s="487"/>
      <c r="AL118" s="487"/>
      <c r="AM118" s="487"/>
      <c r="AN118" s="487"/>
      <c r="AO118" s="277"/>
      <c r="AP118" s="277"/>
      <c r="AQ118" s="277"/>
      <c r="AR118" s="277"/>
      <c r="AS118" s="277"/>
      <c r="AT118" s="277"/>
      <c r="AU118" s="277"/>
      <c r="AV118" s="277"/>
      <c r="AW118" s="277"/>
      <c r="AX118" s="277"/>
      <c r="AY118" s="277"/>
      <c r="AZ118" s="277"/>
      <c r="BA118" s="277"/>
      <c r="BB118" s="278"/>
      <c r="BC118" s="278"/>
      <c r="BD118" s="278"/>
      <c r="BE118" s="278"/>
      <c r="BF118" s="278"/>
      <c r="BG118" s="278"/>
    </row>
    <row r="119" spans="2:68" s="130" customFormat="1" ht="18.75" customHeight="1">
      <c r="B119" s="278"/>
      <c r="C119" s="487"/>
      <c r="D119" s="487"/>
      <c r="E119" s="487"/>
      <c r="F119" s="487"/>
      <c r="G119" s="487"/>
      <c r="H119" s="487"/>
      <c r="I119" s="277"/>
      <c r="J119" s="277"/>
      <c r="K119" s="277"/>
      <c r="L119" s="277"/>
      <c r="M119" s="277"/>
      <c r="N119" s="277"/>
      <c r="O119" s="278"/>
      <c r="R119" s="487"/>
      <c r="S119" s="487"/>
      <c r="T119" s="487"/>
      <c r="U119" s="487"/>
      <c r="V119" s="487"/>
      <c r="W119" s="487"/>
      <c r="X119" s="487"/>
      <c r="Y119" s="487"/>
      <c r="Z119" s="487"/>
      <c r="AA119" s="487"/>
      <c r="AB119" s="487"/>
      <c r="AC119" s="481"/>
      <c r="AD119" s="501"/>
      <c r="AE119" s="501"/>
      <c r="AF119" s="501"/>
      <c r="AG119" s="501"/>
      <c r="AH119" s="487"/>
      <c r="AI119" s="487"/>
      <c r="AJ119" s="487"/>
      <c r="AK119" s="487"/>
      <c r="AL119" s="487"/>
      <c r="AM119" s="487"/>
      <c r="AN119" s="487"/>
      <c r="AO119" s="277"/>
      <c r="AP119" s="277"/>
      <c r="AQ119" s="277"/>
      <c r="AR119" s="277"/>
      <c r="AS119" s="277"/>
      <c r="AT119" s="277"/>
      <c r="AU119" s="277"/>
      <c r="AV119" s="277"/>
      <c r="AW119" s="277"/>
      <c r="AX119" s="277"/>
      <c r="AY119" s="277"/>
      <c r="AZ119" s="277"/>
      <c r="BA119" s="277"/>
      <c r="BB119" s="278"/>
      <c r="BC119" s="278"/>
      <c r="BD119" s="278"/>
      <c r="BE119" s="278"/>
      <c r="BF119" s="278"/>
      <c r="BG119" s="278"/>
    </row>
    <row r="120" spans="2:68" s="130" customFormat="1" ht="18.75" customHeight="1">
      <c r="B120" s="278"/>
      <c r="C120" s="277" t="s">
        <v>818</v>
      </c>
      <c r="D120" s="277"/>
      <c r="E120" s="277"/>
      <c r="F120" s="277"/>
      <c r="G120" s="277"/>
      <c r="H120" s="277"/>
      <c r="I120" s="277"/>
      <c r="J120" s="278"/>
      <c r="K120" s="204" t="s">
        <v>819</v>
      </c>
      <c r="L120" s="501" t="e">
        <f ca="1">AD118</f>
        <v>#N/A</v>
      </c>
      <c r="M120" s="501"/>
      <c r="N120" s="501"/>
      <c r="O120" s="501"/>
      <c r="P120" s="487" t="s">
        <v>820</v>
      </c>
      <c r="Q120" s="487"/>
      <c r="R120" s="487"/>
      <c r="S120" s="487"/>
      <c r="T120" s="487"/>
      <c r="U120" s="511">
        <f>S115</f>
        <v>0.17320508075688773</v>
      </c>
      <c r="V120" s="511"/>
      <c r="W120" s="511"/>
      <c r="X120" s="511"/>
      <c r="Y120" s="278" t="s">
        <v>765</v>
      </c>
      <c r="Z120" s="278" t="s">
        <v>779</v>
      </c>
      <c r="AA120" s="510" t="e">
        <f ca="1">ABS(L120*U120)</f>
        <v>#N/A</v>
      </c>
      <c r="AB120" s="510"/>
      <c r="AC120" s="510"/>
      <c r="AD120" s="512"/>
      <c r="AE120" s="277" t="s">
        <v>805</v>
      </c>
      <c r="AF120" s="281"/>
      <c r="AG120" s="278"/>
      <c r="AH120" s="278"/>
      <c r="AI120" s="278"/>
      <c r="AJ120" s="278"/>
      <c r="AK120" s="278"/>
      <c r="AL120" s="278"/>
      <c r="AM120" s="278"/>
      <c r="AN120" s="278"/>
      <c r="AO120" s="278"/>
      <c r="AP120" s="278"/>
      <c r="AR120" s="277"/>
      <c r="AS120" s="277"/>
      <c r="AT120" s="277"/>
      <c r="AU120" s="277"/>
      <c r="AV120" s="135"/>
      <c r="AW120" s="135"/>
      <c r="AX120" s="135"/>
      <c r="AY120" s="135"/>
      <c r="AZ120" s="135"/>
      <c r="BA120" s="135"/>
      <c r="BB120" s="278"/>
      <c r="BC120" s="278"/>
      <c r="BD120" s="278"/>
      <c r="BE120" s="278"/>
      <c r="BF120" s="278"/>
      <c r="BG120" s="278"/>
    </row>
    <row r="121" spans="2:68" s="130" customFormat="1" ht="18.75" customHeight="1">
      <c r="B121" s="278"/>
      <c r="C121" s="487" t="s">
        <v>821</v>
      </c>
      <c r="D121" s="487"/>
      <c r="E121" s="487"/>
      <c r="F121" s="487"/>
      <c r="G121" s="487"/>
      <c r="H121" s="277"/>
      <c r="J121" s="277"/>
      <c r="K121" s="277"/>
      <c r="L121" s="277"/>
      <c r="M121" s="277"/>
      <c r="N121" s="277"/>
      <c r="O121" s="277"/>
      <c r="P121" s="277"/>
      <c r="Q121" s="277"/>
      <c r="R121" s="133"/>
      <c r="S121" s="277"/>
      <c r="T121" s="277"/>
      <c r="U121" s="277"/>
      <c r="W121" s="204" t="s">
        <v>822</v>
      </c>
      <c r="X121" s="277"/>
      <c r="Y121" s="277"/>
      <c r="Z121" s="277"/>
      <c r="AA121" s="277"/>
      <c r="AB121" s="277"/>
      <c r="AC121" s="277"/>
      <c r="AD121" s="277"/>
      <c r="AE121" s="278"/>
      <c r="AF121" s="278"/>
      <c r="AG121" s="278"/>
      <c r="AH121" s="278"/>
      <c r="AI121" s="278"/>
      <c r="AJ121" s="278"/>
      <c r="AK121" s="278"/>
      <c r="AL121" s="278"/>
      <c r="AM121" s="278"/>
      <c r="AN121" s="278"/>
      <c r="AO121" s="278"/>
      <c r="AP121" s="278"/>
      <c r="AQ121" s="278"/>
      <c r="AR121" s="278"/>
      <c r="AS121" s="278"/>
      <c r="AT121" s="278"/>
      <c r="AU121" s="277"/>
      <c r="AV121" s="278"/>
      <c r="AW121" s="278"/>
      <c r="AX121" s="278"/>
      <c r="AY121" s="278"/>
      <c r="AZ121" s="278"/>
      <c r="BA121" s="278"/>
      <c r="BB121" s="278"/>
      <c r="BC121" s="278"/>
      <c r="BD121" s="278"/>
      <c r="BE121" s="278"/>
      <c r="BF121" s="278"/>
      <c r="BG121" s="278"/>
    </row>
    <row r="122" spans="2:68" s="130" customFormat="1" ht="18.75" customHeight="1">
      <c r="B122" s="278"/>
      <c r="C122" s="487"/>
      <c r="D122" s="487"/>
      <c r="E122" s="487"/>
      <c r="F122" s="487"/>
      <c r="G122" s="487"/>
      <c r="H122" s="277"/>
      <c r="I122" s="277"/>
      <c r="J122" s="277"/>
      <c r="K122" s="277"/>
      <c r="L122" s="277"/>
      <c r="M122" s="277"/>
      <c r="N122" s="277"/>
      <c r="O122" s="277"/>
      <c r="P122" s="277"/>
      <c r="Q122" s="277"/>
      <c r="R122" s="133"/>
      <c r="S122" s="277"/>
      <c r="T122" s="277"/>
      <c r="U122" s="277"/>
      <c r="V122" s="277"/>
      <c r="W122" s="277"/>
      <c r="X122" s="277"/>
      <c r="Y122" s="277"/>
      <c r="Z122" s="277"/>
      <c r="AA122" s="277"/>
      <c r="AB122" s="277"/>
      <c r="AC122" s="278"/>
      <c r="AD122" s="278"/>
      <c r="AE122" s="278"/>
      <c r="AF122" s="278"/>
      <c r="AG122" s="278"/>
      <c r="AH122" s="278"/>
      <c r="AI122" s="278"/>
      <c r="AJ122" s="278"/>
      <c r="AK122" s="278"/>
      <c r="AL122" s="278"/>
      <c r="AM122" s="278"/>
      <c r="AN122" s="278"/>
      <c r="AO122" s="278"/>
      <c r="AP122" s="278"/>
      <c r="AQ122" s="278"/>
      <c r="AR122" s="278"/>
      <c r="AS122" s="278"/>
      <c r="AT122" s="278"/>
      <c r="AU122" s="278"/>
      <c r="AV122" s="278"/>
      <c r="AW122" s="278"/>
      <c r="AX122" s="278"/>
      <c r="AY122" s="278"/>
      <c r="AZ122" s="278"/>
      <c r="BA122" s="278"/>
      <c r="BB122" s="278"/>
      <c r="BC122" s="278"/>
      <c r="BD122" s="278"/>
      <c r="BE122" s="278"/>
      <c r="BF122" s="278"/>
      <c r="BG122" s="278"/>
    </row>
    <row r="123" spans="2:68" s="130" customFormat="1" ht="18.75" customHeight="1">
      <c r="B123" s="278"/>
      <c r="C123" s="277"/>
      <c r="D123" s="277"/>
      <c r="E123" s="277"/>
      <c r="F123" s="277"/>
      <c r="G123" s="278"/>
      <c r="H123" s="277"/>
      <c r="I123" s="277"/>
      <c r="J123" s="277"/>
      <c r="K123" s="277"/>
      <c r="L123" s="277"/>
      <c r="M123" s="277"/>
      <c r="N123" s="277"/>
      <c r="O123" s="277"/>
      <c r="P123" s="277"/>
      <c r="Q123" s="277"/>
      <c r="R123" s="277"/>
      <c r="S123" s="277"/>
      <c r="T123" s="277"/>
      <c r="U123" s="277"/>
      <c r="V123" s="277"/>
      <c r="W123" s="277"/>
      <c r="X123" s="277"/>
      <c r="Y123" s="277"/>
      <c r="Z123" s="277"/>
      <c r="AA123" s="278"/>
      <c r="AB123" s="278"/>
      <c r="AC123" s="278"/>
      <c r="AD123" s="278"/>
      <c r="AE123" s="278"/>
      <c r="AF123" s="278"/>
      <c r="AG123" s="278"/>
      <c r="AH123" s="278"/>
      <c r="AI123" s="278"/>
      <c r="AJ123" s="278"/>
      <c r="AK123" s="278"/>
      <c r="AL123" s="278"/>
      <c r="AM123" s="278"/>
      <c r="AN123" s="278"/>
      <c r="AO123" s="278"/>
      <c r="AP123" s="278"/>
      <c r="AQ123" s="278"/>
      <c r="AR123" s="278"/>
      <c r="AS123" s="278"/>
      <c r="AT123" s="278"/>
      <c r="AU123" s="278"/>
      <c r="AV123" s="278"/>
      <c r="AW123" s="278"/>
      <c r="AX123" s="278"/>
      <c r="AY123" s="278"/>
      <c r="AZ123" s="278"/>
      <c r="BA123" s="278"/>
      <c r="BB123" s="278"/>
      <c r="BC123" s="278"/>
      <c r="BD123" s="278"/>
      <c r="BE123" s="278"/>
      <c r="BF123" s="278"/>
      <c r="BG123" s="278"/>
    </row>
    <row r="124" spans="2:68" s="130" customFormat="1" ht="18.75" customHeight="1">
      <c r="B124" s="292" t="s">
        <v>823</v>
      </c>
      <c r="C124" s="57" t="str">
        <f>$N$5&amp;"와 "&amp;$T$5&amp;"의 열팽창계수 차에 의한 표준불확도,"</f>
        <v>접촉식 좌표 측정기와 게이지 블록의 열팽창계수 차에 의한 표준불확도,</v>
      </c>
      <c r="E124" s="277"/>
      <c r="F124" s="277"/>
      <c r="G124" s="277"/>
      <c r="H124" s="277"/>
      <c r="I124" s="277"/>
      <c r="J124" s="277"/>
      <c r="K124" s="277"/>
      <c r="L124" s="277"/>
      <c r="M124" s="277"/>
      <c r="N124" s="277"/>
      <c r="O124" s="277"/>
      <c r="P124" s="277"/>
      <c r="Q124" s="277"/>
      <c r="R124" s="277"/>
      <c r="S124" s="277"/>
      <c r="T124" s="277"/>
      <c r="U124" s="277"/>
      <c r="V124" s="277"/>
      <c r="W124" s="277"/>
      <c r="X124" s="277"/>
      <c r="Y124" s="277"/>
      <c r="Z124" s="277"/>
      <c r="AA124" s="277"/>
      <c r="AB124" s="277"/>
      <c r="AC124" s="277"/>
      <c r="AD124" s="277"/>
      <c r="AF124" s="198" t="s">
        <v>824</v>
      </c>
      <c r="AG124" s="277"/>
      <c r="AH124" s="277"/>
      <c r="AI124" s="277"/>
      <c r="AJ124" s="277"/>
      <c r="AK124" s="277"/>
      <c r="AL124" s="277"/>
      <c r="AM124" s="277"/>
      <c r="AN124" s="277"/>
      <c r="AO124" s="277"/>
      <c r="AP124" s="277"/>
      <c r="AQ124" s="277"/>
      <c r="AR124" s="277"/>
      <c r="AS124" s="277"/>
      <c r="AT124" s="277"/>
      <c r="AU124" s="277"/>
      <c r="AV124" s="277"/>
      <c r="AW124" s="277"/>
      <c r="AX124" s="277"/>
      <c r="AY124" s="277"/>
      <c r="AZ124" s="277"/>
      <c r="BA124" s="277"/>
      <c r="BB124" s="278"/>
      <c r="BC124" s="278"/>
      <c r="BD124" s="278"/>
      <c r="BE124" s="278"/>
      <c r="BF124" s="278"/>
      <c r="BG124" s="278"/>
    </row>
    <row r="125" spans="2:68" s="130" customFormat="1" ht="18.75" customHeight="1">
      <c r="B125" s="57"/>
      <c r="C125" s="277" t="str">
        <f>"※ "&amp;$N$5&amp;"와 "&amp;$T$5&amp;"의 열팽창계수 차이 :"</f>
        <v>※ 접촉식 좌표 측정기와 게이지 블록의 열팽창계수 차이 :</v>
      </c>
      <c r="D125" s="277"/>
      <c r="E125" s="277"/>
      <c r="F125" s="277"/>
      <c r="G125" s="277"/>
      <c r="H125" s="277"/>
      <c r="I125" s="277"/>
      <c r="J125" s="277"/>
      <c r="K125" s="277"/>
      <c r="L125" s="277"/>
      <c r="M125" s="277"/>
      <c r="N125" s="277"/>
      <c r="O125" s="277"/>
      <c r="P125" s="277"/>
      <c r="Q125" s="277"/>
      <c r="R125" s="277"/>
      <c r="S125" s="278"/>
      <c r="T125" s="277"/>
      <c r="U125" s="277"/>
      <c r="V125" s="277"/>
      <c r="W125" s="277"/>
      <c r="Y125" s="277" t="s">
        <v>825</v>
      </c>
      <c r="Z125" s="277"/>
      <c r="AA125" s="277"/>
      <c r="AB125" s="277"/>
      <c r="AC125" s="277"/>
      <c r="AD125" s="278"/>
      <c r="AE125" s="278"/>
      <c r="AF125" s="278"/>
      <c r="AG125" s="278"/>
      <c r="AH125" s="277"/>
      <c r="AI125" s="277"/>
      <c r="AJ125" s="277"/>
      <c r="AK125" s="277"/>
      <c r="AL125" s="277"/>
      <c r="AM125" s="277"/>
      <c r="AN125" s="277"/>
      <c r="AO125" s="277"/>
      <c r="AP125" s="277"/>
      <c r="AQ125" s="277"/>
      <c r="AR125" s="277"/>
      <c r="AS125" s="277"/>
      <c r="AT125" s="277"/>
      <c r="AU125" s="277"/>
      <c r="AV125" s="277"/>
      <c r="AW125" s="277"/>
      <c r="AX125" s="277"/>
      <c r="AY125" s="277"/>
      <c r="AZ125" s="277"/>
      <c r="BA125" s="277"/>
      <c r="BB125" s="278"/>
      <c r="BC125" s="278"/>
      <c r="BD125" s="278"/>
      <c r="BE125" s="278"/>
      <c r="BF125" s="278"/>
      <c r="BG125" s="278"/>
    </row>
    <row r="126" spans="2:68" s="130" customFormat="1" ht="18.75" customHeight="1">
      <c r="B126" s="278"/>
      <c r="C126" s="281" t="s">
        <v>826</v>
      </c>
      <c r="D126" s="278"/>
      <c r="E126" s="278"/>
      <c r="F126" s="278"/>
      <c r="G126" s="278"/>
      <c r="H126" s="499" t="e">
        <f ca="1">H60*10^6</f>
        <v>#N/A</v>
      </c>
      <c r="I126" s="499"/>
      <c r="J126" s="499"/>
      <c r="K126" s="282" t="s">
        <v>827</v>
      </c>
      <c r="L126" s="282"/>
      <c r="M126" s="282"/>
      <c r="N126" s="282"/>
      <c r="O126" s="282"/>
      <c r="P126" s="282"/>
      <c r="Q126" s="277"/>
      <c r="R126" s="277"/>
      <c r="S126" s="277"/>
      <c r="T126" s="277"/>
      <c r="U126" s="277"/>
      <c r="V126" s="277"/>
      <c r="W126" s="277"/>
      <c r="X126" s="277"/>
      <c r="Y126" s="277"/>
      <c r="Z126" s="277"/>
      <c r="AA126" s="277"/>
      <c r="AB126" s="277"/>
      <c r="AC126" s="277"/>
      <c r="AD126" s="277"/>
      <c r="AE126" s="277"/>
      <c r="AF126" s="277"/>
      <c r="AG126" s="277"/>
      <c r="AH126" s="277"/>
      <c r="AI126" s="277"/>
      <c r="AJ126" s="277"/>
      <c r="AK126" s="277"/>
      <c r="AL126" s="277"/>
      <c r="AM126" s="277"/>
      <c r="AN126" s="277"/>
      <c r="AO126" s="277"/>
      <c r="AP126" s="277"/>
      <c r="AQ126" s="277"/>
      <c r="AR126" s="277"/>
      <c r="AS126" s="277"/>
      <c r="AT126" s="278"/>
      <c r="AU126" s="278"/>
      <c r="AV126" s="278"/>
      <c r="AW126" s="278"/>
      <c r="AX126" s="278"/>
      <c r="AY126" s="278"/>
      <c r="AZ126" s="278"/>
      <c r="BA126" s="278"/>
      <c r="BB126" s="278"/>
      <c r="BC126" s="278"/>
      <c r="BD126" s="278"/>
      <c r="BE126" s="278"/>
      <c r="BF126" s="278"/>
      <c r="BG126" s="278"/>
    </row>
    <row r="127" spans="2:68" s="130" customFormat="1" ht="18.75" customHeight="1">
      <c r="B127" s="278"/>
      <c r="C127" s="277" t="s">
        <v>828</v>
      </c>
      <c r="D127" s="277"/>
      <c r="E127" s="277"/>
      <c r="F127" s="277"/>
      <c r="G127" s="277"/>
      <c r="H127" s="277"/>
      <c r="I127" s="278"/>
      <c r="J127" s="277" t="s">
        <v>829</v>
      </c>
      <c r="K127" s="277"/>
      <c r="L127" s="277"/>
      <c r="M127" s="277"/>
      <c r="N127" s="277"/>
      <c r="O127" s="277"/>
      <c r="P127" s="277"/>
      <c r="Q127" s="277"/>
      <c r="R127" s="277"/>
      <c r="S127" s="277"/>
      <c r="T127" s="277"/>
      <c r="U127" s="278"/>
      <c r="V127" s="278"/>
      <c r="W127" s="59"/>
      <c r="X127" s="277"/>
      <c r="Y127" s="277"/>
      <c r="Z127" s="277"/>
      <c r="AA127" s="277"/>
      <c r="AB127" s="277"/>
      <c r="AC127" s="277"/>
      <c r="AD127" s="277"/>
      <c r="AE127" s="277"/>
      <c r="AF127" s="277"/>
      <c r="AG127" s="277"/>
      <c r="AH127" s="277"/>
      <c r="AI127" s="277"/>
      <c r="AJ127" s="277"/>
      <c r="AK127" s="277"/>
      <c r="AL127" s="278"/>
      <c r="AM127" s="278"/>
      <c r="AN127" s="278"/>
      <c r="AO127" s="277"/>
      <c r="AP127" s="277"/>
      <c r="AQ127" s="277"/>
      <c r="AR127" s="277"/>
      <c r="AS127" s="277"/>
      <c r="AT127" s="277"/>
      <c r="AU127" s="277"/>
      <c r="AV127" s="277"/>
      <c r="AW127" s="277"/>
      <c r="AX127" s="277"/>
      <c r="AY127" s="277"/>
      <c r="AZ127" s="277"/>
      <c r="BA127" s="277"/>
      <c r="BB127" s="277"/>
      <c r="BC127" s="277"/>
      <c r="BD127" s="277"/>
      <c r="BE127" s="277"/>
      <c r="BF127" s="277"/>
      <c r="BG127" s="277"/>
      <c r="BH127" s="58"/>
      <c r="BI127" s="58"/>
      <c r="BJ127" s="58"/>
      <c r="BK127" s="58"/>
      <c r="BL127" s="58"/>
      <c r="BM127" s="58"/>
    </row>
    <row r="128" spans="2:68" s="130" customFormat="1" ht="18.75" customHeight="1">
      <c r="B128" s="278"/>
      <c r="C128" s="277"/>
      <c r="D128" s="277"/>
      <c r="E128" s="277"/>
      <c r="F128" s="277"/>
      <c r="G128" s="277"/>
      <c r="H128" s="277"/>
      <c r="I128" s="278"/>
      <c r="J128" s="277" t="s">
        <v>830</v>
      </c>
      <c r="K128" s="277"/>
      <c r="L128" s="277"/>
      <c r="M128" s="277"/>
      <c r="N128" s="277"/>
      <c r="O128" s="277"/>
      <c r="P128" s="277"/>
      <c r="Q128" s="277"/>
      <c r="R128" s="277"/>
      <c r="S128" s="277"/>
      <c r="T128" s="278"/>
      <c r="U128" s="277"/>
      <c r="V128" s="59"/>
      <c r="W128" s="277"/>
      <c r="X128" s="277"/>
      <c r="Y128" s="277"/>
      <c r="Z128" s="277"/>
      <c r="AA128" s="277"/>
      <c r="AB128" s="277"/>
      <c r="AC128" s="277"/>
      <c r="AD128" s="278"/>
      <c r="AE128" s="277"/>
      <c r="AF128" s="277"/>
      <c r="AG128" s="277"/>
      <c r="AH128" s="277"/>
      <c r="AI128" s="277"/>
      <c r="AJ128" s="277"/>
      <c r="AK128" s="278"/>
      <c r="AL128" s="278"/>
      <c r="AM128" s="278"/>
      <c r="AN128" s="278"/>
      <c r="AO128" s="277"/>
      <c r="AP128" s="277"/>
      <c r="AQ128" s="277"/>
      <c r="AR128" s="277"/>
      <c r="AS128" s="277"/>
      <c r="AT128" s="277"/>
      <c r="AU128" s="277"/>
      <c r="AV128" s="277"/>
      <c r="AW128" s="277"/>
      <c r="AX128" s="277"/>
      <c r="AY128" s="277"/>
      <c r="AZ128" s="277"/>
      <c r="BA128" s="277"/>
      <c r="BB128" s="277"/>
      <c r="BC128" s="277"/>
      <c r="BD128" s="277"/>
      <c r="BE128" s="277"/>
      <c r="BF128" s="277"/>
      <c r="BG128" s="277"/>
      <c r="BH128" s="58"/>
      <c r="BI128" s="58"/>
      <c r="BJ128" s="58"/>
      <c r="BK128" s="58"/>
      <c r="BL128" s="58"/>
      <c r="BM128" s="58"/>
      <c r="BN128" s="58"/>
    </row>
    <row r="129" spans="2:67" s="130" customFormat="1" ht="18.75" customHeight="1">
      <c r="B129" s="278"/>
      <c r="C129" s="277"/>
      <c r="D129" s="277"/>
      <c r="E129" s="277"/>
      <c r="F129" s="277"/>
      <c r="G129" s="277"/>
      <c r="H129" s="277"/>
      <c r="I129" s="277"/>
      <c r="J129" s="278"/>
      <c r="K129" s="281" t="s">
        <v>831</v>
      </c>
      <c r="L129" s="281"/>
      <c r="M129" s="281"/>
      <c r="N129" s="281"/>
      <c r="O129" s="281"/>
      <c r="P129" s="281"/>
      <c r="Q129" s="281"/>
      <c r="R129" s="281"/>
      <c r="S129" s="281"/>
      <c r="T129" s="277"/>
      <c r="U129" s="277"/>
      <c r="V129" s="277"/>
      <c r="W129" s="277"/>
      <c r="X129" s="277"/>
      <c r="Y129" s="277"/>
      <c r="Z129" s="277"/>
      <c r="AA129" s="277"/>
      <c r="AB129" s="277"/>
      <c r="AC129" s="277"/>
      <c r="AD129" s="277"/>
      <c r="AE129" s="277"/>
      <c r="AF129" s="277"/>
      <c r="AG129" s="132"/>
      <c r="AH129" s="277"/>
      <c r="AI129" s="277"/>
      <c r="AJ129" s="277"/>
      <c r="AK129" s="277"/>
      <c r="AL129" s="278"/>
      <c r="AM129" s="278"/>
      <c r="AN129" s="278"/>
      <c r="AO129" s="278"/>
      <c r="AP129" s="277"/>
      <c r="AQ129" s="277"/>
      <c r="AR129" s="277"/>
      <c r="AS129" s="277"/>
      <c r="AT129" s="277"/>
      <c r="AU129" s="277"/>
      <c r="AV129" s="277"/>
      <c r="AW129" s="277"/>
      <c r="AX129" s="277"/>
      <c r="AY129" s="277"/>
      <c r="AZ129" s="277"/>
      <c r="BA129" s="277"/>
      <c r="BB129" s="277"/>
      <c r="BC129" s="277"/>
      <c r="BD129" s="277"/>
      <c r="BE129" s="277"/>
      <c r="BF129" s="277"/>
      <c r="BG129" s="277"/>
      <c r="BH129" s="277"/>
      <c r="BI129" s="58"/>
      <c r="BJ129" s="58"/>
      <c r="BK129" s="58"/>
      <c r="BL129" s="58"/>
      <c r="BM129" s="58"/>
      <c r="BN129" s="58"/>
      <c r="BO129" s="58"/>
    </row>
    <row r="130" spans="2:67" s="130" customFormat="1" ht="18.75" customHeight="1">
      <c r="B130" s="278"/>
      <c r="C130" s="277"/>
      <c r="D130" s="277"/>
      <c r="E130" s="277"/>
      <c r="F130" s="277"/>
      <c r="G130" s="277"/>
      <c r="H130" s="277"/>
      <c r="I130" s="277"/>
      <c r="J130" s="278"/>
      <c r="K130" s="278"/>
      <c r="L130" s="102"/>
      <c r="M130" s="102"/>
      <c r="N130" s="278"/>
      <c r="O130" s="278"/>
      <c r="P130" s="278"/>
      <c r="Q130" s="278"/>
      <c r="R130" s="278"/>
      <c r="S130" s="278"/>
      <c r="T130" s="277"/>
      <c r="U130" s="277"/>
      <c r="V130" s="277"/>
      <c r="W130" s="277"/>
      <c r="X130" s="277"/>
      <c r="Y130" s="277"/>
      <c r="Z130" s="278"/>
      <c r="AA130" s="277"/>
      <c r="AB130" s="132"/>
      <c r="AC130" s="132"/>
      <c r="AD130" s="132"/>
      <c r="AE130" s="132"/>
      <c r="AF130" s="132"/>
      <c r="AG130" s="278"/>
      <c r="AH130" s="132"/>
      <c r="AI130" s="132"/>
      <c r="AJ130" s="132"/>
      <c r="AK130" s="132"/>
      <c r="AL130" s="278"/>
      <c r="AM130" s="133"/>
      <c r="AN130" s="133"/>
      <c r="AO130" s="133"/>
      <c r="AP130" s="133"/>
      <c r="AQ130" s="277"/>
      <c r="AR130" s="277"/>
      <c r="AS130" s="277"/>
      <c r="AT130" s="277"/>
      <c r="AU130" s="277"/>
      <c r="AV130" s="277"/>
      <c r="AW130" s="277"/>
      <c r="AX130" s="277"/>
      <c r="AY130" s="277"/>
      <c r="AZ130" s="277"/>
      <c r="BA130" s="277"/>
      <c r="BB130" s="277"/>
      <c r="BC130" s="277"/>
      <c r="BD130" s="277"/>
      <c r="BE130" s="277"/>
      <c r="BF130" s="277"/>
      <c r="BG130" s="277"/>
      <c r="BH130" s="277"/>
      <c r="BI130" s="58"/>
      <c r="BJ130" s="58"/>
      <c r="BK130" s="58"/>
      <c r="BL130" s="58"/>
      <c r="BM130" s="58"/>
    </row>
    <row r="131" spans="2:67" s="130" customFormat="1" ht="18.75" customHeight="1">
      <c r="B131" s="278"/>
      <c r="C131" s="277" t="s">
        <v>832</v>
      </c>
      <c r="D131" s="277"/>
      <c r="E131" s="277"/>
      <c r="F131" s="277"/>
      <c r="G131" s="277"/>
      <c r="H131" s="277"/>
      <c r="I131" s="500" t="str">
        <f>AB60</f>
        <v>삼각형</v>
      </c>
      <c r="J131" s="500"/>
      <c r="K131" s="500"/>
      <c r="L131" s="500"/>
      <c r="M131" s="500"/>
      <c r="N131" s="500"/>
      <c r="O131" s="500"/>
      <c r="P131" s="500"/>
      <c r="Q131" s="277"/>
      <c r="R131" s="277"/>
      <c r="S131" s="277"/>
      <c r="T131" s="277"/>
      <c r="U131" s="277"/>
      <c r="V131" s="277"/>
      <c r="W131" s="277"/>
      <c r="X131" s="277"/>
      <c r="Y131" s="277"/>
      <c r="Z131" s="277"/>
      <c r="AA131" s="278"/>
      <c r="AB131" s="278"/>
      <c r="AC131" s="278"/>
      <c r="AD131" s="278"/>
      <c r="AE131" s="278"/>
      <c r="AF131" s="103"/>
      <c r="AG131" s="278"/>
      <c r="AH131" s="278"/>
      <c r="AI131" s="277"/>
      <c r="AJ131" s="277"/>
      <c r="AK131" s="277"/>
      <c r="AL131" s="277"/>
      <c r="AM131" s="277"/>
      <c r="AN131" s="277"/>
      <c r="AO131" s="277"/>
      <c r="AP131" s="277"/>
      <c r="AQ131" s="277"/>
      <c r="AR131" s="277"/>
      <c r="AS131" s="277"/>
      <c r="AT131" s="277"/>
      <c r="AU131" s="277"/>
      <c r="AV131" s="277"/>
      <c r="AW131" s="277"/>
      <c r="AX131" s="277"/>
      <c r="AY131" s="277"/>
      <c r="AZ131" s="277"/>
      <c r="BA131" s="277"/>
      <c r="BB131" s="277"/>
      <c r="BC131" s="277"/>
      <c r="BD131" s="277"/>
      <c r="BE131" s="277"/>
      <c r="BF131" s="277"/>
      <c r="BG131" s="277"/>
      <c r="BH131" s="58"/>
      <c r="BI131" s="58"/>
      <c r="BJ131" s="58"/>
      <c r="BK131" s="58"/>
      <c r="BL131" s="58"/>
      <c r="BM131" s="58"/>
      <c r="BN131" s="58"/>
    </row>
    <row r="132" spans="2:67" s="130" customFormat="1" ht="18.75" customHeight="1">
      <c r="B132" s="278"/>
      <c r="C132" s="487" t="s">
        <v>833</v>
      </c>
      <c r="D132" s="487"/>
      <c r="E132" s="487"/>
      <c r="F132" s="487"/>
      <c r="G132" s="487"/>
      <c r="H132" s="487"/>
      <c r="I132" s="277"/>
      <c r="J132" s="278"/>
      <c r="K132" s="277"/>
      <c r="L132" s="277"/>
      <c r="M132" s="277"/>
      <c r="N132" s="277"/>
      <c r="O132" s="277"/>
      <c r="P132" s="277"/>
      <c r="S132" s="493">
        <f>-H61</f>
        <v>-0.1</v>
      </c>
      <c r="T132" s="493"/>
      <c r="U132" s="487" t="s">
        <v>799</v>
      </c>
      <c r="V132" s="487"/>
      <c r="W132" s="487"/>
      <c r="X132" s="487"/>
      <c r="Y132" s="487"/>
      <c r="Z132" s="487"/>
      <c r="AA132" s="481" t="s">
        <v>758</v>
      </c>
      <c r="AB132" s="493">
        <f>S132*1000</f>
        <v>-100</v>
      </c>
      <c r="AC132" s="493"/>
      <c r="AD132" s="493"/>
      <c r="AE132" s="487" t="s">
        <v>834</v>
      </c>
      <c r="AF132" s="487"/>
      <c r="AG132" s="487"/>
      <c r="AH132" s="487"/>
      <c r="AI132" s="487"/>
      <c r="AJ132" s="282"/>
      <c r="AK132" s="277"/>
      <c r="AL132" s="277"/>
      <c r="AM132" s="277"/>
      <c r="AN132" s="277"/>
      <c r="AP132" s="277"/>
      <c r="AQ132" s="277"/>
      <c r="AR132" s="278"/>
      <c r="AS132" s="278"/>
      <c r="AT132" s="278"/>
      <c r="AU132" s="278"/>
      <c r="AV132" s="278"/>
      <c r="AW132" s="278"/>
      <c r="AX132" s="278"/>
      <c r="AY132" s="278"/>
      <c r="AZ132" s="278"/>
      <c r="BA132" s="277"/>
      <c r="BB132" s="277"/>
      <c r="BC132" s="277"/>
    </row>
    <row r="133" spans="2:67" s="130" customFormat="1" ht="18.75" customHeight="1">
      <c r="B133" s="278"/>
      <c r="C133" s="487"/>
      <c r="D133" s="487"/>
      <c r="E133" s="487"/>
      <c r="F133" s="487"/>
      <c r="G133" s="487"/>
      <c r="H133" s="487"/>
      <c r="I133" s="277"/>
      <c r="J133" s="277"/>
      <c r="K133" s="277"/>
      <c r="L133" s="277"/>
      <c r="M133" s="277"/>
      <c r="N133" s="277"/>
      <c r="O133" s="277"/>
      <c r="P133" s="278"/>
      <c r="S133" s="493"/>
      <c r="T133" s="493"/>
      <c r="U133" s="487"/>
      <c r="V133" s="487"/>
      <c r="W133" s="487"/>
      <c r="X133" s="487"/>
      <c r="Y133" s="487"/>
      <c r="Z133" s="487"/>
      <c r="AA133" s="481"/>
      <c r="AB133" s="493"/>
      <c r="AC133" s="493"/>
      <c r="AD133" s="493"/>
      <c r="AE133" s="487"/>
      <c r="AF133" s="487"/>
      <c r="AG133" s="487"/>
      <c r="AH133" s="487"/>
      <c r="AI133" s="487"/>
      <c r="AJ133" s="282"/>
      <c r="AK133" s="277"/>
      <c r="AM133" s="277"/>
      <c r="AN133" s="277"/>
      <c r="AP133" s="277"/>
      <c r="AQ133" s="277"/>
      <c r="AR133" s="278"/>
      <c r="AS133" s="278"/>
      <c r="AT133" s="278"/>
      <c r="AU133" s="278"/>
      <c r="AV133" s="278"/>
      <c r="AW133" s="278"/>
      <c r="AX133" s="278"/>
      <c r="AY133" s="278"/>
      <c r="AZ133" s="278"/>
      <c r="BA133" s="277"/>
      <c r="BB133" s="277"/>
      <c r="BC133" s="277"/>
    </row>
    <row r="134" spans="2:67" s="130" customFormat="1" ht="18.75" customHeight="1">
      <c r="B134" s="278"/>
      <c r="C134" s="277" t="s">
        <v>835</v>
      </c>
      <c r="D134" s="277"/>
      <c r="E134" s="277"/>
      <c r="F134" s="277"/>
      <c r="G134" s="277"/>
      <c r="H134" s="277"/>
      <c r="I134" s="277"/>
      <c r="J134" s="278"/>
      <c r="K134" s="278" t="s">
        <v>836</v>
      </c>
      <c r="L134" s="501">
        <f>AB132</f>
        <v>-100</v>
      </c>
      <c r="M134" s="501"/>
      <c r="N134" s="501"/>
      <c r="O134" s="133" t="s">
        <v>837</v>
      </c>
      <c r="P134" s="283"/>
      <c r="R134" s="278"/>
      <c r="S134" s="278"/>
      <c r="T134" s="278"/>
      <c r="U134" s="278"/>
      <c r="V134" s="278"/>
      <c r="W134" s="278"/>
      <c r="X134" s="278"/>
      <c r="Y134" s="278"/>
      <c r="Z134" s="278" t="s">
        <v>804</v>
      </c>
      <c r="AA134" s="278" t="s">
        <v>779</v>
      </c>
      <c r="AB134" s="510">
        <f>ABS(L134*O60)</f>
        <v>8.1649658092772609E-5</v>
      </c>
      <c r="AC134" s="510"/>
      <c r="AD134" s="510"/>
      <c r="AE134" s="526"/>
      <c r="AF134" s="277" t="s">
        <v>733</v>
      </c>
      <c r="AG134" s="281"/>
      <c r="AH134" s="278"/>
      <c r="AI134" s="278"/>
      <c r="AK134" s="277"/>
      <c r="AL134" s="277"/>
      <c r="AM134" s="277"/>
      <c r="AN134" s="277"/>
      <c r="AO134" s="278"/>
      <c r="AP134" s="278"/>
      <c r="AQ134" s="278"/>
      <c r="AR134" s="278"/>
      <c r="AS134" s="278"/>
      <c r="AT134" s="133"/>
      <c r="AU134" s="277"/>
      <c r="AV134" s="277"/>
      <c r="AW134" s="277"/>
      <c r="AX134" s="134"/>
      <c r="AY134" s="133"/>
      <c r="AZ134" s="277"/>
      <c r="BA134" s="277"/>
      <c r="BB134" s="277"/>
      <c r="BC134" s="277"/>
      <c r="BD134" s="277"/>
      <c r="BE134" s="277"/>
      <c r="BF134" s="278"/>
      <c r="BG134" s="277"/>
      <c r="BH134" s="277"/>
      <c r="BI134" s="58"/>
      <c r="BJ134" s="58"/>
      <c r="BK134" s="58"/>
    </row>
    <row r="135" spans="2:67" s="130" customFormat="1" ht="18.75" customHeight="1">
      <c r="B135" s="278"/>
      <c r="C135" s="487" t="s">
        <v>838</v>
      </c>
      <c r="D135" s="487"/>
      <c r="E135" s="487"/>
      <c r="F135" s="487"/>
      <c r="G135" s="487"/>
      <c r="H135" s="277"/>
      <c r="J135" s="277"/>
      <c r="K135" s="277"/>
      <c r="L135" s="277"/>
      <c r="M135" s="277"/>
      <c r="N135" s="277"/>
      <c r="O135" s="277"/>
      <c r="P135" s="277"/>
      <c r="Q135" s="277"/>
      <c r="R135" s="133"/>
      <c r="S135" s="277"/>
      <c r="T135" s="277"/>
      <c r="U135" s="277"/>
      <c r="W135" s="277"/>
      <c r="X135" s="277"/>
      <c r="Y135" s="277"/>
      <c r="Z135" s="277"/>
      <c r="AA135" s="204" t="s">
        <v>839</v>
      </c>
      <c r="AB135" s="277"/>
      <c r="AC135" s="277"/>
      <c r="AD135" s="277"/>
      <c r="AE135" s="278"/>
      <c r="AF135" s="278"/>
      <c r="AH135" s="278"/>
      <c r="AI135" s="278"/>
      <c r="AJ135" s="278"/>
      <c r="AK135" s="278"/>
      <c r="AL135" s="278"/>
      <c r="AM135" s="278"/>
      <c r="AN135" s="278"/>
      <c r="AO135" s="278"/>
      <c r="AP135" s="278"/>
      <c r="AQ135" s="278"/>
      <c r="AR135" s="278"/>
      <c r="AS135" s="278"/>
      <c r="AT135" s="278"/>
      <c r="AU135" s="278"/>
      <c r="AV135" s="278"/>
      <c r="AW135" s="278"/>
      <c r="AX135" s="278"/>
      <c r="AY135" s="278"/>
      <c r="AZ135" s="278"/>
      <c r="BA135" s="278"/>
      <c r="BB135" s="278"/>
      <c r="BC135" s="278"/>
      <c r="BD135" s="278"/>
      <c r="BE135" s="278"/>
      <c r="BF135" s="278"/>
      <c r="BG135" s="278"/>
      <c r="BH135" s="58"/>
      <c r="BI135" s="58"/>
      <c r="BJ135" s="58"/>
      <c r="BK135" s="58"/>
      <c r="BL135" s="58"/>
    </row>
    <row r="136" spans="2:67" s="130" customFormat="1" ht="18.75" customHeight="1">
      <c r="B136" s="278"/>
      <c r="C136" s="487"/>
      <c r="D136" s="487"/>
      <c r="E136" s="487"/>
      <c r="F136" s="487"/>
      <c r="G136" s="487"/>
      <c r="H136" s="277"/>
      <c r="I136" s="277"/>
      <c r="J136" s="277"/>
      <c r="K136" s="277"/>
      <c r="L136" s="277"/>
      <c r="M136" s="277"/>
      <c r="N136" s="277"/>
      <c r="O136" s="277"/>
      <c r="P136" s="277"/>
      <c r="Q136" s="277"/>
      <c r="R136" s="133"/>
      <c r="S136" s="277"/>
      <c r="T136" s="277"/>
      <c r="U136" s="277"/>
      <c r="V136" s="277"/>
      <c r="W136" s="277"/>
      <c r="X136" s="277"/>
      <c r="Y136" s="277"/>
      <c r="Z136" s="277"/>
      <c r="AA136" s="277"/>
      <c r="AB136" s="277"/>
      <c r="AC136" s="277"/>
      <c r="AD136" s="277"/>
      <c r="AE136" s="278"/>
      <c r="AF136" s="278"/>
      <c r="AG136" s="278"/>
      <c r="AH136" s="278"/>
      <c r="AI136" s="278"/>
      <c r="AJ136" s="278"/>
      <c r="AK136" s="278"/>
      <c r="AL136" s="278"/>
      <c r="AM136" s="278"/>
      <c r="AN136" s="278"/>
      <c r="AO136" s="278"/>
      <c r="AP136" s="278"/>
      <c r="AQ136" s="278"/>
      <c r="AR136" s="278"/>
      <c r="AS136" s="278"/>
      <c r="AT136" s="278"/>
      <c r="AU136" s="278"/>
      <c r="AV136" s="278"/>
      <c r="AW136" s="278"/>
      <c r="AX136" s="278"/>
      <c r="AY136" s="278"/>
      <c r="AZ136" s="278"/>
      <c r="BA136" s="278"/>
      <c r="BB136" s="278"/>
      <c r="BC136" s="278"/>
      <c r="BD136" s="278"/>
      <c r="BE136" s="278"/>
      <c r="BF136" s="278"/>
      <c r="BG136" s="278"/>
      <c r="BH136" s="58"/>
      <c r="BI136" s="58"/>
      <c r="BJ136" s="58"/>
      <c r="BK136" s="58"/>
      <c r="BL136" s="58"/>
    </row>
    <row r="137" spans="2:67" s="130" customFormat="1" ht="18.75" customHeight="1">
      <c r="B137" s="278"/>
      <c r="C137" s="277"/>
      <c r="D137" s="277"/>
      <c r="E137" s="277"/>
      <c r="F137" s="277"/>
      <c r="G137" s="277"/>
      <c r="H137" s="277"/>
      <c r="I137" s="277"/>
      <c r="J137" s="277"/>
      <c r="K137" s="277"/>
      <c r="L137" s="277"/>
      <c r="M137" s="277"/>
      <c r="N137" s="277"/>
      <c r="O137" s="277"/>
      <c r="P137" s="277"/>
      <c r="Q137" s="277"/>
      <c r="R137" s="133"/>
      <c r="S137" s="277"/>
      <c r="T137" s="277"/>
      <c r="U137" s="277"/>
      <c r="V137" s="277"/>
      <c r="W137" s="277"/>
      <c r="X137" s="277"/>
      <c r="Y137" s="277"/>
      <c r="Z137" s="500">
        <v>100</v>
      </c>
      <c r="AA137" s="500"/>
      <c r="AD137" s="277"/>
      <c r="AE137" s="278"/>
      <c r="AF137" s="278"/>
      <c r="AG137" s="278"/>
      <c r="AH137" s="278"/>
      <c r="AI137" s="278"/>
      <c r="AJ137" s="278"/>
      <c r="AK137" s="278"/>
      <c r="AL137" s="278"/>
      <c r="AM137" s="278"/>
      <c r="AN137" s="278"/>
      <c r="AO137" s="278"/>
      <c r="AP137" s="278"/>
      <c r="AQ137" s="278"/>
      <c r="AR137" s="278"/>
      <c r="AS137" s="278"/>
      <c r="AT137" s="278"/>
      <c r="AU137" s="278"/>
      <c r="AV137" s="278"/>
      <c r="AW137" s="278"/>
      <c r="AX137" s="278"/>
      <c r="AY137" s="278"/>
      <c r="AZ137" s="278"/>
      <c r="BA137" s="278"/>
      <c r="BB137" s="278"/>
      <c r="BC137" s="278"/>
      <c r="BD137" s="278"/>
      <c r="BE137" s="278"/>
      <c r="BF137" s="278"/>
      <c r="BG137" s="278"/>
      <c r="BH137" s="58"/>
      <c r="BI137" s="58"/>
      <c r="BJ137" s="58"/>
      <c r="BK137" s="58"/>
      <c r="BL137" s="58"/>
    </row>
    <row r="138" spans="2:67" s="130" customFormat="1" ht="18.75" customHeight="1">
      <c r="B138" s="278"/>
      <c r="C138" s="277"/>
      <c r="D138" s="277"/>
      <c r="E138" s="277"/>
      <c r="F138" s="277"/>
      <c r="G138" s="277"/>
      <c r="H138" s="277"/>
      <c r="I138" s="277"/>
      <c r="J138" s="277"/>
      <c r="K138" s="277"/>
      <c r="L138" s="277"/>
      <c r="M138" s="277"/>
      <c r="N138" s="277"/>
      <c r="O138" s="277"/>
      <c r="P138" s="277"/>
      <c r="Q138" s="277"/>
      <c r="R138" s="133"/>
      <c r="S138" s="277"/>
      <c r="T138" s="277"/>
      <c r="U138" s="277"/>
      <c r="V138" s="277"/>
      <c r="W138" s="277"/>
      <c r="X138" s="277"/>
      <c r="Y138" s="277"/>
      <c r="Z138" s="500"/>
      <c r="AA138" s="500"/>
      <c r="AD138" s="277"/>
      <c r="AE138" s="278"/>
      <c r="AF138" s="278"/>
      <c r="AG138" s="278"/>
      <c r="AH138" s="278"/>
      <c r="AI138" s="278"/>
      <c r="AJ138" s="278"/>
      <c r="AK138" s="278"/>
      <c r="AL138" s="278"/>
      <c r="AM138" s="278"/>
      <c r="AN138" s="278"/>
      <c r="AO138" s="278"/>
      <c r="AP138" s="278"/>
      <c r="AQ138" s="278"/>
      <c r="AR138" s="278"/>
      <c r="AS138" s="278"/>
      <c r="AT138" s="278"/>
      <c r="AU138" s="278"/>
      <c r="AV138" s="278"/>
      <c r="AW138" s="278"/>
      <c r="AX138" s="278"/>
      <c r="AY138" s="278"/>
      <c r="AZ138" s="278"/>
      <c r="BA138" s="278"/>
      <c r="BB138" s="278"/>
      <c r="BC138" s="278"/>
      <c r="BD138" s="278"/>
      <c r="BE138" s="278"/>
      <c r="BF138" s="278"/>
      <c r="BG138" s="278"/>
      <c r="BH138" s="58"/>
      <c r="BI138" s="58"/>
      <c r="BJ138" s="58"/>
      <c r="BK138" s="58"/>
      <c r="BL138" s="58"/>
    </row>
    <row r="139" spans="2:67" s="130" customFormat="1" ht="18.75" customHeight="1">
      <c r="B139" s="278"/>
      <c r="C139" s="277"/>
      <c r="D139" s="277"/>
      <c r="E139" s="277"/>
      <c r="F139" s="277"/>
      <c r="G139" s="277"/>
      <c r="H139" s="277"/>
      <c r="I139" s="277"/>
      <c r="J139" s="277"/>
      <c r="K139" s="277"/>
      <c r="L139" s="277"/>
      <c r="M139" s="277"/>
      <c r="N139" s="277"/>
      <c r="O139" s="277"/>
      <c r="P139" s="277"/>
      <c r="Q139" s="277"/>
      <c r="R139" s="133"/>
      <c r="S139" s="277"/>
      <c r="T139" s="277"/>
      <c r="U139" s="277"/>
      <c r="V139" s="277"/>
      <c r="W139" s="277"/>
      <c r="X139" s="277"/>
      <c r="Y139" s="277"/>
      <c r="Z139" s="277"/>
      <c r="AA139" s="277"/>
      <c r="AB139" s="277"/>
      <c r="AC139" s="277"/>
      <c r="AD139" s="277"/>
      <c r="AE139" s="278"/>
      <c r="AF139" s="278"/>
      <c r="AG139" s="278"/>
      <c r="AH139" s="278"/>
      <c r="AI139" s="278"/>
      <c r="AJ139" s="278"/>
      <c r="AK139" s="278"/>
      <c r="AL139" s="278"/>
      <c r="AM139" s="278"/>
      <c r="AN139" s="278"/>
      <c r="AO139" s="278"/>
      <c r="AP139" s="278"/>
      <c r="AQ139" s="278"/>
      <c r="AR139" s="278"/>
      <c r="AS139" s="278"/>
      <c r="AT139" s="278"/>
      <c r="AU139" s="278"/>
      <c r="AV139" s="278"/>
      <c r="AW139" s="278"/>
      <c r="AX139" s="278"/>
      <c r="AY139" s="278"/>
      <c r="AZ139" s="278"/>
      <c r="BA139" s="278"/>
      <c r="BB139" s="278"/>
      <c r="BC139" s="278"/>
      <c r="BD139" s="278"/>
      <c r="BE139" s="278"/>
      <c r="BF139" s="278"/>
      <c r="BG139" s="278"/>
      <c r="BH139" s="58"/>
      <c r="BI139" s="58"/>
      <c r="BJ139" s="58"/>
      <c r="BK139" s="58"/>
      <c r="BL139" s="58"/>
    </row>
    <row r="140" spans="2:67" s="130" customFormat="1" ht="18.75" customHeight="1">
      <c r="B140" s="278"/>
      <c r="C140" s="277"/>
      <c r="D140" s="277"/>
      <c r="E140" s="277"/>
      <c r="F140" s="277"/>
      <c r="G140" s="277"/>
      <c r="H140" s="277"/>
      <c r="I140" s="277"/>
      <c r="J140" s="277"/>
      <c r="K140" s="277"/>
      <c r="L140" s="277"/>
      <c r="M140" s="277"/>
      <c r="N140" s="277"/>
      <c r="O140" s="277"/>
      <c r="P140" s="277"/>
      <c r="Q140" s="277"/>
      <c r="R140" s="133"/>
      <c r="S140" s="277"/>
      <c r="T140" s="277"/>
      <c r="U140" s="277"/>
      <c r="V140" s="277"/>
      <c r="W140" s="277"/>
      <c r="X140" s="277"/>
      <c r="Y140" s="277"/>
      <c r="Z140" s="277"/>
      <c r="AA140" s="277"/>
      <c r="AB140" s="277"/>
      <c r="AC140" s="277"/>
      <c r="AD140" s="277"/>
      <c r="AE140" s="278"/>
      <c r="AF140" s="278"/>
      <c r="AG140" s="278"/>
      <c r="AH140" s="278"/>
      <c r="AI140" s="278"/>
      <c r="AJ140" s="278"/>
      <c r="AK140" s="278"/>
      <c r="AL140" s="278"/>
      <c r="AM140" s="278"/>
      <c r="AN140" s="278"/>
      <c r="AO140" s="278"/>
      <c r="AP140" s="278"/>
      <c r="AQ140" s="278"/>
      <c r="AR140" s="278"/>
      <c r="AS140" s="278"/>
      <c r="AT140" s="278"/>
      <c r="AU140" s="278"/>
      <c r="AV140" s="278"/>
      <c r="AW140" s="278"/>
      <c r="AX140" s="278"/>
      <c r="AY140" s="278"/>
      <c r="AZ140" s="278"/>
      <c r="BA140" s="278"/>
      <c r="BB140" s="278"/>
      <c r="BC140" s="278"/>
      <c r="BD140" s="278"/>
      <c r="BE140" s="278"/>
      <c r="BF140" s="278"/>
      <c r="BG140" s="278"/>
      <c r="BH140" s="277"/>
      <c r="BI140" s="277"/>
      <c r="BJ140" s="277"/>
      <c r="BK140" s="277"/>
    </row>
    <row r="141" spans="2:67" s="130" customFormat="1" ht="18.75" customHeight="1">
      <c r="B141" s="292" t="s">
        <v>840</v>
      </c>
      <c r="C141" s="57" t="str">
        <f>$N$5&amp;"와 "&amp;$T$5&amp;"의 평균온도와 기준 온도와의 차이에 의한 표준불확도,"</f>
        <v>접촉식 좌표 측정기와 게이지 블록의 평균온도와 기준 온도와의 차이에 의한 표준불확도,</v>
      </c>
      <c r="E141" s="277"/>
      <c r="F141" s="277"/>
      <c r="G141" s="277"/>
      <c r="H141" s="277"/>
      <c r="I141" s="277"/>
      <c r="J141" s="277"/>
      <c r="K141" s="277"/>
      <c r="L141" s="277"/>
      <c r="M141" s="277"/>
      <c r="N141" s="277"/>
      <c r="O141" s="277"/>
      <c r="P141" s="277"/>
      <c r="Q141" s="277"/>
      <c r="R141" s="277"/>
      <c r="S141" s="277"/>
      <c r="T141" s="277"/>
      <c r="U141" s="277"/>
      <c r="V141" s="277"/>
      <c r="W141" s="277"/>
      <c r="X141" s="277"/>
      <c r="Y141" s="277"/>
      <c r="Z141" s="277"/>
      <c r="AA141" s="277"/>
      <c r="AB141" s="277"/>
      <c r="AC141" s="277"/>
      <c r="AD141" s="277"/>
      <c r="AE141" s="277"/>
      <c r="AF141" s="277"/>
      <c r="AG141" s="277"/>
      <c r="AH141" s="277"/>
      <c r="AI141" s="277"/>
      <c r="AJ141" s="277"/>
      <c r="AL141" s="198" t="s">
        <v>841</v>
      </c>
      <c r="AM141" s="277"/>
      <c r="AN141" s="277"/>
      <c r="AO141" s="277"/>
      <c r="AP141" s="277"/>
      <c r="AQ141" s="277"/>
      <c r="AR141" s="277"/>
      <c r="AS141" s="277"/>
      <c r="AT141" s="277"/>
      <c r="AU141" s="277"/>
      <c r="AV141" s="277"/>
      <c r="AW141" s="277"/>
      <c r="AX141" s="277"/>
      <c r="AY141" s="277"/>
      <c r="AZ141" s="277"/>
      <c r="BA141" s="277"/>
      <c r="BB141" s="277"/>
      <c r="BC141" s="277"/>
      <c r="BD141" s="277"/>
      <c r="BE141" s="277"/>
      <c r="BF141" s="277"/>
      <c r="BG141" s="277"/>
      <c r="BH141" s="58"/>
      <c r="BI141" s="58"/>
      <c r="BJ141" s="58"/>
      <c r="BK141" s="58"/>
      <c r="BL141" s="58"/>
      <c r="BM141" s="58"/>
      <c r="BN141" s="58"/>
    </row>
    <row r="142" spans="2:67" s="130" customFormat="1" ht="18.75" customHeight="1">
      <c r="B142" s="57"/>
      <c r="C142" s="277" t="str">
        <f>"※ 측정실 공기중의 온도를 측정하였고, 측정에 사용된 온도계의 불확도가 "&amp;N145&amp;" ℃를 넘지 않으므로,"</f>
        <v>※ 측정실 공기중의 온도를 측정하였고, 측정에 사용된 온도계의 불확도가 0.5 ℃를 넘지 않으므로,</v>
      </c>
      <c r="D142" s="277"/>
      <c r="E142" s="277"/>
      <c r="F142" s="277"/>
      <c r="G142" s="277"/>
      <c r="H142" s="277"/>
      <c r="I142" s="277"/>
      <c r="J142" s="277"/>
      <c r="K142" s="277"/>
      <c r="L142" s="277"/>
      <c r="M142" s="277"/>
      <c r="N142" s="277"/>
      <c r="O142" s="277"/>
      <c r="P142" s="277"/>
      <c r="Q142" s="277"/>
      <c r="R142" s="277"/>
      <c r="S142" s="277"/>
      <c r="T142" s="277"/>
      <c r="U142" s="277"/>
      <c r="V142" s="277"/>
      <c r="W142" s="277"/>
      <c r="X142" s="277"/>
      <c r="Y142" s="277"/>
      <c r="Z142" s="277"/>
      <c r="AA142" s="277"/>
      <c r="AB142" s="277"/>
      <c r="AC142" s="277"/>
      <c r="AD142" s="277"/>
      <c r="AE142" s="277"/>
      <c r="AF142" s="277"/>
      <c r="AG142" s="277"/>
      <c r="AH142" s="277"/>
      <c r="AI142" s="277"/>
      <c r="AJ142" s="277"/>
      <c r="AK142" s="277"/>
      <c r="AL142" s="277"/>
      <c r="AM142" s="277"/>
      <c r="AN142" s="277"/>
      <c r="AO142" s="277"/>
      <c r="AP142" s="277"/>
      <c r="AQ142" s="277"/>
      <c r="AR142" s="277"/>
      <c r="AS142" s="277"/>
      <c r="AT142" s="277"/>
      <c r="AU142" s="277"/>
      <c r="AV142" s="277"/>
      <c r="AW142" s="277"/>
      <c r="AX142" s="277"/>
      <c r="AY142" s="277"/>
      <c r="AZ142" s="277"/>
      <c r="BA142" s="277"/>
      <c r="BB142" s="277"/>
      <c r="BC142" s="277"/>
      <c r="BD142" s="277"/>
      <c r="BE142" s="277"/>
      <c r="BF142" s="277"/>
      <c r="BG142" s="277"/>
      <c r="BH142" s="58"/>
      <c r="BI142" s="58"/>
      <c r="BJ142" s="58"/>
      <c r="BK142" s="58"/>
      <c r="BL142" s="58"/>
      <c r="BM142" s="58"/>
      <c r="BN142" s="58"/>
    </row>
    <row r="143" spans="2:67" s="130" customFormat="1" ht="18.75" customHeight="1">
      <c r="B143" s="57"/>
      <c r="C143" s="277"/>
      <c r="D143" s="277" t="s">
        <v>842</v>
      </c>
      <c r="E143" s="277"/>
      <c r="F143" s="277"/>
      <c r="G143" s="277"/>
      <c r="H143" s="277"/>
      <c r="I143" s="277"/>
      <c r="J143" s="277"/>
      <c r="K143" s="277"/>
      <c r="L143" s="277"/>
      <c r="M143" s="277"/>
      <c r="N143" s="277"/>
      <c r="O143" s="277"/>
      <c r="P143" s="277"/>
      <c r="Q143" s="277"/>
      <c r="R143" s="277"/>
      <c r="S143" s="277"/>
      <c r="T143" s="277"/>
      <c r="U143" s="277"/>
      <c r="V143" s="277"/>
      <c r="W143" s="277"/>
      <c r="X143" s="277"/>
      <c r="Y143" s="277"/>
      <c r="Z143" s="277"/>
      <c r="AA143" s="277"/>
      <c r="AB143" s="277"/>
      <c r="AC143" s="277"/>
      <c r="AD143" s="277"/>
      <c r="AE143" s="277"/>
      <c r="AF143" s="277"/>
      <c r="AG143" s="277"/>
      <c r="AH143" s="277"/>
      <c r="AI143" s="277"/>
      <c r="AJ143" s="277"/>
      <c r="AK143" s="277"/>
      <c r="AL143" s="277"/>
      <c r="AM143" s="277"/>
      <c r="AN143" s="277"/>
      <c r="AO143" s="277"/>
      <c r="AP143" s="277"/>
      <c r="AQ143" s="277"/>
      <c r="AR143" s="277"/>
      <c r="AS143" s="277"/>
      <c r="AT143" s="277"/>
      <c r="AU143" s="277"/>
      <c r="AV143" s="277"/>
      <c r="AW143" s="277"/>
      <c r="AX143" s="277"/>
      <c r="AY143" s="277"/>
      <c r="AZ143" s="277"/>
      <c r="BA143" s="277"/>
      <c r="BB143" s="277"/>
      <c r="BC143" s="277"/>
      <c r="BD143" s="277"/>
      <c r="BE143" s="277"/>
      <c r="BF143" s="277"/>
      <c r="BG143" s="277"/>
      <c r="BH143" s="58"/>
      <c r="BI143" s="58"/>
      <c r="BJ143" s="58"/>
      <c r="BK143" s="58"/>
      <c r="BL143" s="58"/>
      <c r="BM143" s="58"/>
      <c r="BN143" s="58"/>
    </row>
    <row r="144" spans="2:67" s="130" customFormat="1" ht="18.75" customHeight="1">
      <c r="B144" s="278"/>
      <c r="C144" s="281" t="s">
        <v>843</v>
      </c>
      <c r="D144" s="278"/>
      <c r="E144" s="278"/>
      <c r="F144" s="278"/>
      <c r="G144" s="278"/>
      <c r="H144" s="508">
        <f>H61</f>
        <v>0.1</v>
      </c>
      <c r="I144" s="508"/>
      <c r="J144" s="508"/>
      <c r="K144" s="508"/>
      <c r="L144" s="508"/>
      <c r="M144" s="508"/>
      <c r="N144" s="508"/>
      <c r="O144" s="508"/>
      <c r="P144" s="282"/>
      <c r="Q144" s="277"/>
      <c r="R144" s="277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7"/>
      <c r="AG144" s="277"/>
      <c r="AH144" s="277"/>
      <c r="AI144" s="277"/>
      <c r="AJ144" s="277"/>
      <c r="AK144" s="277"/>
      <c r="AL144" s="277"/>
      <c r="AM144" s="277"/>
      <c r="AN144" s="277"/>
      <c r="AO144" s="277"/>
      <c r="AP144" s="277"/>
      <c r="AQ144" s="277"/>
      <c r="AR144" s="277"/>
      <c r="AS144" s="277"/>
      <c r="AT144" s="277"/>
      <c r="AU144" s="277"/>
      <c r="AV144" s="277"/>
      <c r="AW144" s="277"/>
      <c r="AX144" s="277"/>
      <c r="AY144" s="277"/>
      <c r="AZ144" s="277"/>
      <c r="BA144" s="277"/>
      <c r="BB144" s="277"/>
      <c r="BC144" s="277"/>
      <c r="BD144" s="277"/>
      <c r="BE144" s="277"/>
      <c r="BF144" s="277"/>
      <c r="BG144" s="277"/>
      <c r="BH144" s="58"/>
      <c r="BI144" s="58"/>
      <c r="BJ144" s="58"/>
      <c r="BK144" s="58"/>
      <c r="BL144" s="58"/>
      <c r="BM144" s="58"/>
    </row>
    <row r="145" spans="2:74" s="130" customFormat="1" ht="18.75" customHeight="1">
      <c r="B145" s="278"/>
      <c r="C145" s="487" t="s">
        <v>844</v>
      </c>
      <c r="D145" s="487"/>
      <c r="E145" s="487"/>
      <c r="F145" s="487"/>
      <c r="G145" s="487"/>
      <c r="H145" s="487"/>
      <c r="I145" s="487"/>
      <c r="J145" s="502" t="s">
        <v>845</v>
      </c>
      <c r="K145" s="502"/>
      <c r="L145" s="502"/>
      <c r="M145" s="481" t="s">
        <v>759</v>
      </c>
      <c r="N145" s="503">
        <f>Calcu!H39</f>
        <v>0.5</v>
      </c>
      <c r="O145" s="503"/>
      <c r="P145" s="295" t="s">
        <v>846</v>
      </c>
      <c r="Q145" s="296"/>
      <c r="R145" s="481" t="s">
        <v>758</v>
      </c>
      <c r="S145" s="498">
        <f>N145/SQRT(3)</f>
        <v>0.28867513459481292</v>
      </c>
      <c r="T145" s="498"/>
      <c r="U145" s="498"/>
      <c r="V145" s="493" t="str">
        <f>P145</f>
        <v>℃</v>
      </c>
      <c r="W145" s="493"/>
      <c r="X145" s="282"/>
      <c r="Y145" s="136"/>
      <c r="Z145" s="137"/>
      <c r="AA145" s="137"/>
      <c r="AZ145" s="277"/>
      <c r="BA145" s="277"/>
      <c r="BB145" s="277"/>
      <c r="BC145" s="277"/>
      <c r="BD145" s="277"/>
      <c r="BE145" s="277"/>
      <c r="BF145" s="277"/>
      <c r="BG145" s="277"/>
      <c r="BH145" s="277"/>
      <c r="BI145" s="277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</row>
    <row r="146" spans="2:74" s="130" customFormat="1" ht="18.75" customHeight="1">
      <c r="B146" s="278"/>
      <c r="C146" s="487"/>
      <c r="D146" s="487"/>
      <c r="E146" s="487"/>
      <c r="F146" s="487"/>
      <c r="G146" s="487"/>
      <c r="H146" s="487"/>
      <c r="I146" s="487"/>
      <c r="J146" s="502"/>
      <c r="K146" s="502"/>
      <c r="L146" s="502"/>
      <c r="M146" s="481"/>
      <c r="N146" s="278"/>
      <c r="O146" s="278"/>
      <c r="P146" s="278"/>
      <c r="Q146" s="278"/>
      <c r="R146" s="481"/>
      <c r="S146" s="498"/>
      <c r="T146" s="498"/>
      <c r="U146" s="498"/>
      <c r="V146" s="493"/>
      <c r="W146" s="493"/>
      <c r="X146" s="282"/>
      <c r="Y146" s="136"/>
      <c r="Z146" s="137"/>
      <c r="AA146" s="137"/>
      <c r="AZ146" s="277"/>
      <c r="BA146" s="277"/>
      <c r="BB146" s="277"/>
      <c r="BC146" s="277"/>
      <c r="BD146" s="277"/>
      <c r="BE146" s="277"/>
      <c r="BF146" s="277"/>
      <c r="BG146" s="277"/>
      <c r="BH146" s="277"/>
      <c r="BI146" s="277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</row>
    <row r="147" spans="2:74" s="130" customFormat="1" ht="18.75" customHeight="1">
      <c r="B147" s="278"/>
      <c r="C147" s="277" t="s">
        <v>847</v>
      </c>
      <c r="D147" s="277"/>
      <c r="E147" s="277"/>
      <c r="F147" s="277"/>
      <c r="G147" s="277"/>
      <c r="H147" s="277"/>
      <c r="I147" s="500" t="str">
        <f>AB61</f>
        <v>직사각형</v>
      </c>
      <c r="J147" s="500"/>
      <c r="K147" s="500"/>
      <c r="L147" s="500"/>
      <c r="M147" s="500"/>
      <c r="N147" s="500"/>
      <c r="O147" s="500"/>
      <c r="P147" s="500"/>
      <c r="Q147" s="277"/>
      <c r="R147" s="277"/>
      <c r="S147" s="277"/>
      <c r="T147" s="277"/>
      <c r="U147" s="277"/>
      <c r="V147" s="277"/>
      <c r="W147" s="277"/>
      <c r="X147" s="277"/>
      <c r="Y147" s="277"/>
      <c r="Z147" s="278"/>
      <c r="AA147" s="278"/>
      <c r="AB147" s="278"/>
      <c r="AC147" s="278"/>
      <c r="AD147" s="278"/>
      <c r="AE147" s="278"/>
      <c r="AF147" s="278"/>
      <c r="AG147" s="278"/>
      <c r="AH147" s="277"/>
      <c r="AI147" s="277"/>
      <c r="AJ147" s="277"/>
      <c r="AK147" s="277"/>
      <c r="AL147" s="277"/>
      <c r="AM147" s="277"/>
      <c r="AN147" s="277"/>
      <c r="AO147" s="277"/>
      <c r="AP147" s="277"/>
      <c r="AQ147" s="277"/>
      <c r="AR147" s="277"/>
      <c r="AS147" s="277"/>
      <c r="AT147" s="277"/>
      <c r="AU147" s="277"/>
      <c r="AV147" s="277"/>
      <c r="AW147" s="277"/>
      <c r="AX147" s="277"/>
      <c r="AY147" s="277"/>
      <c r="AZ147" s="277"/>
      <c r="BA147" s="277"/>
      <c r="BB147" s="277"/>
      <c r="BC147" s="277"/>
      <c r="BD147" s="277"/>
      <c r="BE147" s="277"/>
      <c r="BF147" s="278"/>
      <c r="BG147" s="277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</row>
    <row r="148" spans="2:74" s="130" customFormat="1" ht="18.75" customHeight="1">
      <c r="B148" s="278"/>
      <c r="C148" s="487" t="s">
        <v>848</v>
      </c>
      <c r="D148" s="487"/>
      <c r="E148" s="487"/>
      <c r="F148" s="487"/>
      <c r="G148" s="487"/>
      <c r="H148" s="487"/>
      <c r="I148" s="277"/>
      <c r="J148" s="277"/>
      <c r="K148" s="277"/>
      <c r="L148" s="277"/>
      <c r="M148" s="277"/>
      <c r="N148" s="277"/>
      <c r="O148" s="278"/>
      <c r="S148" s="499" t="e">
        <f ca="1">-H60*10^6</f>
        <v>#N/A</v>
      </c>
      <c r="T148" s="499"/>
      <c r="U148" s="499"/>
      <c r="V148" s="487" t="s">
        <v>849</v>
      </c>
      <c r="W148" s="487"/>
      <c r="X148" s="487"/>
      <c r="Y148" s="487"/>
      <c r="Z148" s="487"/>
      <c r="AA148" s="487"/>
      <c r="AB148" s="487"/>
      <c r="AC148" s="487"/>
      <c r="AD148" s="481" t="s">
        <v>758</v>
      </c>
      <c r="AE148" s="501" t="e">
        <f ca="1">S148*10^-6*1000</f>
        <v>#N/A</v>
      </c>
      <c r="AF148" s="501"/>
      <c r="AG148" s="501"/>
      <c r="AH148" s="501"/>
      <c r="AI148" s="487" t="s">
        <v>744</v>
      </c>
      <c r="AJ148" s="487"/>
      <c r="AK148" s="487"/>
      <c r="AL148" s="487"/>
      <c r="AM148" s="487"/>
      <c r="AN148" s="487"/>
      <c r="AO148" s="487"/>
      <c r="AP148" s="277"/>
      <c r="AQ148" s="277"/>
      <c r="AR148" s="277"/>
      <c r="AS148" s="277"/>
      <c r="AT148" s="277"/>
      <c r="AU148" s="277"/>
      <c r="AV148" s="277"/>
      <c r="AW148" s="277"/>
      <c r="AX148" s="277"/>
      <c r="AY148" s="277"/>
      <c r="AZ148" s="277"/>
      <c r="BA148" s="277"/>
      <c r="BB148" s="277"/>
      <c r="BC148" s="277"/>
      <c r="BD148" s="277"/>
      <c r="BE148" s="277"/>
      <c r="BF148" s="277"/>
      <c r="BG148" s="277"/>
      <c r="BH148" s="58"/>
      <c r="BI148" s="58"/>
      <c r="BJ148" s="58"/>
      <c r="BK148" s="58"/>
      <c r="BL148" s="58"/>
      <c r="BM148" s="58"/>
    </row>
    <row r="149" spans="2:74" s="130" customFormat="1" ht="18.75" customHeight="1">
      <c r="B149" s="278"/>
      <c r="C149" s="487"/>
      <c r="D149" s="487"/>
      <c r="E149" s="487"/>
      <c r="F149" s="487"/>
      <c r="G149" s="487"/>
      <c r="H149" s="487"/>
      <c r="I149" s="277"/>
      <c r="J149" s="277"/>
      <c r="K149" s="277"/>
      <c r="L149" s="277"/>
      <c r="M149" s="277"/>
      <c r="N149" s="277"/>
      <c r="O149" s="277"/>
      <c r="S149" s="499"/>
      <c r="T149" s="499"/>
      <c r="U149" s="499"/>
      <c r="V149" s="487"/>
      <c r="W149" s="487"/>
      <c r="X149" s="487"/>
      <c r="Y149" s="487"/>
      <c r="Z149" s="487"/>
      <c r="AA149" s="487"/>
      <c r="AB149" s="487"/>
      <c r="AC149" s="487"/>
      <c r="AD149" s="481"/>
      <c r="AE149" s="501"/>
      <c r="AF149" s="501"/>
      <c r="AG149" s="501"/>
      <c r="AH149" s="501"/>
      <c r="AI149" s="487"/>
      <c r="AJ149" s="487"/>
      <c r="AK149" s="487"/>
      <c r="AL149" s="487"/>
      <c r="AM149" s="487"/>
      <c r="AN149" s="487"/>
      <c r="AO149" s="487"/>
      <c r="AP149" s="277"/>
      <c r="AQ149" s="277"/>
      <c r="AR149" s="277"/>
      <c r="AS149" s="277"/>
      <c r="AT149" s="277"/>
      <c r="AU149" s="277"/>
      <c r="AV149" s="277"/>
      <c r="AW149" s="277"/>
      <c r="AX149" s="277"/>
      <c r="AY149" s="277"/>
      <c r="AZ149" s="277"/>
      <c r="BA149" s="277"/>
      <c r="BB149" s="277"/>
      <c r="BC149" s="277"/>
      <c r="BD149" s="277"/>
      <c r="BE149" s="277"/>
      <c r="BF149" s="277"/>
      <c r="BG149" s="277"/>
      <c r="BH149" s="58"/>
      <c r="BI149" s="58"/>
      <c r="BJ149" s="58"/>
      <c r="BK149" s="58"/>
      <c r="BL149" s="58"/>
      <c r="BM149" s="58"/>
    </row>
    <row r="150" spans="2:74" s="130" customFormat="1" ht="18.75" customHeight="1">
      <c r="B150" s="278"/>
      <c r="C150" s="277" t="s">
        <v>850</v>
      </c>
      <c r="D150" s="277"/>
      <c r="E150" s="277"/>
      <c r="F150" s="277"/>
      <c r="G150" s="277"/>
      <c r="H150" s="277"/>
      <c r="I150" s="277"/>
      <c r="J150" s="278"/>
      <c r="K150" s="204" t="s">
        <v>836</v>
      </c>
      <c r="L150" s="501" t="e">
        <f ca="1">AE148</f>
        <v>#N/A</v>
      </c>
      <c r="M150" s="501"/>
      <c r="N150" s="501"/>
      <c r="O150" s="487" t="s">
        <v>851</v>
      </c>
      <c r="P150" s="487"/>
      <c r="Q150" s="487"/>
      <c r="R150" s="487"/>
      <c r="S150" s="487"/>
      <c r="T150" s="511">
        <f>S145</f>
        <v>0.28867513459481292</v>
      </c>
      <c r="U150" s="511"/>
      <c r="V150" s="511"/>
      <c r="W150" s="511"/>
      <c r="X150" s="278" t="s">
        <v>852</v>
      </c>
      <c r="Y150" s="278" t="s">
        <v>779</v>
      </c>
      <c r="Z150" s="510" t="e">
        <f ca="1">ABS(L150*T150)</f>
        <v>#N/A</v>
      </c>
      <c r="AA150" s="510"/>
      <c r="AB150" s="510"/>
      <c r="AC150" s="512"/>
      <c r="AD150" s="277" t="s">
        <v>740</v>
      </c>
      <c r="AE150" s="281"/>
      <c r="AF150" s="278"/>
      <c r="AG150" s="278"/>
      <c r="AH150" s="278"/>
      <c r="AI150" s="278"/>
      <c r="AJ150" s="278"/>
      <c r="AK150" s="278"/>
      <c r="AL150" s="278"/>
      <c r="AM150" s="278"/>
      <c r="AN150" s="278"/>
      <c r="AO150" s="278"/>
      <c r="AQ150" s="277"/>
      <c r="AR150" s="277"/>
      <c r="AS150" s="277"/>
      <c r="AT150" s="277"/>
      <c r="AU150" s="277"/>
      <c r="AV150" s="277"/>
      <c r="AW150" s="277"/>
      <c r="AX150" s="277"/>
      <c r="AY150" s="277"/>
      <c r="AZ150" s="277"/>
      <c r="BA150" s="277"/>
      <c r="BB150" s="277"/>
      <c r="BC150" s="277"/>
      <c r="BD150" s="277"/>
      <c r="BE150" s="277"/>
      <c r="BF150" s="277"/>
      <c r="BG150" s="277"/>
      <c r="BH150" s="58"/>
      <c r="BI150" s="58"/>
      <c r="BJ150" s="58"/>
      <c r="BK150" s="58"/>
    </row>
    <row r="151" spans="2:74" s="130" customFormat="1" ht="18.75" customHeight="1">
      <c r="B151" s="278"/>
      <c r="C151" s="487" t="s">
        <v>853</v>
      </c>
      <c r="D151" s="487"/>
      <c r="E151" s="487"/>
      <c r="F151" s="487"/>
      <c r="G151" s="487"/>
      <c r="H151" s="277"/>
      <c r="J151" s="277"/>
      <c r="K151" s="277"/>
      <c r="L151" s="277"/>
      <c r="M151" s="277"/>
      <c r="N151" s="277"/>
      <c r="O151" s="277"/>
      <c r="P151" s="277"/>
      <c r="Q151" s="277"/>
      <c r="R151" s="133"/>
      <c r="S151" s="277"/>
      <c r="T151" s="277"/>
      <c r="U151" s="277"/>
      <c r="W151" s="204" t="s">
        <v>854</v>
      </c>
      <c r="X151" s="277"/>
      <c r="Y151" s="277"/>
      <c r="Z151" s="277"/>
      <c r="AA151" s="277"/>
      <c r="AB151" s="277"/>
      <c r="AC151" s="277"/>
      <c r="AD151" s="277"/>
      <c r="AE151" s="278"/>
      <c r="AF151" s="278"/>
      <c r="AG151" s="278"/>
      <c r="AH151" s="278"/>
      <c r="AI151" s="278"/>
      <c r="AJ151" s="278"/>
      <c r="AK151" s="278"/>
      <c r="AL151" s="278"/>
      <c r="AM151" s="278"/>
      <c r="AN151" s="278"/>
      <c r="AO151" s="278"/>
      <c r="AP151" s="278"/>
      <c r="AQ151" s="278"/>
      <c r="AR151" s="278"/>
      <c r="AS151" s="278"/>
      <c r="AT151" s="278"/>
      <c r="AU151" s="278"/>
      <c r="AV151" s="278"/>
      <c r="AW151" s="278"/>
      <c r="AX151" s="278"/>
      <c r="AY151" s="278"/>
      <c r="AZ151" s="278"/>
      <c r="BA151" s="278"/>
      <c r="BB151" s="278"/>
      <c r="BC151" s="278"/>
      <c r="BD151" s="278"/>
      <c r="BE151" s="278"/>
      <c r="BF151" s="278"/>
      <c r="BG151" s="278"/>
      <c r="BH151" s="58"/>
      <c r="BI151" s="58"/>
      <c r="BJ151" s="58"/>
      <c r="BK151" s="58"/>
      <c r="BP151" s="58"/>
      <c r="BS151" s="58"/>
      <c r="BT151" s="58"/>
      <c r="BU151" s="58"/>
    </row>
    <row r="152" spans="2:74" s="130" customFormat="1" ht="18.75" customHeight="1">
      <c r="B152" s="278"/>
      <c r="C152" s="487"/>
      <c r="D152" s="487"/>
      <c r="E152" s="487"/>
      <c r="F152" s="487"/>
      <c r="G152" s="487"/>
      <c r="H152" s="277"/>
      <c r="I152" s="277"/>
      <c r="J152" s="277"/>
      <c r="K152" s="277"/>
      <c r="L152" s="277"/>
      <c r="M152" s="277"/>
      <c r="N152" s="277"/>
      <c r="O152" s="277"/>
      <c r="P152" s="277"/>
      <c r="Q152" s="277"/>
      <c r="R152" s="133"/>
      <c r="S152" s="277"/>
      <c r="T152" s="277"/>
      <c r="U152" s="277"/>
      <c r="V152" s="277"/>
      <c r="W152" s="277"/>
      <c r="X152" s="277"/>
      <c r="Y152" s="277"/>
      <c r="Z152" s="277"/>
      <c r="AA152" s="277"/>
      <c r="AB152" s="277"/>
      <c r="AC152" s="278"/>
      <c r="AD152" s="278"/>
      <c r="AE152" s="278"/>
      <c r="AF152" s="278"/>
      <c r="AG152" s="278"/>
      <c r="AH152" s="278"/>
      <c r="AI152" s="278"/>
      <c r="AJ152" s="278"/>
      <c r="AK152" s="278"/>
      <c r="AL152" s="278"/>
      <c r="AM152" s="278"/>
      <c r="AN152" s="278"/>
      <c r="AO152" s="278"/>
      <c r="AP152" s="278"/>
      <c r="AQ152" s="278"/>
      <c r="AR152" s="278"/>
      <c r="AS152" s="278"/>
      <c r="AT152" s="278"/>
      <c r="AU152" s="278"/>
      <c r="AV152" s="278"/>
      <c r="AW152" s="278"/>
      <c r="AX152" s="278"/>
      <c r="AY152" s="278"/>
      <c r="AZ152" s="278"/>
      <c r="BA152" s="278"/>
      <c r="BB152" s="278"/>
      <c r="BC152" s="278"/>
      <c r="BD152" s="278"/>
      <c r="BE152" s="278"/>
      <c r="BF152" s="278"/>
      <c r="BG152" s="278"/>
      <c r="BH152" s="58"/>
      <c r="BI152" s="58"/>
      <c r="BJ152" s="58"/>
      <c r="BK152" s="58"/>
      <c r="BP152" s="58"/>
      <c r="BS152" s="58"/>
      <c r="BT152" s="58"/>
      <c r="BU152" s="58"/>
    </row>
    <row r="153" spans="2:74" s="130" customFormat="1" ht="18.75" customHeight="1">
      <c r="B153" s="278"/>
      <c r="C153" s="277"/>
      <c r="D153" s="277"/>
      <c r="E153" s="277"/>
      <c r="F153" s="277"/>
      <c r="G153" s="278"/>
      <c r="H153" s="277"/>
      <c r="I153" s="277"/>
      <c r="J153" s="277"/>
      <c r="K153" s="277"/>
      <c r="L153" s="277"/>
      <c r="M153" s="277"/>
      <c r="N153" s="277"/>
      <c r="O153" s="277"/>
      <c r="P153" s="277"/>
      <c r="Q153" s="277"/>
      <c r="R153" s="277"/>
      <c r="S153" s="277"/>
      <c r="T153" s="277"/>
      <c r="U153" s="277"/>
      <c r="V153" s="277"/>
      <c r="W153" s="277"/>
      <c r="X153" s="278"/>
      <c r="Y153" s="278"/>
      <c r="Z153" s="278"/>
      <c r="AA153" s="278"/>
      <c r="AB153" s="278"/>
      <c r="AC153" s="278"/>
      <c r="AD153" s="278"/>
      <c r="AE153" s="278"/>
      <c r="AF153" s="278"/>
      <c r="AG153" s="278"/>
      <c r="AH153" s="278"/>
      <c r="AI153" s="278"/>
      <c r="AJ153" s="278"/>
      <c r="AK153" s="278"/>
      <c r="AL153" s="278"/>
      <c r="AM153" s="278"/>
      <c r="AN153" s="278"/>
      <c r="AO153" s="278"/>
      <c r="AP153" s="278"/>
      <c r="AQ153" s="278"/>
      <c r="AR153" s="278"/>
      <c r="AS153" s="278"/>
      <c r="AT153" s="278"/>
      <c r="AU153" s="278"/>
      <c r="AV153" s="278"/>
      <c r="AW153" s="278"/>
      <c r="AX153" s="278"/>
      <c r="AY153" s="278"/>
      <c r="AZ153" s="278"/>
      <c r="BA153" s="278"/>
      <c r="BB153" s="278"/>
      <c r="BC153" s="278"/>
      <c r="BD153" s="278"/>
      <c r="BE153" s="278"/>
      <c r="BF153" s="278"/>
      <c r="BG153" s="278"/>
    </row>
    <row r="154" spans="2:74" s="130" customFormat="1" ht="18.75" customHeight="1">
      <c r="B154" s="292" t="s">
        <v>855</v>
      </c>
      <c r="C154" s="57" t="str">
        <f>$N$5&amp;"의 분해능에 의한 표준불확도,"</f>
        <v>접촉식 좌표 측정기의 분해능에 의한 표준불확도,</v>
      </c>
      <c r="D154" s="277"/>
      <c r="E154" s="277"/>
      <c r="F154" s="277"/>
      <c r="G154" s="278"/>
      <c r="H154" s="277"/>
      <c r="I154" s="277"/>
      <c r="J154" s="277"/>
      <c r="K154" s="277"/>
      <c r="L154" s="277"/>
      <c r="M154" s="277"/>
      <c r="N154" s="277"/>
      <c r="O154" s="277"/>
      <c r="P154" s="277"/>
      <c r="Q154" s="277"/>
      <c r="R154" s="277"/>
      <c r="S154" s="277"/>
      <c r="T154" s="277"/>
      <c r="V154" s="277"/>
      <c r="W154" s="198" t="s">
        <v>856</v>
      </c>
      <c r="X154" s="277"/>
      <c r="Y154" s="277"/>
      <c r="Z154" s="277"/>
      <c r="AA154" s="277"/>
      <c r="AB154" s="277"/>
      <c r="AC154" s="277"/>
      <c r="AD154" s="277"/>
      <c r="AE154" s="278"/>
      <c r="AF154" s="277"/>
      <c r="AG154" s="278"/>
      <c r="AH154" s="278"/>
      <c r="AI154" s="278"/>
      <c r="AJ154" s="278"/>
      <c r="AK154" s="278"/>
      <c r="AL154" s="278"/>
      <c r="AM154" s="278"/>
      <c r="AN154" s="278"/>
      <c r="AO154" s="278"/>
      <c r="AP154" s="278"/>
      <c r="AQ154" s="278"/>
      <c r="AR154" s="278"/>
      <c r="AS154" s="278"/>
      <c r="AT154" s="278"/>
      <c r="AU154" s="278"/>
      <c r="AV154" s="278"/>
      <c r="AW154" s="278"/>
      <c r="AX154" s="278"/>
      <c r="AY154" s="278"/>
      <c r="AZ154" s="278"/>
      <c r="BA154" s="278"/>
      <c r="BB154" s="278"/>
      <c r="BC154" s="278"/>
      <c r="BD154" s="278"/>
      <c r="BE154" s="278"/>
      <c r="BF154" s="278"/>
      <c r="BG154" s="278"/>
    </row>
    <row r="155" spans="2:74" s="130" customFormat="1" ht="18.75" customHeight="1">
      <c r="B155" s="57"/>
      <c r="C155" s="277" t="str">
        <f>"※ "&amp;$N$5&amp;" 분해능의 반범위에 직사각형 확률분포를 적용하여 계산한다."</f>
        <v>※ 접촉식 좌표 측정기 분해능의 반범위에 직사각형 확률분포를 적용하여 계산한다.</v>
      </c>
      <c r="D155" s="277"/>
      <c r="E155" s="277"/>
      <c r="F155" s="277"/>
      <c r="G155" s="278"/>
      <c r="H155" s="277"/>
      <c r="I155" s="277"/>
      <c r="J155" s="277"/>
      <c r="K155" s="277"/>
      <c r="L155" s="277"/>
      <c r="M155" s="277"/>
      <c r="N155" s="277"/>
      <c r="O155" s="277"/>
      <c r="P155" s="277"/>
      <c r="Q155" s="277"/>
      <c r="R155" s="277"/>
      <c r="S155" s="277"/>
      <c r="T155" s="277"/>
      <c r="U155" s="198"/>
      <c r="V155" s="277"/>
      <c r="W155" s="277"/>
      <c r="X155" s="277"/>
      <c r="Y155" s="277"/>
      <c r="Z155" s="277"/>
      <c r="AA155" s="277"/>
      <c r="AB155" s="277"/>
      <c r="AC155" s="277"/>
      <c r="AD155" s="277"/>
      <c r="AE155" s="278"/>
      <c r="AF155" s="277"/>
      <c r="AG155" s="278"/>
      <c r="AH155" s="278"/>
      <c r="AI155" s="278"/>
      <c r="AJ155" s="278"/>
      <c r="AK155" s="278"/>
      <c r="AL155" s="278"/>
      <c r="AM155" s="278"/>
      <c r="AN155" s="278"/>
      <c r="AO155" s="278"/>
      <c r="AP155" s="278"/>
      <c r="AQ155" s="278"/>
      <c r="AR155" s="278"/>
      <c r="AS155" s="278"/>
      <c r="AT155" s="278"/>
      <c r="AU155" s="278"/>
      <c r="AV155" s="278"/>
      <c r="AW155" s="278"/>
      <c r="AX155" s="278"/>
      <c r="AY155" s="278"/>
      <c r="AZ155" s="278"/>
      <c r="BA155" s="278"/>
      <c r="BB155" s="278"/>
      <c r="BC155" s="278"/>
      <c r="BD155" s="278"/>
      <c r="BE155" s="278"/>
      <c r="BF155" s="278"/>
      <c r="BG155" s="278"/>
    </row>
    <row r="156" spans="2:74" s="130" customFormat="1" ht="18.75" customHeight="1">
      <c r="B156" s="278"/>
      <c r="C156" s="281" t="s">
        <v>857</v>
      </c>
      <c r="D156" s="278"/>
      <c r="E156" s="278"/>
      <c r="F156" s="278"/>
      <c r="G156" s="278"/>
      <c r="H156" s="513">
        <v>0</v>
      </c>
      <c r="I156" s="513"/>
      <c r="J156" s="513"/>
      <c r="K156" s="513"/>
      <c r="L156" s="513"/>
      <c r="M156" s="513"/>
      <c r="N156" s="513"/>
      <c r="O156" s="513"/>
      <c r="P156" s="282"/>
      <c r="Q156" s="277"/>
      <c r="R156" s="277"/>
      <c r="S156" s="277"/>
      <c r="T156" s="277"/>
      <c r="U156" s="277"/>
      <c r="V156" s="277"/>
      <c r="W156" s="277"/>
      <c r="AC156" s="277"/>
      <c r="AD156" s="277"/>
      <c r="AE156" s="277"/>
      <c r="AF156" s="277"/>
      <c r="AG156" s="277"/>
      <c r="AH156" s="277"/>
      <c r="AI156" s="278"/>
      <c r="AJ156" s="278"/>
      <c r="AK156" s="278"/>
      <c r="AL156" s="278"/>
      <c r="AM156" s="278"/>
      <c r="AN156" s="278"/>
      <c r="AO156" s="278"/>
      <c r="AP156" s="278"/>
      <c r="AQ156" s="278"/>
      <c r="AR156" s="278"/>
      <c r="AS156" s="277"/>
      <c r="AT156" s="277"/>
      <c r="AU156" s="277"/>
      <c r="AV156" s="277"/>
      <c r="AW156" s="277"/>
      <c r="AX156" s="277"/>
      <c r="AY156" s="278"/>
      <c r="AZ156" s="278"/>
      <c r="BA156" s="278"/>
      <c r="BB156" s="278"/>
      <c r="BC156" s="278"/>
      <c r="BD156" s="278"/>
      <c r="BE156" s="278"/>
      <c r="BF156" s="278"/>
      <c r="BG156" s="278"/>
    </row>
    <row r="157" spans="2:74" s="130" customFormat="1" ht="18.75" customHeight="1">
      <c r="B157" s="278"/>
      <c r="C157" s="277" t="s">
        <v>858</v>
      </c>
      <c r="D157" s="277"/>
      <c r="E157" s="277"/>
      <c r="F157" s="277"/>
      <c r="G157" s="277"/>
      <c r="H157" s="277"/>
      <c r="I157" s="278"/>
      <c r="J157" s="61" t="s">
        <v>859</v>
      </c>
      <c r="K157" s="277"/>
      <c r="L157" s="277"/>
      <c r="M157" s="277"/>
      <c r="N157" s="277"/>
      <c r="O157" s="277"/>
      <c r="P157" s="493">
        <f>T158/1000</f>
        <v>0</v>
      </c>
      <c r="Q157" s="493"/>
      <c r="R157" s="493"/>
      <c r="S157" s="282" t="s">
        <v>860</v>
      </c>
      <c r="T157" s="282"/>
      <c r="U157" s="277"/>
      <c r="V157" s="278"/>
      <c r="W157" s="278"/>
      <c r="X157" s="134"/>
      <c r="AD157" s="277"/>
      <c r="AE157" s="277"/>
      <c r="AF157" s="278"/>
      <c r="AG157" s="278"/>
      <c r="AH157" s="278"/>
      <c r="AI157" s="278"/>
      <c r="AJ157" s="278"/>
      <c r="AK157" s="278"/>
      <c r="AL157" s="278"/>
      <c r="AM157" s="278"/>
      <c r="AN157" s="277"/>
      <c r="AO157" s="277"/>
      <c r="AP157" s="277"/>
      <c r="AQ157" s="277"/>
      <c r="AR157" s="277"/>
      <c r="AS157" s="277"/>
      <c r="AT157" s="277"/>
      <c r="AU157" s="277"/>
      <c r="AV157" s="277"/>
      <c r="AW157" s="277"/>
      <c r="AX157" s="277"/>
      <c r="AY157" s="278"/>
      <c r="AZ157" s="278"/>
      <c r="BA157" s="278"/>
      <c r="BB157" s="278"/>
      <c r="BC157" s="278"/>
      <c r="BD157" s="278"/>
      <c r="BE157" s="278"/>
      <c r="BF157" s="278"/>
      <c r="BG157" s="278"/>
    </row>
    <row r="158" spans="2:74" s="130" customFormat="1" ht="18.75" customHeight="1">
      <c r="B158" s="278"/>
      <c r="C158" s="277"/>
      <c r="D158" s="277"/>
      <c r="E158" s="277"/>
      <c r="F158" s="277"/>
      <c r="G158" s="277"/>
      <c r="H158" s="277"/>
      <c r="I158" s="277"/>
      <c r="K158" s="494" t="s">
        <v>861</v>
      </c>
      <c r="L158" s="494"/>
      <c r="M158" s="494"/>
      <c r="N158" s="481" t="s">
        <v>767</v>
      </c>
      <c r="O158" s="495" t="s">
        <v>862</v>
      </c>
      <c r="P158" s="496"/>
      <c r="Q158" s="496"/>
      <c r="R158" s="496"/>
      <c r="S158" s="481" t="s">
        <v>758</v>
      </c>
      <c r="T158" s="503">
        <f>Calcu!H40</f>
        <v>0</v>
      </c>
      <c r="U158" s="503"/>
      <c r="V158" s="295" t="s">
        <v>863</v>
      </c>
      <c r="W158" s="295"/>
      <c r="X158" s="491" t="s">
        <v>759</v>
      </c>
      <c r="Y158" s="498">
        <f>T158/2/SQRT(3)</f>
        <v>0</v>
      </c>
      <c r="Z158" s="498"/>
      <c r="AA158" s="498"/>
      <c r="AB158" s="493" t="str">
        <f>V158</f>
        <v>μm</v>
      </c>
      <c r="AC158" s="493"/>
      <c r="AD158" s="277"/>
      <c r="AE158" s="278"/>
      <c r="AF158" s="278"/>
      <c r="AG158" s="278"/>
      <c r="AH158" s="278"/>
      <c r="AI158" s="278"/>
      <c r="AJ158" s="278"/>
      <c r="AK158" s="278"/>
      <c r="AL158" s="278"/>
      <c r="AM158" s="278"/>
      <c r="AN158" s="278"/>
      <c r="AO158" s="278"/>
      <c r="AP158" s="278"/>
      <c r="AQ158" s="278"/>
      <c r="AR158" s="277"/>
      <c r="AS158" s="277"/>
      <c r="AT158" s="277"/>
      <c r="AU158" s="277"/>
      <c r="AV158" s="277"/>
      <c r="AW158" s="277"/>
      <c r="AX158" s="277"/>
      <c r="AY158" s="277"/>
      <c r="AZ158" s="278"/>
      <c r="BA158" s="278"/>
      <c r="BB158" s="278"/>
      <c r="BC158" s="278"/>
      <c r="BD158" s="278"/>
      <c r="BE158" s="278"/>
      <c r="BF158" s="278"/>
      <c r="BG158" s="278"/>
      <c r="BH158" s="278"/>
    </row>
    <row r="159" spans="2:74" s="130" customFormat="1" ht="18.75" customHeight="1">
      <c r="B159" s="278"/>
      <c r="C159" s="277"/>
      <c r="D159" s="277"/>
      <c r="E159" s="277"/>
      <c r="F159" s="277"/>
      <c r="G159" s="277"/>
      <c r="H159" s="277"/>
      <c r="I159" s="277"/>
      <c r="J159" s="199"/>
      <c r="K159" s="494"/>
      <c r="L159" s="494"/>
      <c r="M159" s="494"/>
      <c r="N159" s="481"/>
      <c r="O159" s="507"/>
      <c r="P159" s="507"/>
      <c r="Q159" s="507"/>
      <c r="R159" s="507"/>
      <c r="S159" s="481"/>
      <c r="T159" s="507"/>
      <c r="U159" s="507"/>
      <c r="V159" s="507"/>
      <c r="W159" s="507"/>
      <c r="X159" s="491"/>
      <c r="Y159" s="498"/>
      <c r="Z159" s="498"/>
      <c r="AA159" s="498"/>
      <c r="AB159" s="493"/>
      <c r="AC159" s="493"/>
      <c r="AD159" s="277"/>
      <c r="AE159" s="278"/>
      <c r="AF159" s="278"/>
      <c r="AG159" s="278"/>
      <c r="AH159" s="278"/>
      <c r="AI159" s="278"/>
      <c r="AJ159" s="278"/>
      <c r="AK159" s="278"/>
      <c r="AL159" s="278"/>
      <c r="AM159" s="278"/>
      <c r="AN159" s="278"/>
      <c r="AO159" s="278"/>
      <c r="AP159" s="278"/>
      <c r="AQ159" s="278"/>
      <c r="AR159" s="277"/>
      <c r="AS159" s="277"/>
      <c r="AT159" s="277"/>
      <c r="AU159" s="277"/>
      <c r="AV159" s="277"/>
      <c r="AW159" s="277"/>
      <c r="AX159" s="277"/>
      <c r="AY159" s="277"/>
      <c r="AZ159" s="278"/>
      <c r="BA159" s="278"/>
      <c r="BB159" s="278"/>
      <c r="BC159" s="278"/>
      <c r="BD159" s="278"/>
      <c r="BE159" s="278"/>
      <c r="BF159" s="278"/>
      <c r="BG159" s="278"/>
      <c r="BH159" s="278"/>
    </row>
    <row r="160" spans="2:74" s="130" customFormat="1" ht="18.75" customHeight="1">
      <c r="B160" s="278"/>
      <c r="C160" s="277" t="s">
        <v>864</v>
      </c>
      <c r="D160" s="277"/>
      <c r="E160" s="277"/>
      <c r="F160" s="277"/>
      <c r="G160" s="277"/>
      <c r="H160" s="277"/>
      <c r="I160" s="500" t="str">
        <f>AB62</f>
        <v>직사각형</v>
      </c>
      <c r="J160" s="500"/>
      <c r="K160" s="500"/>
      <c r="L160" s="500"/>
      <c r="M160" s="500"/>
      <c r="N160" s="500"/>
      <c r="O160" s="500"/>
      <c r="P160" s="500"/>
      <c r="Q160" s="277"/>
      <c r="R160" s="277"/>
      <c r="S160" s="277"/>
      <c r="T160" s="277"/>
      <c r="U160" s="277"/>
      <c r="V160" s="277"/>
      <c r="W160" s="277"/>
      <c r="X160" s="277"/>
      <c r="Y160" s="277"/>
      <c r="Z160" s="278"/>
      <c r="AA160" s="278"/>
      <c r="AB160" s="278"/>
      <c r="AC160" s="278"/>
      <c r="AD160" s="278"/>
      <c r="AE160" s="278"/>
      <c r="AF160" s="278"/>
      <c r="AG160" s="278"/>
      <c r="AH160" s="277"/>
      <c r="AI160" s="277"/>
      <c r="AJ160" s="277"/>
      <c r="AK160" s="277"/>
      <c r="AL160" s="277"/>
      <c r="AM160" s="277"/>
      <c r="AN160" s="277"/>
      <c r="AO160" s="277"/>
      <c r="AP160" s="277"/>
      <c r="AQ160" s="277"/>
      <c r="AR160" s="277"/>
      <c r="AS160" s="277"/>
      <c r="AT160" s="277"/>
      <c r="AU160" s="277"/>
      <c r="AV160" s="277"/>
      <c r="AW160" s="277"/>
      <c r="AX160" s="277"/>
      <c r="AY160" s="278"/>
      <c r="AZ160" s="278"/>
      <c r="BA160" s="278"/>
      <c r="BB160" s="278"/>
      <c r="BC160" s="278"/>
      <c r="BD160" s="278"/>
      <c r="BE160" s="278"/>
      <c r="BF160" s="278"/>
      <c r="BG160" s="278"/>
    </row>
    <row r="161" spans="1:75" s="130" customFormat="1" ht="18.75" customHeight="1">
      <c r="B161" s="278"/>
      <c r="C161" s="487" t="s">
        <v>865</v>
      </c>
      <c r="D161" s="487"/>
      <c r="E161" s="487"/>
      <c r="F161" s="487"/>
      <c r="G161" s="487"/>
      <c r="H161" s="487"/>
      <c r="I161" s="277"/>
      <c r="J161" s="277"/>
      <c r="K161" s="277"/>
      <c r="L161" s="277"/>
      <c r="M161" s="277"/>
      <c r="N161" s="481">
        <f>AG62</f>
        <v>1</v>
      </c>
      <c r="O161" s="481"/>
      <c r="P161" s="138"/>
      <c r="Q161" s="138"/>
      <c r="R161" s="138"/>
      <c r="S161" s="277"/>
      <c r="T161" s="277"/>
      <c r="U161" s="277"/>
      <c r="V161" s="277"/>
      <c r="W161" s="277"/>
      <c r="X161" s="277"/>
      <c r="Y161" s="277"/>
      <c r="Z161" s="139"/>
      <c r="AA161" s="139"/>
      <c r="AB161" s="277"/>
      <c r="AC161" s="277"/>
      <c r="AD161" s="277"/>
      <c r="AE161" s="277"/>
      <c r="AF161" s="277"/>
      <c r="AG161" s="277"/>
      <c r="AH161" s="277"/>
      <c r="AI161" s="277"/>
      <c r="AJ161" s="277"/>
      <c r="AK161" s="277"/>
      <c r="AL161" s="278"/>
      <c r="AM161" s="278"/>
      <c r="AN161" s="278"/>
      <c r="AO161" s="277"/>
      <c r="AP161" s="277"/>
      <c r="AQ161" s="277"/>
      <c r="AR161" s="277"/>
      <c r="AS161" s="277"/>
      <c r="AT161" s="277"/>
      <c r="AU161" s="277"/>
      <c r="AV161" s="277"/>
      <c r="AW161" s="277"/>
      <c r="AX161" s="277"/>
      <c r="AY161" s="278"/>
      <c r="AZ161" s="278"/>
      <c r="BA161" s="278"/>
      <c r="BB161" s="278"/>
      <c r="BC161" s="278"/>
      <c r="BD161" s="278"/>
      <c r="BE161" s="278"/>
      <c r="BF161" s="278"/>
      <c r="BG161" s="278"/>
    </row>
    <row r="162" spans="1:75" s="130" customFormat="1" ht="18.75" customHeight="1">
      <c r="B162" s="278"/>
      <c r="C162" s="487"/>
      <c r="D162" s="487"/>
      <c r="E162" s="487"/>
      <c r="F162" s="487"/>
      <c r="G162" s="487"/>
      <c r="H162" s="487"/>
      <c r="I162" s="277"/>
      <c r="J162" s="277"/>
      <c r="K162" s="277"/>
      <c r="L162" s="277"/>
      <c r="M162" s="277"/>
      <c r="N162" s="481"/>
      <c r="O162" s="481"/>
      <c r="P162" s="138"/>
      <c r="Q162" s="138"/>
      <c r="R162" s="138"/>
      <c r="S162" s="277"/>
      <c r="T162" s="277"/>
      <c r="U162" s="277"/>
      <c r="V162" s="277"/>
      <c r="W162" s="277"/>
      <c r="X162" s="277"/>
      <c r="Y162" s="277"/>
      <c r="Z162" s="139"/>
      <c r="AA162" s="139"/>
      <c r="AB162" s="277"/>
      <c r="AC162" s="277"/>
      <c r="AD162" s="277"/>
      <c r="AE162" s="277"/>
      <c r="AF162" s="277"/>
      <c r="AG162" s="277"/>
      <c r="AH162" s="277"/>
      <c r="AI162" s="277"/>
      <c r="AJ162" s="277"/>
      <c r="AK162" s="277"/>
      <c r="AL162" s="278"/>
      <c r="AM162" s="278"/>
      <c r="AN162" s="278"/>
      <c r="AO162" s="277"/>
      <c r="AP162" s="277"/>
      <c r="AQ162" s="277"/>
      <c r="AR162" s="277"/>
      <c r="AS162" s="277"/>
      <c r="AT162" s="277"/>
      <c r="AU162" s="277"/>
      <c r="AV162" s="277"/>
      <c r="AW162" s="277"/>
      <c r="AX162" s="277"/>
      <c r="AY162" s="278"/>
      <c r="AZ162" s="278"/>
      <c r="BA162" s="278"/>
      <c r="BB162" s="278"/>
      <c r="BC162" s="278"/>
      <c r="BD162" s="278"/>
      <c r="BE162" s="278"/>
      <c r="BF162" s="278"/>
      <c r="BG162" s="278"/>
    </row>
    <row r="163" spans="1:75" s="130" customFormat="1" ht="18.75" customHeight="1">
      <c r="B163" s="278"/>
      <c r="C163" s="277" t="s">
        <v>866</v>
      </c>
      <c r="D163" s="277"/>
      <c r="E163" s="277"/>
      <c r="F163" s="277"/>
      <c r="G163" s="277"/>
      <c r="H163" s="277"/>
      <c r="I163" s="277"/>
      <c r="J163" s="278"/>
      <c r="K163" s="278" t="s">
        <v>802</v>
      </c>
      <c r="L163" s="481">
        <v>1</v>
      </c>
      <c r="M163" s="481"/>
      <c r="N163" s="278" t="s">
        <v>766</v>
      </c>
      <c r="O163" s="498">
        <f>Y158</f>
        <v>0</v>
      </c>
      <c r="P163" s="493"/>
      <c r="Q163" s="493"/>
      <c r="R163" s="497" t="str">
        <f>AB158</f>
        <v>μm</v>
      </c>
      <c r="S163" s="493"/>
      <c r="T163" s="279" t="s">
        <v>852</v>
      </c>
      <c r="U163" s="72" t="s">
        <v>779</v>
      </c>
      <c r="V163" s="498">
        <f>L163*O163</f>
        <v>0</v>
      </c>
      <c r="W163" s="498"/>
      <c r="X163" s="498"/>
      <c r="Y163" s="286" t="str">
        <f>R163</f>
        <v>μm</v>
      </c>
      <c r="Z163" s="56"/>
      <c r="AA163" s="282"/>
      <c r="AB163" s="140"/>
      <c r="AC163" s="133"/>
      <c r="AD163" s="278"/>
      <c r="AE163" s="277"/>
      <c r="AF163" s="278"/>
      <c r="AG163" s="278"/>
      <c r="AH163" s="278"/>
      <c r="AI163" s="278"/>
      <c r="AJ163" s="278"/>
      <c r="AK163" s="277"/>
      <c r="AL163" s="278"/>
      <c r="AM163" s="278"/>
      <c r="AN163" s="278"/>
      <c r="AO163" s="277"/>
      <c r="AP163" s="277"/>
      <c r="AQ163" s="277"/>
      <c r="AR163" s="277"/>
      <c r="AS163" s="277"/>
      <c r="AT163" s="277"/>
      <c r="AU163" s="277"/>
      <c r="AV163" s="277"/>
      <c r="AW163" s="277"/>
      <c r="AX163" s="277"/>
      <c r="AY163" s="278"/>
      <c r="AZ163" s="278"/>
      <c r="BA163" s="278"/>
      <c r="BB163" s="278"/>
      <c r="BC163" s="278"/>
      <c r="BD163" s="278"/>
      <c r="BE163" s="278"/>
      <c r="BF163" s="278"/>
      <c r="BG163" s="278"/>
    </row>
    <row r="164" spans="1:75" s="130" customFormat="1" ht="18.75" customHeight="1">
      <c r="B164" s="278"/>
      <c r="C164" s="487" t="s">
        <v>867</v>
      </c>
      <c r="D164" s="487"/>
      <c r="E164" s="487"/>
      <c r="F164" s="487"/>
      <c r="G164" s="487"/>
      <c r="H164" s="277"/>
      <c r="J164" s="277"/>
      <c r="K164" s="277"/>
      <c r="L164" s="277"/>
      <c r="M164" s="277"/>
      <c r="N164" s="277"/>
      <c r="O164" s="277"/>
      <c r="P164" s="277"/>
      <c r="Q164" s="277"/>
      <c r="R164" s="133"/>
      <c r="S164" s="277"/>
      <c r="T164" s="277"/>
      <c r="U164" s="277"/>
      <c r="W164" s="277"/>
      <c r="X164" s="204" t="s">
        <v>868</v>
      </c>
      <c r="Y164" s="277"/>
      <c r="Z164" s="277"/>
      <c r="AA164" s="277"/>
      <c r="AB164" s="277"/>
      <c r="AC164" s="277"/>
      <c r="AD164" s="277"/>
      <c r="AE164" s="278"/>
      <c r="AF164" s="278"/>
      <c r="AG164" s="278"/>
      <c r="AH164" s="278"/>
      <c r="AI164" s="278"/>
      <c r="AJ164" s="278"/>
      <c r="AK164" s="278"/>
      <c r="AL164" s="278"/>
      <c r="AM164" s="278"/>
      <c r="AN164" s="278"/>
      <c r="AO164" s="278"/>
      <c r="AP164" s="278"/>
      <c r="AQ164" s="278"/>
      <c r="AR164" s="278"/>
      <c r="AS164" s="278"/>
      <c r="AT164" s="278"/>
      <c r="AU164" s="278"/>
      <c r="AV164" s="278"/>
      <c r="AW164" s="278"/>
      <c r="AX164" s="278"/>
      <c r="AY164" s="278"/>
      <c r="AZ164" s="278"/>
      <c r="BA164" s="278"/>
      <c r="BB164" s="278"/>
      <c r="BC164" s="278"/>
      <c r="BD164" s="278"/>
      <c r="BE164" s="278"/>
      <c r="BF164" s="278"/>
      <c r="BG164" s="278"/>
    </row>
    <row r="165" spans="1:75" s="130" customFormat="1" ht="18.75" customHeight="1">
      <c r="B165" s="278"/>
      <c r="C165" s="487"/>
      <c r="D165" s="487"/>
      <c r="E165" s="487"/>
      <c r="F165" s="487"/>
      <c r="G165" s="487"/>
      <c r="H165" s="277"/>
      <c r="I165" s="277"/>
      <c r="J165" s="277"/>
      <c r="K165" s="277"/>
      <c r="L165" s="277"/>
      <c r="M165" s="277"/>
      <c r="N165" s="277"/>
      <c r="O165" s="277"/>
      <c r="P165" s="277"/>
      <c r="Q165" s="277"/>
      <c r="R165" s="133"/>
      <c r="S165" s="277"/>
      <c r="T165" s="277"/>
      <c r="U165" s="277"/>
      <c r="V165" s="277"/>
      <c r="W165" s="277"/>
      <c r="X165" s="277"/>
      <c r="Y165" s="277"/>
      <c r="Z165" s="277"/>
      <c r="AA165" s="277"/>
      <c r="AB165" s="277"/>
      <c r="AC165" s="277"/>
      <c r="AD165" s="277"/>
      <c r="AE165" s="278"/>
      <c r="AF165" s="278"/>
      <c r="AG165" s="278"/>
      <c r="AH165" s="278"/>
      <c r="AI165" s="278"/>
      <c r="AJ165" s="278"/>
      <c r="AK165" s="278"/>
      <c r="AL165" s="278"/>
      <c r="AM165" s="278"/>
      <c r="AN165" s="278"/>
      <c r="AO165" s="278"/>
      <c r="AP165" s="278"/>
      <c r="AQ165" s="278"/>
      <c r="AR165" s="278"/>
      <c r="AS165" s="278"/>
      <c r="AT165" s="278"/>
      <c r="AU165" s="278"/>
      <c r="AV165" s="278"/>
      <c r="AW165" s="278"/>
      <c r="AX165" s="278"/>
      <c r="AY165" s="278"/>
      <c r="AZ165" s="278"/>
      <c r="BA165" s="278"/>
      <c r="BB165" s="278"/>
      <c r="BC165" s="278"/>
      <c r="BD165" s="278"/>
      <c r="BE165" s="278"/>
      <c r="BF165" s="278"/>
      <c r="BG165" s="278"/>
    </row>
    <row r="166" spans="1:75" s="130" customFormat="1" ht="18.75" customHeight="1">
      <c r="B166" s="278"/>
      <c r="C166" s="57"/>
      <c r="D166" s="277"/>
      <c r="E166" s="277"/>
      <c r="F166" s="277"/>
      <c r="G166" s="278"/>
      <c r="H166" s="277"/>
      <c r="I166" s="277"/>
      <c r="J166" s="277"/>
      <c r="K166" s="277"/>
      <c r="L166" s="277"/>
      <c r="M166" s="277"/>
      <c r="N166" s="277"/>
      <c r="O166" s="277"/>
      <c r="P166" s="277"/>
      <c r="Q166" s="277"/>
      <c r="R166" s="277"/>
      <c r="S166" s="277"/>
      <c r="T166" s="277"/>
      <c r="U166" s="277"/>
      <c r="V166" s="277"/>
      <c r="W166" s="277"/>
      <c r="X166" s="277"/>
      <c r="Y166" s="277"/>
      <c r="Z166" s="277"/>
      <c r="AA166" s="277"/>
      <c r="AB166" s="277"/>
      <c r="AC166" s="277"/>
      <c r="AD166" s="277"/>
      <c r="AE166" s="278"/>
      <c r="AF166" s="277"/>
      <c r="AG166" s="278"/>
      <c r="AH166" s="278"/>
      <c r="AI166" s="278"/>
      <c r="AJ166" s="278"/>
      <c r="AK166" s="278"/>
      <c r="AL166" s="278"/>
      <c r="AM166" s="278"/>
      <c r="AN166" s="278"/>
      <c r="AO166" s="278"/>
      <c r="AP166" s="278"/>
      <c r="AQ166" s="278"/>
      <c r="AR166" s="278"/>
      <c r="AS166" s="278"/>
      <c r="AT166" s="278"/>
      <c r="AU166" s="278"/>
      <c r="AV166" s="278"/>
      <c r="AW166" s="278"/>
      <c r="AX166" s="278"/>
      <c r="AY166" s="278"/>
      <c r="AZ166" s="278"/>
      <c r="BA166" s="278"/>
      <c r="BB166" s="278"/>
      <c r="BC166" s="278"/>
      <c r="BD166" s="278"/>
      <c r="BE166" s="278"/>
      <c r="BF166" s="278"/>
      <c r="BG166" s="278"/>
    </row>
    <row r="167" spans="1:75" s="130" customFormat="1" ht="18.75" customHeight="1">
      <c r="A167" s="57" t="s">
        <v>869</v>
      </c>
      <c r="B167" s="278"/>
      <c r="C167" s="278"/>
      <c r="D167" s="278"/>
      <c r="E167" s="278"/>
      <c r="F167" s="278"/>
      <c r="G167" s="278"/>
      <c r="H167" s="278"/>
      <c r="I167" s="278"/>
      <c r="J167" s="278"/>
      <c r="K167" s="278"/>
      <c r="L167" s="278"/>
      <c r="M167" s="278"/>
      <c r="N167" s="278"/>
      <c r="O167" s="278"/>
      <c r="P167" s="278"/>
      <c r="Q167" s="278"/>
      <c r="R167" s="278"/>
      <c r="S167" s="278"/>
      <c r="T167" s="278"/>
      <c r="U167" s="278"/>
      <c r="V167" s="278"/>
      <c r="W167" s="278"/>
      <c r="X167" s="278"/>
      <c r="Y167" s="278"/>
      <c r="Z167" s="278"/>
      <c r="AA167" s="278"/>
      <c r="AB167" s="278"/>
      <c r="AC167" s="278"/>
      <c r="AD167" s="278"/>
      <c r="AE167" s="278"/>
      <c r="AF167" s="278"/>
      <c r="AG167" s="278"/>
      <c r="AH167" s="278"/>
      <c r="AI167" s="278"/>
      <c r="AJ167" s="278"/>
      <c r="AK167" s="278"/>
      <c r="AL167" s="278"/>
      <c r="AM167" s="278"/>
      <c r="AN167" s="278"/>
      <c r="AO167" s="278"/>
      <c r="AP167" s="278"/>
      <c r="AQ167" s="278"/>
      <c r="AR167" s="278"/>
      <c r="AS167" s="278"/>
      <c r="AT167" s="278"/>
      <c r="AU167" s="278"/>
      <c r="AV167" s="278"/>
      <c r="AW167" s="278"/>
      <c r="AX167" s="278"/>
      <c r="AY167" s="278"/>
      <c r="AZ167" s="278"/>
      <c r="BA167" s="278"/>
      <c r="BB167" s="278"/>
      <c r="BC167" s="278"/>
      <c r="BD167" s="278"/>
      <c r="BE167" s="278"/>
      <c r="BF167" s="278"/>
    </row>
    <row r="168" spans="1:75" s="130" customFormat="1" ht="18.75" customHeight="1">
      <c r="A168" s="278"/>
      <c r="B168" s="278"/>
      <c r="C168" s="278"/>
      <c r="D168" s="278"/>
      <c r="E168" s="278"/>
      <c r="F168" s="278"/>
      <c r="G168" s="278"/>
      <c r="H168" s="278"/>
      <c r="I168" s="278"/>
      <c r="J168" s="278"/>
      <c r="K168" s="278"/>
      <c r="L168" s="278"/>
      <c r="M168" s="278"/>
      <c r="N168" s="278"/>
      <c r="O168" s="278"/>
      <c r="P168" s="278"/>
      <c r="Q168" s="278"/>
      <c r="R168" s="278"/>
      <c r="S168" s="278"/>
      <c r="T168" s="278"/>
      <c r="U168" s="278"/>
      <c r="V168" s="278"/>
      <c r="W168" s="278"/>
      <c r="X168" s="278"/>
      <c r="Y168" s="278"/>
      <c r="Z168" s="278"/>
      <c r="AA168" s="278"/>
      <c r="AB168" s="278"/>
      <c r="AC168" s="278"/>
      <c r="AD168" s="278"/>
      <c r="AE168" s="277"/>
      <c r="AF168" s="278"/>
      <c r="AG168" s="278"/>
      <c r="AH168" s="278"/>
      <c r="AI168" s="278"/>
      <c r="AJ168" s="278"/>
      <c r="AK168" s="277"/>
      <c r="AL168" s="277"/>
      <c r="AM168" s="287"/>
      <c r="AN168" s="287"/>
      <c r="AO168" s="287"/>
      <c r="AP168" s="287"/>
      <c r="AQ168" s="277"/>
      <c r="AR168" s="278"/>
      <c r="AT168" s="218"/>
      <c r="AU168" s="218"/>
      <c r="AV168" s="218"/>
      <c r="AW168" s="277"/>
      <c r="AX168" s="277"/>
      <c r="AY168" s="278"/>
      <c r="BA168" s="278"/>
      <c r="BB168" s="278"/>
      <c r="BC168" s="278"/>
      <c r="BD168" s="278"/>
      <c r="BE168" s="278"/>
      <c r="BF168" s="278"/>
    </row>
    <row r="169" spans="1:75" s="130" customFormat="1" ht="18.75" customHeight="1">
      <c r="A169" s="278"/>
      <c r="B169" s="278"/>
      <c r="C169" s="278"/>
      <c r="D169" s="278"/>
      <c r="E169" s="278" t="s">
        <v>759</v>
      </c>
      <c r="F169" s="480" t="e">
        <f ca="1">AP56</f>
        <v>#N/A</v>
      </c>
      <c r="G169" s="480"/>
      <c r="H169" s="480"/>
      <c r="I169" s="277" t="s">
        <v>760</v>
      </c>
      <c r="J169" s="277"/>
      <c r="K169" s="481" t="s">
        <v>870</v>
      </c>
      <c r="L169" s="481"/>
      <c r="M169" s="482" t="e">
        <f ca="1">AU56</f>
        <v>#N/A</v>
      </c>
      <c r="N169" s="482"/>
      <c r="O169" s="482"/>
      <c r="P169" s="277" t="s">
        <v>745</v>
      </c>
      <c r="Q169" s="277"/>
      <c r="R169" s="278"/>
      <c r="T169" s="481" t="s">
        <v>870</v>
      </c>
      <c r="U169" s="481"/>
      <c r="V169" s="483">
        <f>AP57</f>
        <v>0</v>
      </c>
      <c r="W169" s="483"/>
      <c r="X169" s="483"/>
      <c r="Y169" s="277" t="s">
        <v>863</v>
      </c>
      <c r="Z169" s="277"/>
      <c r="AA169" s="481" t="s">
        <v>871</v>
      </c>
      <c r="AB169" s="481"/>
      <c r="AC169" s="484">
        <f>AP58</f>
        <v>1.2247448713915892E-4</v>
      </c>
      <c r="AD169" s="484"/>
      <c r="AE169" s="484"/>
      <c r="AF169" s="484"/>
      <c r="AG169" s="277" t="s">
        <v>805</v>
      </c>
      <c r="AH169" s="278"/>
      <c r="AK169" s="481" t="s">
        <v>871</v>
      </c>
      <c r="AL169" s="481"/>
      <c r="AM169" s="484" t="e">
        <f ca="1">AP59</f>
        <v>#N/A</v>
      </c>
      <c r="AN169" s="484"/>
      <c r="AO169" s="484"/>
      <c r="AP169" s="484"/>
      <c r="AQ169" s="277" t="s">
        <v>745</v>
      </c>
      <c r="AR169" s="278"/>
      <c r="AU169" s="278"/>
      <c r="AV169" s="278"/>
      <c r="AW169" s="278"/>
      <c r="AX169" s="278"/>
      <c r="AY169" s="278"/>
      <c r="AZ169" s="278"/>
      <c r="BA169" s="278"/>
      <c r="BB169" s="278"/>
      <c r="BC169" s="278"/>
      <c r="BD169" s="278"/>
      <c r="BE169" s="278"/>
      <c r="BF169" s="278"/>
    </row>
    <row r="170" spans="1:75" s="130" customFormat="1" ht="18.75" customHeight="1">
      <c r="A170" s="278"/>
      <c r="B170" s="278"/>
      <c r="C170" s="278"/>
      <c r="D170" s="278"/>
      <c r="E170" s="278"/>
      <c r="F170" s="481" t="s">
        <v>871</v>
      </c>
      <c r="G170" s="481"/>
      <c r="H170" s="484">
        <f>AP60</f>
        <v>8.1649658092772609E-5</v>
      </c>
      <c r="I170" s="484"/>
      <c r="J170" s="484"/>
      <c r="K170" s="484"/>
      <c r="L170" s="277" t="s">
        <v>745</v>
      </c>
      <c r="M170" s="278"/>
      <c r="P170" s="481" t="s">
        <v>870</v>
      </c>
      <c r="Q170" s="481"/>
      <c r="R170" s="484" t="e">
        <f ca="1">AP61</f>
        <v>#N/A</v>
      </c>
      <c r="S170" s="484"/>
      <c r="T170" s="484"/>
      <c r="U170" s="484"/>
      <c r="V170" s="277" t="s">
        <v>805</v>
      </c>
      <c r="W170" s="278"/>
      <c r="Z170" s="481" t="s">
        <v>870</v>
      </c>
      <c r="AA170" s="481"/>
      <c r="AB170" s="483">
        <f>AP62</f>
        <v>0</v>
      </c>
      <c r="AC170" s="483"/>
      <c r="AD170" s="483"/>
      <c r="AE170" s="277" t="s">
        <v>872</v>
      </c>
      <c r="AF170" s="277"/>
      <c r="AG170" s="284"/>
      <c r="AH170" s="277"/>
      <c r="AI170" s="277"/>
      <c r="AJ170" s="284"/>
      <c r="AK170" s="284"/>
      <c r="AL170" s="284"/>
      <c r="AM170" s="277"/>
      <c r="AN170" s="277"/>
      <c r="AO170" s="277"/>
      <c r="AP170" s="277"/>
      <c r="AQ170" s="278"/>
      <c r="AS170" s="278"/>
      <c r="AT170" s="278"/>
      <c r="AU170" s="278"/>
      <c r="AV170" s="278"/>
      <c r="AW170" s="278"/>
      <c r="AX170" s="278"/>
      <c r="AY170" s="278"/>
      <c r="AZ170" s="278"/>
      <c r="BA170" s="278"/>
      <c r="BB170" s="278"/>
      <c r="BC170" s="278"/>
      <c r="BD170" s="278"/>
      <c r="BE170" s="278"/>
      <c r="BF170" s="278"/>
    </row>
    <row r="171" spans="1:75" s="58" customFormat="1" ht="18.75" customHeight="1">
      <c r="A171" s="277"/>
      <c r="B171" s="277"/>
      <c r="C171" s="277"/>
      <c r="D171" s="277"/>
      <c r="E171" s="278" t="s">
        <v>767</v>
      </c>
      <c r="F171" s="480" t="e">
        <f ca="1">AP63</f>
        <v>#N/A</v>
      </c>
      <c r="G171" s="480"/>
      <c r="H171" s="480"/>
      <c r="I171" s="277" t="s">
        <v>777</v>
      </c>
      <c r="J171" s="277"/>
      <c r="K171" s="481" t="s">
        <v>873</v>
      </c>
      <c r="L171" s="481"/>
      <c r="M171" s="482" t="e">
        <f ca="1">AU63</f>
        <v>#N/A</v>
      </c>
      <c r="N171" s="482"/>
      <c r="O171" s="482"/>
      <c r="P171" s="277" t="s">
        <v>740</v>
      </c>
      <c r="Q171" s="277"/>
      <c r="R171" s="278"/>
      <c r="S171" s="130"/>
      <c r="T171" s="277"/>
      <c r="U171" s="277"/>
      <c r="V171" s="277"/>
      <c r="W171" s="277"/>
      <c r="X171" s="277"/>
      <c r="Y171" s="277"/>
      <c r="Z171" s="277"/>
      <c r="AA171" s="277"/>
      <c r="AB171" s="277"/>
      <c r="AC171" s="277"/>
      <c r="AD171" s="277"/>
      <c r="AE171" s="277"/>
      <c r="AF171" s="277"/>
      <c r="AG171" s="278"/>
      <c r="AH171" s="277"/>
      <c r="AI171" s="277"/>
      <c r="AJ171" s="277"/>
      <c r="AK171" s="277"/>
      <c r="AL171" s="277"/>
      <c r="AM171" s="277"/>
      <c r="AN171" s="277"/>
      <c r="AO171" s="277"/>
      <c r="AP171" s="277"/>
      <c r="AQ171" s="277"/>
      <c r="AR171" s="277"/>
      <c r="AS171" s="277"/>
      <c r="AT171" s="277"/>
      <c r="AU171" s="277"/>
      <c r="AV171" s="277"/>
      <c r="AW171" s="277"/>
      <c r="AX171" s="277"/>
      <c r="AY171" s="277"/>
      <c r="AZ171" s="277"/>
      <c r="BA171" s="277"/>
      <c r="BB171" s="277"/>
      <c r="BC171" s="277"/>
      <c r="BD171" s="277"/>
      <c r="BE171" s="277"/>
      <c r="BF171" s="277"/>
      <c r="BG171" s="277"/>
      <c r="BH171" s="277"/>
    </row>
    <row r="172" spans="1:75" s="58" customFormat="1" ht="18.75" customHeight="1">
      <c r="A172" s="277"/>
      <c r="B172" s="277"/>
      <c r="C172" s="277"/>
      <c r="D172" s="280"/>
      <c r="E172" s="280"/>
      <c r="F172" s="280"/>
      <c r="G172" s="277"/>
      <c r="H172" s="277"/>
      <c r="I172" s="278"/>
      <c r="J172" s="278"/>
      <c r="K172" s="141"/>
      <c r="L172" s="141"/>
      <c r="M172" s="141"/>
      <c r="N172" s="141"/>
      <c r="O172" s="277"/>
      <c r="P172" s="277"/>
      <c r="Q172" s="277"/>
      <c r="R172" s="277"/>
      <c r="S172" s="277"/>
      <c r="T172" s="277"/>
      <c r="U172" s="277"/>
      <c r="V172" s="277"/>
      <c r="W172" s="277"/>
      <c r="X172" s="277"/>
      <c r="Y172" s="277"/>
      <c r="Z172" s="277"/>
      <c r="AA172" s="277"/>
      <c r="AB172" s="277"/>
      <c r="AC172" s="277"/>
      <c r="AD172" s="277"/>
      <c r="AE172" s="277"/>
      <c r="AF172" s="277"/>
      <c r="AG172" s="277"/>
      <c r="AH172" s="277"/>
      <c r="AI172" s="277"/>
      <c r="AJ172" s="277"/>
      <c r="AK172" s="277"/>
      <c r="AL172" s="277"/>
      <c r="AM172" s="277"/>
      <c r="AN172" s="277"/>
      <c r="AO172" s="277"/>
      <c r="AP172" s="277"/>
      <c r="AQ172" s="277"/>
      <c r="AR172" s="277"/>
      <c r="AS172" s="277"/>
      <c r="AT172" s="277"/>
      <c r="AU172" s="277"/>
      <c r="AV172" s="277"/>
      <c r="AW172" s="277"/>
      <c r="AX172" s="277"/>
      <c r="AY172" s="277"/>
      <c r="AZ172" s="277"/>
      <c r="BA172" s="277"/>
      <c r="BB172" s="277"/>
      <c r="BC172" s="277"/>
      <c r="BD172" s="277"/>
      <c r="BE172" s="277"/>
      <c r="BF172" s="277"/>
    </row>
    <row r="173" spans="1:75" s="130" customFormat="1" ht="18.75" customHeight="1">
      <c r="A173" s="278"/>
      <c r="B173" s="278"/>
      <c r="C173" s="278"/>
      <c r="D173" s="134" t="s">
        <v>874</v>
      </c>
      <c r="E173" s="278" t="s">
        <v>779</v>
      </c>
      <c r="F173" s="480" t="e">
        <f ca="1">F171</f>
        <v>#N/A</v>
      </c>
      <c r="G173" s="480"/>
      <c r="H173" s="480"/>
      <c r="I173" s="144"/>
      <c r="J173" s="282"/>
      <c r="K173" s="485" t="e">
        <f ca="1">M171</f>
        <v>#N/A</v>
      </c>
      <c r="L173" s="486"/>
      <c r="M173" s="486"/>
      <c r="N173" s="204"/>
      <c r="O173" s="204"/>
      <c r="P173" s="204"/>
      <c r="Q173" s="487" t="str">
        <f>BA63</f>
        <v>μm</v>
      </c>
      <c r="R173" s="487"/>
      <c r="T173" s="277"/>
      <c r="U173" s="277"/>
      <c r="V173" s="277"/>
      <c r="W173" s="277"/>
      <c r="X173" s="277"/>
      <c r="Y173" s="278"/>
      <c r="Z173" s="278"/>
      <c r="AA173" s="278"/>
      <c r="AB173" s="278"/>
      <c r="AC173" s="278"/>
      <c r="AD173" s="278"/>
      <c r="AE173" s="277"/>
      <c r="AF173" s="278"/>
      <c r="AG173" s="278"/>
      <c r="AH173" s="278"/>
      <c r="AI173" s="278"/>
      <c r="AJ173" s="278"/>
      <c r="AK173" s="278"/>
      <c r="AL173" s="278"/>
      <c r="AM173" s="278"/>
      <c r="AN173" s="278"/>
      <c r="AO173" s="278"/>
      <c r="AP173" s="278"/>
      <c r="AQ173" s="278"/>
      <c r="AR173" s="278"/>
      <c r="AS173" s="278"/>
      <c r="AT173" s="278"/>
      <c r="AU173" s="278"/>
      <c r="AV173" s="278"/>
      <c r="AW173" s="278"/>
      <c r="AX173" s="278"/>
      <c r="AY173" s="278"/>
      <c r="AZ173" s="278"/>
      <c r="BA173" s="278"/>
      <c r="BB173" s="278"/>
      <c r="BC173" s="278"/>
      <c r="BD173" s="278"/>
      <c r="BE173" s="278"/>
      <c r="BF173" s="278"/>
    </row>
    <row r="174" spans="1:75" s="277" customFormat="1" ht="18.75" customHeight="1"/>
    <row r="175" spans="1:75" ht="18.75" customHeight="1">
      <c r="A175" s="57" t="s">
        <v>875</v>
      </c>
      <c r="B175" s="204"/>
      <c r="C175" s="204"/>
      <c r="D175" s="204"/>
      <c r="E175" s="204"/>
      <c r="F175" s="204"/>
      <c r="G175" s="204"/>
      <c r="H175" s="204"/>
      <c r="I175" s="204"/>
      <c r="J175" s="204"/>
      <c r="K175" s="204"/>
      <c r="L175" s="204"/>
      <c r="M175" s="204"/>
      <c r="N175" s="204"/>
      <c r="O175" s="204"/>
      <c r="P175" s="204"/>
      <c r="Q175" s="204"/>
      <c r="R175" s="204"/>
      <c r="S175" s="204"/>
      <c r="T175" s="204"/>
      <c r="U175" s="204"/>
      <c r="V175" s="204"/>
      <c r="W175" s="204"/>
      <c r="X175" s="204"/>
      <c r="Y175" s="204"/>
      <c r="Z175" s="204"/>
      <c r="AA175" s="204"/>
      <c r="AB175" s="204"/>
      <c r="AC175" s="204"/>
      <c r="AD175" s="204"/>
      <c r="AE175" s="204"/>
      <c r="AF175" s="204"/>
      <c r="AG175" s="204"/>
      <c r="AH175" s="204"/>
      <c r="AI175" s="204"/>
      <c r="AJ175" s="204"/>
      <c r="AK175" s="204"/>
      <c r="AL175" s="204"/>
      <c r="AM175" s="204"/>
      <c r="AN175" s="204"/>
      <c r="AO175" s="204"/>
      <c r="AP175" s="204"/>
      <c r="AQ175" s="204"/>
      <c r="AR175" s="204"/>
      <c r="AS175" s="204"/>
      <c r="AT175" s="204"/>
      <c r="AU175" s="204"/>
      <c r="AV175" s="204"/>
      <c r="AW175" s="204"/>
      <c r="AX175" s="204"/>
      <c r="AY175" s="204"/>
      <c r="AZ175" s="204"/>
      <c r="BA175" s="204"/>
      <c r="BB175" s="204"/>
      <c r="BC175" s="204"/>
      <c r="BD175" s="204"/>
      <c r="BE175" s="204"/>
      <c r="BF175" s="204"/>
    </row>
    <row r="176" spans="1:75" ht="18.75" customHeight="1">
      <c r="A176" s="204"/>
      <c r="B176" s="204"/>
      <c r="C176" s="204"/>
      <c r="D176" s="204"/>
      <c r="E176" s="204"/>
      <c r="F176" s="204"/>
      <c r="G176" s="204"/>
      <c r="H176" s="204"/>
      <c r="I176" s="204"/>
      <c r="J176" s="204"/>
      <c r="K176" s="204"/>
      <c r="L176" s="488" t="e">
        <f ca="1">Calcu!W41</f>
        <v>#N/A</v>
      </c>
      <c r="M176" s="488"/>
      <c r="N176" s="488"/>
      <c r="O176" s="488"/>
      <c r="P176" s="488"/>
      <c r="Q176" s="488"/>
      <c r="R176" s="488"/>
      <c r="S176" s="488"/>
      <c r="T176" s="488"/>
      <c r="U176" s="488"/>
      <c r="V176" s="488"/>
      <c r="W176" s="488"/>
      <c r="X176" s="488"/>
      <c r="Y176" s="488"/>
      <c r="Z176" s="488"/>
      <c r="AA176" s="488"/>
      <c r="AB176" s="488"/>
      <c r="AC176" s="488"/>
      <c r="AD176" s="488"/>
      <c r="AE176" s="488"/>
      <c r="AF176" s="488"/>
      <c r="AG176" s="488"/>
      <c r="AH176" s="488"/>
      <c r="AI176" s="488"/>
      <c r="AJ176" s="488"/>
      <c r="AK176" s="488"/>
      <c r="AL176" s="488"/>
      <c r="AM176" s="488"/>
      <c r="AN176" s="488"/>
      <c r="AO176" s="488"/>
      <c r="AP176" s="488"/>
      <c r="AQ176" s="488"/>
      <c r="AR176" s="488"/>
      <c r="AS176" s="488"/>
      <c r="AT176" s="481" t="s">
        <v>779</v>
      </c>
      <c r="AU176" s="489" t="e">
        <f ca="1">TRIM(BC63)</f>
        <v>#N/A</v>
      </c>
      <c r="AV176" s="489"/>
      <c r="AW176" s="489"/>
      <c r="AX176" s="489"/>
      <c r="AY176" s="489"/>
      <c r="AZ176" s="204"/>
      <c r="BA176" s="204"/>
      <c r="BB176" s="277"/>
      <c r="BC176" s="277"/>
      <c r="BF176" s="142"/>
      <c r="BG176" s="142"/>
      <c r="BH176" s="142"/>
      <c r="BI176" s="142"/>
      <c r="BJ176" s="142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</row>
    <row r="177" spans="1:62" ht="18.75" customHeight="1">
      <c r="A177" s="204"/>
      <c r="B177" s="204"/>
      <c r="C177" s="204"/>
      <c r="D177" s="204"/>
      <c r="E177" s="204"/>
      <c r="F177" s="204"/>
      <c r="G177" s="204"/>
      <c r="H177" s="204"/>
      <c r="I177" s="204"/>
      <c r="J177" s="204"/>
      <c r="K177" s="204"/>
      <c r="L177" s="490" t="e">
        <f ca="1">Calcu!W34</f>
        <v>#N/A</v>
      </c>
      <c r="M177" s="490"/>
      <c r="N177" s="490"/>
      <c r="O177" s="490"/>
      <c r="P177" s="481" t="s">
        <v>873</v>
      </c>
      <c r="Q177" s="490">
        <f>Calcu!W35</f>
        <v>0</v>
      </c>
      <c r="R177" s="490"/>
      <c r="S177" s="490"/>
      <c r="T177" s="490"/>
      <c r="U177" s="481" t="s">
        <v>871</v>
      </c>
      <c r="V177" s="488">
        <f>Calcu!W36</f>
        <v>0</v>
      </c>
      <c r="W177" s="488"/>
      <c r="X177" s="488"/>
      <c r="Y177" s="488"/>
      <c r="Z177" s="481" t="s">
        <v>870</v>
      </c>
      <c r="AA177" s="490" t="e">
        <f ca="1">Calcu!W37</f>
        <v>#N/A</v>
      </c>
      <c r="AB177" s="490"/>
      <c r="AC177" s="490"/>
      <c r="AD177" s="490"/>
      <c r="AE177" s="481" t="s">
        <v>870</v>
      </c>
      <c r="AF177" s="488">
        <f>Calcu!W38</f>
        <v>0</v>
      </c>
      <c r="AG177" s="488"/>
      <c r="AH177" s="488"/>
      <c r="AI177" s="488"/>
      <c r="AJ177" s="481" t="s">
        <v>870</v>
      </c>
      <c r="AK177" s="488" t="e">
        <f ca="1">Calcu!W39</f>
        <v>#N/A</v>
      </c>
      <c r="AL177" s="488"/>
      <c r="AM177" s="488"/>
      <c r="AN177" s="488"/>
      <c r="AO177" s="481" t="s">
        <v>876</v>
      </c>
      <c r="AP177" s="488">
        <f>Calcu!W40</f>
        <v>0</v>
      </c>
      <c r="AQ177" s="488"/>
      <c r="AR177" s="488"/>
      <c r="AS177" s="488"/>
      <c r="AT177" s="481"/>
      <c r="AU177" s="489"/>
      <c r="AV177" s="489"/>
      <c r="AW177" s="489"/>
      <c r="AX177" s="489"/>
      <c r="AY177" s="489"/>
      <c r="AZ177" s="204"/>
      <c r="BA177" s="204"/>
      <c r="BB177" s="204"/>
      <c r="BC177" s="204"/>
      <c r="BF177" s="142"/>
      <c r="BG177" s="142"/>
      <c r="BH177" s="142"/>
      <c r="BI177" s="142"/>
      <c r="BJ177" s="142"/>
    </row>
    <row r="178" spans="1:62" ht="18.75" customHeight="1">
      <c r="A178" s="204"/>
      <c r="B178" s="204"/>
      <c r="C178" s="204"/>
      <c r="D178" s="204"/>
      <c r="E178" s="204"/>
      <c r="F178" s="204"/>
      <c r="G178" s="204"/>
      <c r="H178" s="204"/>
      <c r="I178" s="204"/>
      <c r="J178" s="204"/>
      <c r="K178" s="204"/>
      <c r="L178" s="481" t="str">
        <f>BC56</f>
        <v>∞</v>
      </c>
      <c r="M178" s="481"/>
      <c r="N178" s="481"/>
      <c r="O178" s="481"/>
      <c r="P178" s="481"/>
      <c r="Q178" s="481">
        <f>BC57</f>
        <v>4</v>
      </c>
      <c r="R178" s="481"/>
      <c r="S178" s="481"/>
      <c r="T178" s="481"/>
      <c r="U178" s="481"/>
      <c r="V178" s="481">
        <f>BC58</f>
        <v>100</v>
      </c>
      <c r="W178" s="481"/>
      <c r="X178" s="481"/>
      <c r="Y178" s="481"/>
      <c r="Z178" s="481"/>
      <c r="AA178" s="481">
        <f>BC59</f>
        <v>12</v>
      </c>
      <c r="AB178" s="481"/>
      <c r="AC178" s="481"/>
      <c r="AD178" s="481"/>
      <c r="AE178" s="481"/>
      <c r="AF178" s="450">
        <f>BC60</f>
        <v>100</v>
      </c>
      <c r="AG178" s="450"/>
      <c r="AH178" s="450"/>
      <c r="AI178" s="450"/>
      <c r="AJ178" s="481"/>
      <c r="AK178" s="481">
        <f>BC61</f>
        <v>12</v>
      </c>
      <c r="AL178" s="481"/>
      <c r="AM178" s="481"/>
      <c r="AN178" s="481"/>
      <c r="AO178" s="481"/>
      <c r="AP178" s="481" t="str">
        <f>BC62</f>
        <v>∞</v>
      </c>
      <c r="AQ178" s="481"/>
      <c r="AR178" s="481"/>
      <c r="AS178" s="481"/>
      <c r="AT178" s="204"/>
      <c r="AU178" s="204"/>
      <c r="AV178" s="204"/>
      <c r="AW178" s="204"/>
      <c r="AX178" s="204"/>
      <c r="AY178" s="204"/>
      <c r="AZ178" s="204"/>
      <c r="BA178" s="204"/>
      <c r="BB178" s="204"/>
      <c r="BC178" s="204"/>
    </row>
    <row r="179" spans="1:62" ht="18.75" customHeight="1">
      <c r="A179" s="204"/>
      <c r="B179" s="204"/>
      <c r="C179" s="204"/>
      <c r="D179" s="204"/>
      <c r="E179" s="204"/>
      <c r="F179" s="204"/>
      <c r="G179" s="204"/>
      <c r="H179" s="204"/>
      <c r="I179" s="204"/>
      <c r="J179" s="204"/>
      <c r="K179" s="204"/>
      <c r="L179" s="204"/>
      <c r="M179" s="204"/>
      <c r="N179" s="204"/>
      <c r="O179" s="204"/>
      <c r="P179" s="204"/>
      <c r="Q179" s="204"/>
      <c r="R179" s="204"/>
      <c r="S179" s="204"/>
      <c r="T179" s="204"/>
      <c r="U179" s="204"/>
      <c r="V179" s="204"/>
      <c r="W179" s="204"/>
      <c r="X179" s="204"/>
      <c r="Y179" s="204"/>
      <c r="Z179" s="204"/>
      <c r="AA179" s="204"/>
      <c r="AB179" s="204"/>
      <c r="AC179" s="204"/>
      <c r="AD179" s="204"/>
      <c r="AE179" s="204"/>
      <c r="AF179" s="204"/>
      <c r="AG179" s="204"/>
      <c r="AH179" s="204"/>
      <c r="AI179" s="204"/>
      <c r="AJ179" s="204"/>
      <c r="AK179" s="204"/>
      <c r="AL179" s="204"/>
      <c r="AM179" s="204"/>
      <c r="AN179" s="204"/>
      <c r="AO179" s="204"/>
      <c r="AP179" s="204"/>
      <c r="AQ179" s="204"/>
      <c r="AR179" s="204"/>
      <c r="AS179" s="204"/>
      <c r="AT179" s="204"/>
      <c r="AU179" s="204"/>
      <c r="AV179" s="204"/>
      <c r="AW179" s="204"/>
      <c r="AX179" s="204"/>
      <c r="AY179" s="204"/>
      <c r="AZ179" s="204"/>
      <c r="BA179" s="204"/>
      <c r="BB179" s="204"/>
      <c r="BC179" s="204"/>
      <c r="BD179" s="204"/>
      <c r="BE179" s="204"/>
      <c r="BF179" s="204"/>
      <c r="BG179" s="204"/>
      <c r="BH179" s="204"/>
    </row>
    <row r="180" spans="1:62" ht="18.75" customHeight="1">
      <c r="A180" s="57" t="s">
        <v>877</v>
      </c>
      <c r="B180" s="204"/>
      <c r="C180" s="204"/>
      <c r="D180" s="204"/>
      <c r="E180" s="204"/>
      <c r="F180" s="204"/>
      <c r="G180" s="204"/>
      <c r="H180" s="204"/>
      <c r="I180" s="204"/>
      <c r="J180" s="204"/>
      <c r="K180" s="204"/>
      <c r="L180" s="204"/>
      <c r="M180" s="204"/>
      <c r="N180" s="204"/>
      <c r="O180" s="204"/>
      <c r="P180" s="204"/>
      <c r="Q180" s="204"/>
      <c r="R180" s="204"/>
      <c r="S180" s="204"/>
      <c r="T180" s="204"/>
      <c r="U180" s="204"/>
      <c r="V180" s="204"/>
      <c r="W180" s="204"/>
      <c r="X180" s="204"/>
      <c r="Y180" s="204"/>
      <c r="Z180" s="204"/>
      <c r="AA180" s="204"/>
      <c r="AB180" s="204"/>
      <c r="AC180" s="204"/>
      <c r="AD180" s="204"/>
      <c r="AE180" s="204"/>
      <c r="AF180" s="204"/>
      <c r="AG180" s="204"/>
      <c r="AH180" s="204"/>
      <c r="AI180" s="204"/>
      <c r="AJ180" s="204"/>
      <c r="AK180" s="204"/>
      <c r="AL180" s="204"/>
      <c r="AM180" s="204"/>
      <c r="AN180" s="204"/>
      <c r="AO180" s="204"/>
      <c r="AP180" s="204"/>
      <c r="AQ180" s="204"/>
      <c r="AR180" s="204"/>
      <c r="AS180" s="204"/>
      <c r="AT180" s="204"/>
      <c r="AU180" s="204"/>
      <c r="AV180" s="204"/>
      <c r="AW180" s="204"/>
      <c r="AX180" s="204"/>
      <c r="AY180" s="204"/>
      <c r="AZ180" s="204"/>
      <c r="BA180" s="204"/>
      <c r="BB180" s="204"/>
      <c r="BC180" s="204"/>
      <c r="BD180" s="204"/>
    </row>
    <row r="181" spans="1:62" ht="18.75" customHeight="1">
      <c r="A181" s="57"/>
      <c r="B181" s="204" t="s">
        <v>878</v>
      </c>
      <c r="C181" s="204"/>
      <c r="D181" s="204"/>
      <c r="E181" s="204"/>
      <c r="F181" s="204"/>
      <c r="G181" s="204"/>
      <c r="H181" s="204"/>
      <c r="I181" s="204"/>
      <c r="J181" s="204"/>
      <c r="K181" s="204"/>
      <c r="L181" s="204"/>
      <c r="M181" s="204"/>
      <c r="N181" s="204"/>
      <c r="O181" s="204"/>
      <c r="P181" s="204"/>
      <c r="Q181" s="204"/>
      <c r="R181" s="204"/>
      <c r="S181" s="204"/>
      <c r="T181" s="204"/>
      <c r="U181" s="204"/>
      <c r="V181" s="204"/>
      <c r="W181" s="204"/>
      <c r="X181" s="204"/>
      <c r="Y181" s="204"/>
      <c r="Z181" s="204"/>
      <c r="AA181" s="204"/>
      <c r="AB181" s="204"/>
      <c r="AC181" s="204"/>
      <c r="AD181" s="204"/>
      <c r="AE181" s="204"/>
      <c r="AF181" s="204"/>
      <c r="AG181" s="204"/>
      <c r="AH181" s="204"/>
      <c r="AI181" s="204"/>
      <c r="AJ181" s="204"/>
      <c r="AK181" s="204"/>
      <c r="AL181" s="204"/>
      <c r="AM181" s="204"/>
      <c r="AN181" s="204"/>
      <c r="AO181" s="204"/>
      <c r="AP181" s="204"/>
      <c r="AQ181" s="204"/>
      <c r="AR181" s="204"/>
      <c r="AS181" s="204"/>
      <c r="AT181" s="204"/>
      <c r="AU181" s="204"/>
      <c r="AV181" s="204"/>
      <c r="AW181" s="204"/>
      <c r="AX181" s="204"/>
      <c r="AY181" s="204"/>
      <c r="AZ181" s="204"/>
      <c r="BA181" s="204"/>
      <c r="BB181" s="204"/>
      <c r="BC181" s="204"/>
      <c r="BD181" s="204"/>
    </row>
    <row r="182" spans="1:62" ht="18.75" customHeight="1">
      <c r="A182" s="57"/>
      <c r="B182" s="204"/>
      <c r="C182" s="204" t="s">
        <v>879</v>
      </c>
      <c r="D182" s="204"/>
      <c r="E182" s="204"/>
      <c r="F182" s="204"/>
      <c r="G182" s="204"/>
      <c r="H182" s="204"/>
      <c r="I182" s="204"/>
      <c r="J182" s="204"/>
      <c r="K182" s="204"/>
      <c r="L182" s="204"/>
      <c r="M182" s="204"/>
      <c r="N182" s="204"/>
      <c r="O182" s="204"/>
      <c r="P182" s="204"/>
      <c r="Q182" s="204"/>
      <c r="R182" s="204"/>
      <c r="S182" s="204"/>
      <c r="T182" s="204"/>
      <c r="U182" s="204"/>
      <c r="V182" s="204"/>
      <c r="W182" s="204"/>
      <c r="X182" s="204"/>
      <c r="Y182" s="204"/>
      <c r="Z182" s="204"/>
      <c r="AA182" s="204"/>
      <c r="AB182" s="204"/>
      <c r="AC182" s="204"/>
      <c r="AD182" s="204"/>
      <c r="AE182" s="204"/>
      <c r="AF182" s="204"/>
      <c r="AG182" s="204"/>
      <c r="AH182" s="204"/>
      <c r="AI182" s="204"/>
      <c r="AJ182" s="204"/>
      <c r="AK182" s="204"/>
      <c r="AL182" s="204"/>
      <c r="AM182" s="204"/>
      <c r="AN182" s="204"/>
      <c r="AO182" s="204"/>
      <c r="AP182" s="204"/>
      <c r="AQ182" s="204"/>
      <c r="AR182" s="204"/>
      <c r="AS182" s="204"/>
      <c r="AT182" s="204"/>
      <c r="AU182" s="204"/>
      <c r="AV182" s="204"/>
      <c r="AW182" s="204"/>
      <c r="AX182" s="204"/>
      <c r="AY182" s="204"/>
      <c r="AZ182" s="204"/>
      <c r="BA182" s="204"/>
      <c r="BB182" s="204"/>
      <c r="BC182" s="204"/>
      <c r="BD182" s="204"/>
    </row>
    <row r="183" spans="1:62" ht="18.75" customHeight="1">
      <c r="A183" s="57"/>
      <c r="B183" s="204"/>
      <c r="C183" s="56" t="s">
        <v>880</v>
      </c>
      <c r="D183" s="204"/>
      <c r="E183" s="204"/>
      <c r="F183" s="204"/>
      <c r="G183" s="204"/>
      <c r="H183" s="204"/>
      <c r="I183" s="204"/>
      <c r="J183" s="204"/>
      <c r="K183" s="204"/>
      <c r="L183" s="204"/>
      <c r="M183" s="204"/>
      <c r="N183" s="204"/>
      <c r="O183" s="204"/>
      <c r="P183" s="204"/>
      <c r="Q183" s="204"/>
      <c r="R183" s="204"/>
      <c r="S183" s="204"/>
      <c r="T183" s="204"/>
      <c r="U183" s="204"/>
      <c r="V183" s="204"/>
      <c r="W183" s="204"/>
      <c r="X183" s="204"/>
      <c r="Y183" s="204"/>
      <c r="Z183" s="204"/>
      <c r="AA183" s="204"/>
      <c r="AB183" s="204"/>
      <c r="AC183" s="204"/>
      <c r="AD183" s="204"/>
      <c r="AE183" s="204"/>
      <c r="AF183" s="204"/>
      <c r="AG183" s="204"/>
      <c r="AH183" s="204"/>
      <c r="AI183" s="204"/>
      <c r="AJ183" s="204"/>
      <c r="AK183" s="204"/>
      <c r="AL183" s="204"/>
      <c r="AM183" s="204"/>
      <c r="AN183" s="204"/>
      <c r="AO183" s="204"/>
      <c r="AP183" s="204"/>
      <c r="AQ183" s="204"/>
      <c r="AR183" s="204"/>
      <c r="AS183" s="204"/>
      <c r="AT183" s="204"/>
      <c r="AU183" s="204"/>
      <c r="AV183" s="204"/>
      <c r="AW183" s="204"/>
      <c r="AX183" s="204"/>
      <c r="AY183" s="204"/>
      <c r="AZ183" s="204"/>
      <c r="BA183" s="204"/>
      <c r="BB183" s="204"/>
      <c r="BC183" s="204"/>
      <c r="BD183" s="204"/>
    </row>
    <row r="184" spans="1:62" ht="18.75" customHeight="1">
      <c r="A184" s="57"/>
      <c r="B184" s="204"/>
      <c r="C184" s="277" t="s">
        <v>881</v>
      </c>
      <c r="D184" s="204"/>
      <c r="E184" s="204"/>
      <c r="F184" s="204"/>
      <c r="G184" s="204"/>
      <c r="H184" s="204"/>
      <c r="I184" s="204"/>
      <c r="J184" s="204"/>
      <c r="K184" s="204"/>
      <c r="L184" s="204"/>
      <c r="M184" s="204"/>
      <c r="N184" s="204"/>
      <c r="O184" s="204"/>
      <c r="P184" s="204"/>
      <c r="Q184" s="204"/>
      <c r="R184" s="204"/>
      <c r="S184" s="204"/>
      <c r="T184" s="204"/>
      <c r="U184" s="204"/>
      <c r="V184" s="204"/>
      <c r="W184" s="204"/>
      <c r="X184" s="204"/>
      <c r="Y184" s="204"/>
      <c r="Z184" s="204"/>
      <c r="AA184" s="204"/>
      <c r="AB184" s="204"/>
      <c r="AC184" s="204"/>
      <c r="AD184" s="204"/>
      <c r="AE184" s="204"/>
      <c r="AF184" s="204"/>
      <c r="AG184" s="204"/>
      <c r="AH184" s="204"/>
      <c r="AI184" s="204"/>
      <c r="AJ184" s="204"/>
      <c r="AK184" s="204"/>
      <c r="AL184" s="204"/>
      <c r="AM184" s="204"/>
      <c r="AN184" s="204"/>
      <c r="AO184" s="204"/>
      <c r="AP184" s="204"/>
      <c r="AQ184" s="204"/>
      <c r="AR184" s="204"/>
      <c r="AS184" s="204"/>
      <c r="AT184" s="204"/>
      <c r="AU184" s="204"/>
      <c r="AV184" s="204"/>
      <c r="AW184" s="204"/>
      <c r="AX184" s="204"/>
      <c r="AY184" s="204"/>
      <c r="AZ184" s="204"/>
      <c r="BA184" s="204"/>
      <c r="BB184" s="204"/>
      <c r="BC184" s="204"/>
      <c r="BD184" s="204"/>
    </row>
    <row r="185" spans="1:62" ht="18.75" customHeight="1">
      <c r="A185" s="57"/>
      <c r="B185" s="204"/>
      <c r="D185" s="204"/>
      <c r="E185" s="134"/>
      <c r="F185" s="204"/>
      <c r="G185" s="193"/>
      <c r="H185" s="278"/>
      <c r="I185" s="278"/>
      <c r="J185" s="278"/>
      <c r="R185" s="134"/>
      <c r="S185" s="143"/>
      <c r="T185" s="143"/>
      <c r="U185" s="143"/>
      <c r="V185" s="143"/>
      <c r="W185" s="143"/>
      <c r="X185" s="204"/>
      <c r="Y185" s="204"/>
      <c r="Z185" s="204"/>
      <c r="AA185" s="204"/>
      <c r="AB185" s="204"/>
      <c r="AC185" s="204"/>
      <c r="AD185" s="204"/>
      <c r="AE185" s="204"/>
      <c r="AF185" s="204"/>
      <c r="AG185" s="204"/>
      <c r="AH185" s="204"/>
      <c r="AI185" s="204"/>
      <c r="AJ185" s="204"/>
      <c r="AK185" s="204"/>
      <c r="AL185" s="204"/>
      <c r="AM185" s="204"/>
      <c r="AN185" s="204"/>
      <c r="AO185" s="204"/>
      <c r="AP185" s="204"/>
      <c r="AQ185" s="204"/>
      <c r="AR185" s="204"/>
      <c r="AS185" s="204"/>
      <c r="AT185" s="204"/>
      <c r="AU185" s="204"/>
      <c r="AV185" s="204"/>
      <c r="AW185" s="204"/>
      <c r="AX185" s="204"/>
      <c r="AY185" s="204"/>
      <c r="AZ185" s="204"/>
      <c r="BA185" s="204"/>
      <c r="BB185" s="204"/>
      <c r="BC185" s="204"/>
      <c r="BD185" s="204"/>
    </row>
    <row r="186" spans="1:62" ht="18.75" customHeight="1">
      <c r="A186" s="57"/>
      <c r="B186" s="204" t="s">
        <v>878</v>
      </c>
      <c r="C186" s="204"/>
      <c r="D186" s="204"/>
      <c r="E186" s="204"/>
      <c r="F186" s="204"/>
      <c r="G186" s="204"/>
      <c r="H186" s="204"/>
      <c r="I186" s="204"/>
      <c r="J186" s="204"/>
      <c r="K186" s="204"/>
      <c r="L186" s="204"/>
      <c r="M186" s="204"/>
      <c r="N186" s="204"/>
      <c r="O186" s="204"/>
      <c r="P186" s="204"/>
      <c r="Q186" s="204"/>
      <c r="R186" s="204"/>
      <c r="S186" s="204"/>
      <c r="T186" s="204"/>
      <c r="U186" s="204"/>
      <c r="V186" s="204"/>
      <c r="W186" s="204"/>
      <c r="X186" s="204"/>
      <c r="Y186" s="204"/>
      <c r="Z186" s="204"/>
      <c r="AA186" s="204"/>
      <c r="AB186" s="204"/>
      <c r="AC186" s="204"/>
      <c r="AD186" s="204"/>
      <c r="AE186" s="204"/>
      <c r="AF186" s="204"/>
      <c r="AG186" s="204"/>
      <c r="AH186" s="204"/>
      <c r="AI186" s="204"/>
      <c r="AJ186" s="204"/>
      <c r="AK186" s="204"/>
      <c r="AL186" s="204"/>
      <c r="AM186" s="204"/>
      <c r="AN186" s="204"/>
      <c r="AO186" s="204"/>
      <c r="AP186" s="204"/>
      <c r="AQ186" s="204"/>
      <c r="AR186" s="204"/>
      <c r="AS186" s="204"/>
      <c r="AT186" s="204"/>
      <c r="AU186" s="204"/>
      <c r="AV186" s="204"/>
      <c r="AW186" s="204"/>
      <c r="AX186" s="204"/>
      <c r="AY186" s="204"/>
      <c r="AZ186" s="204"/>
      <c r="BA186" s="204"/>
      <c r="BB186" s="204"/>
      <c r="BC186" s="204"/>
      <c r="BD186" s="204"/>
    </row>
    <row r="187" spans="1:62" ht="18.75" customHeight="1">
      <c r="A187" s="57"/>
      <c r="B187" s="204"/>
      <c r="C187" s="204" t="s">
        <v>882</v>
      </c>
      <c r="D187" s="204"/>
      <c r="E187" s="204"/>
      <c r="F187" s="204"/>
      <c r="G187" s="204"/>
      <c r="H187" s="204"/>
      <c r="I187" s="204"/>
      <c r="J187" s="204"/>
      <c r="K187" s="204"/>
      <c r="L187" s="204"/>
      <c r="M187" s="204"/>
      <c r="N187" s="204"/>
      <c r="O187" s="204"/>
      <c r="P187" s="204"/>
      <c r="Q187" s="204"/>
      <c r="R187" s="204"/>
      <c r="S187" s="204"/>
      <c r="T187" s="204"/>
      <c r="U187" s="204"/>
      <c r="V187" s="204"/>
      <c r="W187" s="204"/>
      <c r="X187" s="204"/>
      <c r="Y187" s="204"/>
      <c r="Z187" s="204"/>
      <c r="AA187" s="204"/>
      <c r="AB187" s="204"/>
      <c r="AC187" s="204"/>
      <c r="AD187" s="204"/>
      <c r="AE187" s="204"/>
      <c r="AF187" s="204"/>
      <c r="AG187" s="204"/>
      <c r="AH187" s="204"/>
      <c r="AI187" s="204"/>
      <c r="AJ187" s="204"/>
      <c r="AK187" s="204"/>
      <c r="AL187" s="204"/>
      <c r="AM187" s="204"/>
      <c r="AN187" s="204"/>
      <c r="AO187" s="204"/>
      <c r="AP187" s="204"/>
      <c r="AQ187" s="204"/>
      <c r="AR187" s="204"/>
      <c r="AS187" s="204"/>
      <c r="AT187" s="204"/>
      <c r="AU187" s="204"/>
      <c r="AV187" s="204"/>
      <c r="AW187" s="204"/>
      <c r="AX187" s="204"/>
      <c r="AY187" s="204"/>
      <c r="AZ187" s="204"/>
      <c r="BA187" s="204"/>
      <c r="BB187" s="204"/>
      <c r="BC187" s="204"/>
      <c r="BD187" s="204"/>
    </row>
    <row r="188" spans="1:62" ht="18.75" customHeight="1">
      <c r="B188" s="204"/>
      <c r="C188" s="204" t="s">
        <v>883</v>
      </c>
      <c r="D188" s="204"/>
      <c r="E188" s="204"/>
      <c r="F188" s="204"/>
      <c r="G188" s="204"/>
      <c r="H188" s="204"/>
      <c r="I188" s="204"/>
      <c r="J188" s="204"/>
      <c r="K188" s="204"/>
      <c r="L188" s="204"/>
      <c r="M188" s="204"/>
      <c r="N188" s="204"/>
      <c r="O188" s="204"/>
      <c r="P188" s="204"/>
      <c r="Q188" s="204"/>
      <c r="R188" s="204"/>
      <c r="S188" s="204"/>
      <c r="T188" s="204"/>
      <c r="U188" s="204"/>
      <c r="V188" s="204"/>
      <c r="W188" s="204"/>
      <c r="X188" s="204"/>
      <c r="Y188" s="204"/>
      <c r="Z188" s="204"/>
      <c r="AA188" s="204"/>
      <c r="AB188" s="204"/>
      <c r="AC188" s="204"/>
      <c r="AD188" s="204"/>
      <c r="AE188" s="204"/>
      <c r="AF188" s="204"/>
      <c r="AG188" s="204"/>
      <c r="AH188" s="204"/>
      <c r="AI188" s="204"/>
      <c r="AJ188" s="204"/>
      <c r="AK188" s="204"/>
      <c r="AL188" s="204"/>
      <c r="AM188" s="204"/>
      <c r="AN188" s="204"/>
      <c r="AO188" s="204"/>
      <c r="AP188" s="204"/>
      <c r="AQ188" s="204"/>
      <c r="AR188" s="204"/>
      <c r="AS188" s="204"/>
      <c r="AT188" s="204"/>
      <c r="AU188" s="204"/>
      <c r="AV188" s="204"/>
      <c r="AW188" s="204"/>
      <c r="AX188" s="204"/>
      <c r="AY188" s="204"/>
      <c r="AZ188" s="204"/>
      <c r="BA188" s="204"/>
      <c r="BB188" s="204"/>
      <c r="BC188" s="204"/>
      <c r="BD188" s="204"/>
    </row>
    <row r="189" spans="1:62" ht="18.75" customHeight="1">
      <c r="A189" s="204"/>
      <c r="B189" s="204"/>
      <c r="C189" s="56" t="s">
        <v>884</v>
      </c>
      <c r="AL189" s="204"/>
      <c r="AM189" s="204"/>
      <c r="AN189" s="204"/>
      <c r="AO189" s="204"/>
      <c r="AP189" s="204"/>
      <c r="AQ189" s="204"/>
      <c r="AR189" s="204"/>
      <c r="AS189" s="204"/>
      <c r="AT189" s="204"/>
      <c r="AU189" s="204"/>
      <c r="AV189" s="204"/>
      <c r="AW189" s="204"/>
      <c r="AX189" s="204"/>
      <c r="AY189" s="204"/>
      <c r="AZ189" s="204"/>
      <c r="BA189" s="204"/>
      <c r="BB189" s="204"/>
    </row>
    <row r="190" spans="1:62" ht="18.75" customHeight="1">
      <c r="A190" s="204"/>
      <c r="B190" s="204"/>
      <c r="AL190" s="204"/>
      <c r="AM190" s="204"/>
      <c r="AN190" s="204"/>
      <c r="AO190" s="204"/>
      <c r="AP190" s="204"/>
      <c r="AQ190" s="204"/>
      <c r="AR190" s="204"/>
      <c r="AS190" s="204"/>
      <c r="AT190" s="204"/>
      <c r="AU190" s="204"/>
      <c r="AV190" s="204"/>
      <c r="AW190" s="204"/>
      <c r="AX190" s="204"/>
      <c r="AY190" s="204"/>
      <c r="AZ190" s="204"/>
      <c r="BA190" s="204"/>
      <c r="BB190" s="204"/>
    </row>
    <row r="191" spans="1:62" ht="18.75" customHeight="1">
      <c r="A191" s="204"/>
      <c r="B191" s="204"/>
      <c r="C191" s="204"/>
      <c r="D191" s="204"/>
      <c r="E191" s="59"/>
      <c r="F191" s="204"/>
      <c r="G191" s="204"/>
      <c r="H191" s="193" t="s">
        <v>885</v>
      </c>
      <c r="I191" s="481" t="e">
        <f ca="1">Calcu!E56</f>
        <v>#N/A</v>
      </c>
      <c r="J191" s="481"/>
      <c r="K191" s="481"/>
      <c r="L191" s="203" t="s">
        <v>766</v>
      </c>
      <c r="M191" s="480" t="e">
        <f ca="1">F173</f>
        <v>#N/A</v>
      </c>
      <c r="N191" s="480"/>
      <c r="O191" s="480"/>
      <c r="P191" s="144"/>
      <c r="Q191" s="282"/>
      <c r="R191" s="485" t="e">
        <f ca="1">K173</f>
        <v>#N/A</v>
      </c>
      <c r="S191" s="486"/>
      <c r="T191" s="486"/>
      <c r="U191" s="204"/>
      <c r="V191" s="204"/>
      <c r="W191" s="204"/>
      <c r="X191" s="487" t="str">
        <f>Q173</f>
        <v>μm</v>
      </c>
      <c r="Y191" s="487"/>
      <c r="Z191" s="203" t="s">
        <v>759</v>
      </c>
      <c r="AA191" s="480" t="e">
        <f ca="1">Calcu!C45</f>
        <v>#N/A</v>
      </c>
      <c r="AB191" s="480"/>
      <c r="AC191" s="480"/>
      <c r="AD191" s="144"/>
      <c r="AE191" s="282"/>
      <c r="AF191" s="485" t="e">
        <f ca="1">Calcu!D45</f>
        <v>#N/A</v>
      </c>
      <c r="AG191" s="486"/>
      <c r="AH191" s="486"/>
      <c r="AI191" s="204"/>
      <c r="AJ191" s="204"/>
      <c r="AK191" s="204"/>
      <c r="AL191" s="487" t="str">
        <f>X191</f>
        <v>μm</v>
      </c>
      <c r="AM191" s="487"/>
      <c r="AN191" s="278" t="s">
        <v>886</v>
      </c>
      <c r="AO191" s="491" t="e">
        <f ca="1">AA191</f>
        <v>#N/A</v>
      </c>
      <c r="AP191" s="491"/>
      <c r="AQ191" s="491"/>
      <c r="AR191" s="144"/>
      <c r="AS191" s="492" t="e">
        <f ca="1">AF191</f>
        <v>#N/A</v>
      </c>
      <c r="AT191" s="492"/>
      <c r="AU191" s="492"/>
      <c r="AV191" s="284"/>
      <c r="AW191" s="204"/>
      <c r="AX191" s="204"/>
      <c r="AY191" s="204"/>
      <c r="AZ191" s="487" t="str">
        <f>AL191</f>
        <v>μm</v>
      </c>
      <c r="BA191" s="487"/>
    </row>
    <row r="196" spans="1:44" s="68" customFormat="1" ht="31.5">
      <c r="A196" s="67" t="s">
        <v>887</v>
      </c>
    </row>
    <row r="197" spans="1:44" s="68" customFormat="1" ht="18.75" customHeight="1"/>
    <row r="198" spans="1:44" s="68" customFormat="1" ht="18.75" customHeight="1">
      <c r="A198" s="69" t="s">
        <v>888</v>
      </c>
    </row>
    <row r="199" spans="1:44" s="68" customFormat="1" ht="18.75" customHeight="1">
      <c r="B199" s="425" t="s">
        <v>60</v>
      </c>
      <c r="C199" s="425"/>
      <c r="D199" s="425"/>
      <c r="E199" s="425"/>
      <c r="F199" s="425"/>
      <c r="G199" s="425"/>
      <c r="H199" s="426" t="s">
        <v>679</v>
      </c>
      <c r="I199" s="426"/>
      <c r="J199" s="426"/>
      <c r="K199" s="426"/>
      <c r="L199" s="426"/>
      <c r="M199" s="426"/>
      <c r="N199" s="425" t="s">
        <v>30</v>
      </c>
      <c r="O199" s="425"/>
      <c r="P199" s="425"/>
      <c r="Q199" s="425"/>
      <c r="R199" s="425"/>
      <c r="S199" s="425"/>
      <c r="T199" s="425" t="s">
        <v>889</v>
      </c>
      <c r="U199" s="425"/>
      <c r="V199" s="425"/>
      <c r="W199" s="425"/>
      <c r="X199" s="425"/>
      <c r="Y199" s="425"/>
    </row>
    <row r="200" spans="1:44" s="68" customFormat="1" ht="18.75" customHeight="1">
      <c r="B200" s="427">
        <f>Calcu!I64</f>
        <v>0</v>
      </c>
      <c r="C200" s="427"/>
      <c r="D200" s="427"/>
      <c r="E200" s="427"/>
      <c r="F200" s="427"/>
      <c r="G200" s="427"/>
      <c r="H200" s="428">
        <f>Calcu!J64</f>
        <v>1</v>
      </c>
      <c r="I200" s="428"/>
      <c r="J200" s="428"/>
      <c r="K200" s="428"/>
      <c r="L200" s="428"/>
      <c r="M200" s="428"/>
      <c r="N200" s="427" t="s">
        <v>890</v>
      </c>
      <c r="O200" s="427"/>
      <c r="P200" s="427"/>
      <c r="Q200" s="427"/>
      <c r="R200" s="427"/>
      <c r="S200" s="427"/>
      <c r="T200" s="427" t="str">
        <f>Calcu!D64</f>
        <v>게이지 블록</v>
      </c>
      <c r="U200" s="427"/>
      <c r="V200" s="427"/>
      <c r="W200" s="427"/>
      <c r="X200" s="427"/>
      <c r="Y200" s="427"/>
    </row>
    <row r="201" spans="1:44" s="68" customFormat="1" ht="18.75" customHeight="1"/>
    <row r="202" spans="1:44" ht="18.75" customHeight="1">
      <c r="A202" s="57" t="s">
        <v>683</v>
      </c>
      <c r="B202" s="278"/>
      <c r="C202" s="278"/>
      <c r="D202" s="278"/>
      <c r="E202" s="278"/>
      <c r="F202" s="278"/>
      <c r="G202" s="278"/>
      <c r="H202" s="278"/>
      <c r="I202" s="278"/>
      <c r="J202" s="278"/>
      <c r="K202" s="278"/>
      <c r="L202" s="278"/>
      <c r="M202" s="278"/>
      <c r="N202" s="278"/>
      <c r="O202" s="278"/>
      <c r="P202" s="278"/>
      <c r="Q202" s="278"/>
      <c r="R202" s="278"/>
      <c r="S202" s="278"/>
      <c r="T202" s="278"/>
      <c r="U202" s="278"/>
      <c r="V202" s="278"/>
      <c r="W202" s="278"/>
      <c r="X202" s="278"/>
      <c r="Y202" s="278"/>
      <c r="Z202" s="278"/>
      <c r="AA202" s="278"/>
      <c r="AB202" s="278"/>
      <c r="AC202" s="278"/>
      <c r="AD202" s="278"/>
      <c r="AE202" s="278"/>
      <c r="AF202" s="278"/>
      <c r="AG202" s="278"/>
      <c r="AH202" s="278"/>
      <c r="AI202" s="278"/>
      <c r="AJ202" s="278"/>
      <c r="AK202" s="278"/>
      <c r="AL202" s="278"/>
      <c r="AM202" s="278"/>
      <c r="AN202" s="278"/>
      <c r="AO202" s="278"/>
      <c r="AP202" s="278"/>
      <c r="AQ202" s="278"/>
      <c r="AR202" s="278"/>
    </row>
    <row r="203" spans="1:44" ht="18.75" customHeight="1">
      <c r="A203" s="57"/>
      <c r="B203" s="429" t="s">
        <v>891</v>
      </c>
      <c r="C203" s="430"/>
      <c r="D203" s="430"/>
      <c r="E203" s="430"/>
      <c r="F203" s="431"/>
      <c r="G203" s="435" t="str">
        <f>N200&amp;" 지시값"</f>
        <v>접촉식 좌표 측정기 지시값</v>
      </c>
      <c r="H203" s="436"/>
      <c r="I203" s="436"/>
      <c r="J203" s="436"/>
      <c r="K203" s="436"/>
      <c r="L203" s="436"/>
      <c r="M203" s="436"/>
      <c r="N203" s="436"/>
      <c r="O203" s="436"/>
      <c r="P203" s="436"/>
      <c r="Q203" s="436"/>
      <c r="R203" s="436"/>
      <c r="S203" s="436"/>
      <c r="T203" s="436"/>
      <c r="U203" s="436"/>
      <c r="V203" s="436"/>
      <c r="W203" s="436"/>
      <c r="X203" s="436"/>
      <c r="Y203" s="436"/>
      <c r="Z203" s="436"/>
      <c r="AA203" s="436"/>
      <c r="AB203" s="436"/>
      <c r="AC203" s="436"/>
      <c r="AD203" s="436"/>
      <c r="AE203" s="437"/>
      <c r="AF203" s="429" t="s">
        <v>892</v>
      </c>
      <c r="AG203" s="430"/>
      <c r="AH203" s="430"/>
      <c r="AI203" s="430"/>
      <c r="AJ203" s="431"/>
      <c r="AK203" s="429" t="s">
        <v>893</v>
      </c>
      <c r="AL203" s="430"/>
      <c r="AM203" s="430"/>
      <c r="AN203" s="430"/>
      <c r="AO203" s="431"/>
    </row>
    <row r="204" spans="1:44" ht="18.75" customHeight="1">
      <c r="A204" s="57"/>
      <c r="B204" s="432"/>
      <c r="C204" s="433"/>
      <c r="D204" s="433"/>
      <c r="E204" s="433"/>
      <c r="F204" s="434"/>
      <c r="G204" s="435" t="s">
        <v>894</v>
      </c>
      <c r="H204" s="436"/>
      <c r="I204" s="436"/>
      <c r="J204" s="436"/>
      <c r="K204" s="437"/>
      <c r="L204" s="435" t="s">
        <v>896</v>
      </c>
      <c r="M204" s="436"/>
      <c r="N204" s="436"/>
      <c r="O204" s="436"/>
      <c r="P204" s="437"/>
      <c r="Q204" s="435" t="s">
        <v>897</v>
      </c>
      <c r="R204" s="436"/>
      <c r="S204" s="436"/>
      <c r="T204" s="436"/>
      <c r="U204" s="437"/>
      <c r="V204" s="435" t="s">
        <v>898</v>
      </c>
      <c r="W204" s="436"/>
      <c r="X204" s="436"/>
      <c r="Y204" s="436"/>
      <c r="Z204" s="437"/>
      <c r="AA204" s="435" t="s">
        <v>899</v>
      </c>
      <c r="AB204" s="436"/>
      <c r="AC204" s="436"/>
      <c r="AD204" s="436"/>
      <c r="AE204" s="437"/>
      <c r="AF204" s="432"/>
      <c r="AG204" s="433"/>
      <c r="AH204" s="433"/>
      <c r="AI204" s="433"/>
      <c r="AJ204" s="434"/>
      <c r="AK204" s="432"/>
      <c r="AL204" s="433"/>
      <c r="AM204" s="433"/>
      <c r="AN204" s="433"/>
      <c r="AO204" s="434"/>
    </row>
    <row r="205" spans="1:44" ht="18.75" customHeight="1">
      <c r="A205" s="57"/>
      <c r="B205" s="435" t="s">
        <v>694</v>
      </c>
      <c r="C205" s="436"/>
      <c r="D205" s="436"/>
      <c r="E205" s="436"/>
      <c r="F205" s="437"/>
      <c r="G205" s="435" t="str">
        <f>B205</f>
        <v>mm</v>
      </c>
      <c r="H205" s="436"/>
      <c r="I205" s="436"/>
      <c r="J205" s="436"/>
      <c r="K205" s="437"/>
      <c r="L205" s="435" t="str">
        <f>G205</f>
        <v>mm</v>
      </c>
      <c r="M205" s="436"/>
      <c r="N205" s="436"/>
      <c r="O205" s="436"/>
      <c r="P205" s="437"/>
      <c r="Q205" s="435" t="str">
        <f>L205</f>
        <v>mm</v>
      </c>
      <c r="R205" s="436"/>
      <c r="S205" s="436"/>
      <c r="T205" s="436"/>
      <c r="U205" s="437"/>
      <c r="V205" s="435" t="str">
        <f>Q205</f>
        <v>mm</v>
      </c>
      <c r="W205" s="436"/>
      <c r="X205" s="436"/>
      <c r="Y205" s="436"/>
      <c r="Z205" s="437"/>
      <c r="AA205" s="435" t="str">
        <f>V205</f>
        <v>mm</v>
      </c>
      <c r="AB205" s="436"/>
      <c r="AC205" s="436"/>
      <c r="AD205" s="436"/>
      <c r="AE205" s="437"/>
      <c r="AF205" s="435" t="s">
        <v>693</v>
      </c>
      <c r="AG205" s="436"/>
      <c r="AH205" s="436"/>
      <c r="AI205" s="436"/>
      <c r="AJ205" s="437"/>
      <c r="AK205" s="435" t="s">
        <v>860</v>
      </c>
      <c r="AL205" s="436"/>
      <c r="AM205" s="436"/>
      <c r="AN205" s="436"/>
      <c r="AO205" s="437"/>
    </row>
    <row r="206" spans="1:44" ht="18.75" customHeight="1">
      <c r="A206" s="57"/>
      <c r="B206" s="438" t="str">
        <f>Calcu!T70</f>
        <v/>
      </c>
      <c r="C206" s="439"/>
      <c r="D206" s="439"/>
      <c r="E206" s="439"/>
      <c r="F206" s="440"/>
      <c r="G206" s="438" t="str">
        <f>IF(Calcu!B70=TRUE,Calcu!E70*$H$200,"")</f>
        <v/>
      </c>
      <c r="H206" s="439"/>
      <c r="I206" s="439"/>
      <c r="J206" s="439"/>
      <c r="K206" s="440"/>
      <c r="L206" s="438" t="str">
        <f>IF(Calcu!B70=TRUE,Calcu!F70*H$200,"")</f>
        <v/>
      </c>
      <c r="M206" s="439"/>
      <c r="N206" s="439"/>
      <c r="O206" s="439"/>
      <c r="P206" s="440"/>
      <c r="Q206" s="438" t="str">
        <f>IF(Calcu!B70=TRUE,Calcu!G70*H$200,"")</f>
        <v/>
      </c>
      <c r="R206" s="439"/>
      <c r="S206" s="439"/>
      <c r="T206" s="439"/>
      <c r="U206" s="440"/>
      <c r="V206" s="438" t="str">
        <f>IF(Calcu!B70=TRUE,Calcu!H70*H$200,"")</f>
        <v/>
      </c>
      <c r="W206" s="439"/>
      <c r="X206" s="439"/>
      <c r="Y206" s="439"/>
      <c r="Z206" s="440"/>
      <c r="AA206" s="438" t="str">
        <f>IF(Calcu!B70=TRUE,Calcu!I70*H$200,"")</f>
        <v/>
      </c>
      <c r="AB206" s="439"/>
      <c r="AC206" s="439"/>
      <c r="AD206" s="439"/>
      <c r="AE206" s="440"/>
      <c r="AF206" s="438" t="str">
        <f>Calcu!M70</f>
        <v/>
      </c>
      <c r="AG206" s="439"/>
      <c r="AH206" s="439"/>
      <c r="AI206" s="439"/>
      <c r="AJ206" s="440"/>
      <c r="AK206" s="438" t="str">
        <f>Calcu!K70</f>
        <v/>
      </c>
      <c r="AL206" s="439"/>
      <c r="AM206" s="439"/>
      <c r="AN206" s="439"/>
      <c r="AO206" s="440"/>
    </row>
    <row r="207" spans="1:44" ht="18.75" customHeight="1">
      <c r="A207" s="57"/>
      <c r="B207" s="438" t="str">
        <f>Calcu!T71</f>
        <v/>
      </c>
      <c r="C207" s="439"/>
      <c r="D207" s="439"/>
      <c r="E207" s="439"/>
      <c r="F207" s="440"/>
      <c r="G207" s="438" t="str">
        <f>IF(Calcu!B71=TRUE,Calcu!E71*$H$200,"")</f>
        <v/>
      </c>
      <c r="H207" s="439"/>
      <c r="I207" s="439"/>
      <c r="J207" s="439"/>
      <c r="K207" s="440"/>
      <c r="L207" s="438" t="str">
        <f>IF(Calcu!B71=TRUE,Calcu!F71*H$200,"")</f>
        <v/>
      </c>
      <c r="M207" s="439"/>
      <c r="N207" s="439"/>
      <c r="O207" s="439"/>
      <c r="P207" s="440"/>
      <c r="Q207" s="438" t="str">
        <f>IF(Calcu!B71=TRUE,Calcu!G71*H$200,"")</f>
        <v/>
      </c>
      <c r="R207" s="439"/>
      <c r="S207" s="439"/>
      <c r="T207" s="439"/>
      <c r="U207" s="440"/>
      <c r="V207" s="438" t="str">
        <f>IF(Calcu!B71=TRUE,Calcu!H71*H$200,"")</f>
        <v/>
      </c>
      <c r="W207" s="439"/>
      <c r="X207" s="439"/>
      <c r="Y207" s="439"/>
      <c r="Z207" s="440"/>
      <c r="AA207" s="438" t="str">
        <f>IF(Calcu!B71=TRUE,Calcu!I71*H$200,"")</f>
        <v/>
      </c>
      <c r="AB207" s="439"/>
      <c r="AC207" s="439"/>
      <c r="AD207" s="439"/>
      <c r="AE207" s="440"/>
      <c r="AF207" s="438" t="str">
        <f>Calcu!M71</f>
        <v/>
      </c>
      <c r="AG207" s="439"/>
      <c r="AH207" s="439"/>
      <c r="AI207" s="439"/>
      <c r="AJ207" s="440"/>
      <c r="AK207" s="438" t="str">
        <f>Calcu!K71</f>
        <v/>
      </c>
      <c r="AL207" s="439"/>
      <c r="AM207" s="439"/>
      <c r="AN207" s="439"/>
      <c r="AO207" s="440"/>
    </row>
    <row r="208" spans="1:44" ht="18.75" customHeight="1">
      <c r="A208" s="57"/>
      <c r="B208" s="438" t="str">
        <f>Calcu!T72</f>
        <v/>
      </c>
      <c r="C208" s="439"/>
      <c r="D208" s="439"/>
      <c r="E208" s="439"/>
      <c r="F208" s="440"/>
      <c r="G208" s="438" t="str">
        <f>IF(Calcu!B72=TRUE,Calcu!E72*$H$200,"")</f>
        <v/>
      </c>
      <c r="H208" s="439"/>
      <c r="I208" s="439"/>
      <c r="J208" s="439"/>
      <c r="K208" s="440"/>
      <c r="L208" s="438" t="str">
        <f>IF(Calcu!B72=TRUE,Calcu!F72*H$200,"")</f>
        <v/>
      </c>
      <c r="M208" s="439"/>
      <c r="N208" s="439"/>
      <c r="O208" s="439"/>
      <c r="P208" s="440"/>
      <c r="Q208" s="438" t="str">
        <f>IF(Calcu!B72=TRUE,Calcu!G72*H$200,"")</f>
        <v/>
      </c>
      <c r="R208" s="439"/>
      <c r="S208" s="439"/>
      <c r="T208" s="439"/>
      <c r="U208" s="440"/>
      <c r="V208" s="438" t="str">
        <f>IF(Calcu!B72=TRUE,Calcu!H72*H$200,"")</f>
        <v/>
      </c>
      <c r="W208" s="439"/>
      <c r="X208" s="439"/>
      <c r="Y208" s="439"/>
      <c r="Z208" s="440"/>
      <c r="AA208" s="438" t="str">
        <f>IF(Calcu!B72=TRUE,Calcu!I72*H$200,"")</f>
        <v/>
      </c>
      <c r="AB208" s="439"/>
      <c r="AC208" s="439"/>
      <c r="AD208" s="439"/>
      <c r="AE208" s="440"/>
      <c r="AF208" s="438" t="str">
        <f>Calcu!M72</f>
        <v/>
      </c>
      <c r="AG208" s="439"/>
      <c r="AH208" s="439"/>
      <c r="AI208" s="439"/>
      <c r="AJ208" s="440"/>
      <c r="AK208" s="438" t="str">
        <f>Calcu!K72</f>
        <v/>
      </c>
      <c r="AL208" s="439"/>
      <c r="AM208" s="439"/>
      <c r="AN208" s="439"/>
      <c r="AO208" s="440"/>
    </row>
    <row r="209" spans="1:41" ht="18.75" customHeight="1">
      <c r="A209" s="57"/>
      <c r="B209" s="438" t="str">
        <f>Calcu!T73</f>
        <v/>
      </c>
      <c r="C209" s="439"/>
      <c r="D209" s="439"/>
      <c r="E209" s="439"/>
      <c r="F209" s="440"/>
      <c r="G209" s="438" t="str">
        <f>IF(Calcu!B73=TRUE,Calcu!E73*$H$200,"")</f>
        <v/>
      </c>
      <c r="H209" s="439"/>
      <c r="I209" s="439"/>
      <c r="J209" s="439"/>
      <c r="K209" s="440"/>
      <c r="L209" s="438" t="str">
        <f>IF(Calcu!B73=TRUE,Calcu!F73*H$200,"")</f>
        <v/>
      </c>
      <c r="M209" s="439"/>
      <c r="N209" s="439"/>
      <c r="O209" s="439"/>
      <c r="P209" s="440"/>
      <c r="Q209" s="438" t="str">
        <f>IF(Calcu!B73=TRUE,Calcu!G73*H$200,"")</f>
        <v/>
      </c>
      <c r="R209" s="439"/>
      <c r="S209" s="439"/>
      <c r="T209" s="439"/>
      <c r="U209" s="440"/>
      <c r="V209" s="438" t="str">
        <f>IF(Calcu!B73=TRUE,Calcu!H73*H$200,"")</f>
        <v/>
      </c>
      <c r="W209" s="439"/>
      <c r="X209" s="439"/>
      <c r="Y209" s="439"/>
      <c r="Z209" s="440"/>
      <c r="AA209" s="438" t="str">
        <f>IF(Calcu!B73=TRUE,Calcu!I73*H$200,"")</f>
        <v/>
      </c>
      <c r="AB209" s="439"/>
      <c r="AC209" s="439"/>
      <c r="AD209" s="439"/>
      <c r="AE209" s="440"/>
      <c r="AF209" s="438" t="str">
        <f>Calcu!M73</f>
        <v/>
      </c>
      <c r="AG209" s="439"/>
      <c r="AH209" s="439"/>
      <c r="AI209" s="439"/>
      <c r="AJ209" s="440"/>
      <c r="AK209" s="438" t="str">
        <f>Calcu!K73</f>
        <v/>
      </c>
      <c r="AL209" s="439"/>
      <c r="AM209" s="439"/>
      <c r="AN209" s="439"/>
      <c r="AO209" s="440"/>
    </row>
    <row r="210" spans="1:41" ht="18.75" customHeight="1">
      <c r="A210" s="57"/>
      <c r="B210" s="438" t="str">
        <f>Calcu!T74</f>
        <v/>
      </c>
      <c r="C210" s="439"/>
      <c r="D210" s="439"/>
      <c r="E210" s="439"/>
      <c r="F210" s="440"/>
      <c r="G210" s="438" t="str">
        <f>IF(Calcu!B74=TRUE,Calcu!E74*$H$200,"")</f>
        <v/>
      </c>
      <c r="H210" s="439"/>
      <c r="I210" s="439"/>
      <c r="J210" s="439"/>
      <c r="K210" s="440"/>
      <c r="L210" s="438" t="str">
        <f>IF(Calcu!B74=TRUE,Calcu!F74*H$200,"")</f>
        <v/>
      </c>
      <c r="M210" s="439"/>
      <c r="N210" s="439"/>
      <c r="O210" s="439"/>
      <c r="P210" s="440"/>
      <c r="Q210" s="438" t="str">
        <f>IF(Calcu!B74=TRUE,Calcu!G74*H$200,"")</f>
        <v/>
      </c>
      <c r="R210" s="439"/>
      <c r="S210" s="439"/>
      <c r="T210" s="439"/>
      <c r="U210" s="440"/>
      <c r="V210" s="438" t="str">
        <f>IF(Calcu!B74=TRUE,Calcu!H74*H$200,"")</f>
        <v/>
      </c>
      <c r="W210" s="439"/>
      <c r="X210" s="439"/>
      <c r="Y210" s="439"/>
      <c r="Z210" s="440"/>
      <c r="AA210" s="438" t="str">
        <f>IF(Calcu!B74=TRUE,Calcu!I74*H$200,"")</f>
        <v/>
      </c>
      <c r="AB210" s="439"/>
      <c r="AC210" s="439"/>
      <c r="AD210" s="439"/>
      <c r="AE210" s="440"/>
      <c r="AF210" s="438" t="str">
        <f>Calcu!M74</f>
        <v/>
      </c>
      <c r="AG210" s="439"/>
      <c r="AH210" s="439"/>
      <c r="AI210" s="439"/>
      <c r="AJ210" s="440"/>
      <c r="AK210" s="438" t="str">
        <f>Calcu!K74</f>
        <v/>
      </c>
      <c r="AL210" s="439"/>
      <c r="AM210" s="439"/>
      <c r="AN210" s="439"/>
      <c r="AO210" s="440"/>
    </row>
    <row r="211" spans="1:41" ht="18.75" customHeight="1">
      <c r="A211" s="57"/>
      <c r="B211" s="438" t="str">
        <f>Calcu!T75</f>
        <v/>
      </c>
      <c r="C211" s="439"/>
      <c r="D211" s="439"/>
      <c r="E211" s="439"/>
      <c r="F211" s="440"/>
      <c r="G211" s="438" t="str">
        <f>IF(Calcu!B75=TRUE,Calcu!E75*$H$200,"")</f>
        <v/>
      </c>
      <c r="H211" s="439"/>
      <c r="I211" s="439"/>
      <c r="J211" s="439"/>
      <c r="K211" s="440"/>
      <c r="L211" s="438" t="str">
        <f>IF(Calcu!B75=TRUE,Calcu!F75*H$200,"")</f>
        <v/>
      </c>
      <c r="M211" s="439"/>
      <c r="N211" s="439"/>
      <c r="O211" s="439"/>
      <c r="P211" s="440"/>
      <c r="Q211" s="438" t="str">
        <f>IF(Calcu!B75=TRUE,Calcu!G75*H$200,"")</f>
        <v/>
      </c>
      <c r="R211" s="439"/>
      <c r="S211" s="439"/>
      <c r="T211" s="439"/>
      <c r="U211" s="440"/>
      <c r="V211" s="438" t="str">
        <f>IF(Calcu!B75=TRUE,Calcu!H75*H$200,"")</f>
        <v/>
      </c>
      <c r="W211" s="439"/>
      <c r="X211" s="439"/>
      <c r="Y211" s="439"/>
      <c r="Z211" s="440"/>
      <c r="AA211" s="438" t="str">
        <f>IF(Calcu!B75=TRUE,Calcu!I75*H$200,"")</f>
        <v/>
      </c>
      <c r="AB211" s="439"/>
      <c r="AC211" s="439"/>
      <c r="AD211" s="439"/>
      <c r="AE211" s="440"/>
      <c r="AF211" s="438" t="str">
        <f>Calcu!M75</f>
        <v/>
      </c>
      <c r="AG211" s="439"/>
      <c r="AH211" s="439"/>
      <c r="AI211" s="439"/>
      <c r="AJ211" s="440"/>
      <c r="AK211" s="438" t="str">
        <f>Calcu!K75</f>
        <v/>
      </c>
      <c r="AL211" s="439"/>
      <c r="AM211" s="439"/>
      <c r="AN211" s="439"/>
      <c r="AO211" s="440"/>
    </row>
    <row r="212" spans="1:41" ht="18.75" customHeight="1">
      <c r="A212" s="57"/>
      <c r="B212" s="438" t="str">
        <f>Calcu!T76</f>
        <v/>
      </c>
      <c r="C212" s="439"/>
      <c r="D212" s="439"/>
      <c r="E212" s="439"/>
      <c r="F212" s="440"/>
      <c r="G212" s="438" t="str">
        <f>IF(Calcu!B76=TRUE,Calcu!E76*$H$200,"")</f>
        <v/>
      </c>
      <c r="H212" s="439"/>
      <c r="I212" s="439"/>
      <c r="J212" s="439"/>
      <c r="K212" s="440"/>
      <c r="L212" s="438" t="str">
        <f>IF(Calcu!B76=TRUE,Calcu!F76*H$200,"")</f>
        <v/>
      </c>
      <c r="M212" s="439"/>
      <c r="N212" s="439"/>
      <c r="O212" s="439"/>
      <c r="P212" s="440"/>
      <c r="Q212" s="438" t="str">
        <f>IF(Calcu!B76=TRUE,Calcu!G76*H$200,"")</f>
        <v/>
      </c>
      <c r="R212" s="439"/>
      <c r="S212" s="439"/>
      <c r="T212" s="439"/>
      <c r="U212" s="440"/>
      <c r="V212" s="438" t="str">
        <f>IF(Calcu!B76=TRUE,Calcu!H76*H$200,"")</f>
        <v/>
      </c>
      <c r="W212" s="439"/>
      <c r="X212" s="439"/>
      <c r="Y212" s="439"/>
      <c r="Z212" s="440"/>
      <c r="AA212" s="438" t="str">
        <f>IF(Calcu!B76=TRUE,Calcu!I76*H$200,"")</f>
        <v/>
      </c>
      <c r="AB212" s="439"/>
      <c r="AC212" s="439"/>
      <c r="AD212" s="439"/>
      <c r="AE212" s="440"/>
      <c r="AF212" s="438" t="str">
        <f>Calcu!M76</f>
        <v/>
      </c>
      <c r="AG212" s="439"/>
      <c r="AH212" s="439"/>
      <c r="AI212" s="439"/>
      <c r="AJ212" s="440"/>
      <c r="AK212" s="438" t="str">
        <f>Calcu!K76</f>
        <v/>
      </c>
      <c r="AL212" s="439"/>
      <c r="AM212" s="439"/>
      <c r="AN212" s="439"/>
      <c r="AO212" s="440"/>
    </row>
    <row r="213" spans="1:41" ht="18.75" customHeight="1">
      <c r="A213" s="57"/>
      <c r="B213" s="438" t="str">
        <f>Calcu!T77</f>
        <v/>
      </c>
      <c r="C213" s="439"/>
      <c r="D213" s="439"/>
      <c r="E213" s="439"/>
      <c r="F213" s="440"/>
      <c r="G213" s="438" t="str">
        <f>IF(Calcu!B77=TRUE,Calcu!E77*$H$200,"")</f>
        <v/>
      </c>
      <c r="H213" s="439"/>
      <c r="I213" s="439"/>
      <c r="J213" s="439"/>
      <c r="K213" s="440"/>
      <c r="L213" s="438" t="str">
        <f>IF(Calcu!B77=TRUE,Calcu!F77*H$200,"")</f>
        <v/>
      </c>
      <c r="M213" s="439"/>
      <c r="N213" s="439"/>
      <c r="O213" s="439"/>
      <c r="P213" s="440"/>
      <c r="Q213" s="438" t="str">
        <f>IF(Calcu!B77=TRUE,Calcu!G77*H$200,"")</f>
        <v/>
      </c>
      <c r="R213" s="439"/>
      <c r="S213" s="439"/>
      <c r="T213" s="439"/>
      <c r="U213" s="440"/>
      <c r="V213" s="438" t="str">
        <f>IF(Calcu!B77=TRUE,Calcu!H77*H$200,"")</f>
        <v/>
      </c>
      <c r="W213" s="439"/>
      <c r="X213" s="439"/>
      <c r="Y213" s="439"/>
      <c r="Z213" s="440"/>
      <c r="AA213" s="438" t="str">
        <f>IF(Calcu!B77=TRUE,Calcu!I77*H$200,"")</f>
        <v/>
      </c>
      <c r="AB213" s="439"/>
      <c r="AC213" s="439"/>
      <c r="AD213" s="439"/>
      <c r="AE213" s="440"/>
      <c r="AF213" s="438" t="str">
        <f>Calcu!M77</f>
        <v/>
      </c>
      <c r="AG213" s="439"/>
      <c r="AH213" s="439"/>
      <c r="AI213" s="439"/>
      <c r="AJ213" s="440"/>
      <c r="AK213" s="438" t="str">
        <f>Calcu!K77</f>
        <v/>
      </c>
      <c r="AL213" s="439"/>
      <c r="AM213" s="439"/>
      <c r="AN213" s="439"/>
      <c r="AO213" s="440"/>
    </row>
    <row r="214" spans="1:41" ht="18.75" customHeight="1">
      <c r="A214" s="57"/>
      <c r="B214" s="438" t="str">
        <f>Calcu!T78</f>
        <v/>
      </c>
      <c r="C214" s="439"/>
      <c r="D214" s="439"/>
      <c r="E214" s="439"/>
      <c r="F214" s="440"/>
      <c r="G214" s="438" t="str">
        <f>IF(Calcu!B78=TRUE,Calcu!E78*$H$200,"")</f>
        <v/>
      </c>
      <c r="H214" s="439"/>
      <c r="I214" s="439"/>
      <c r="J214" s="439"/>
      <c r="K214" s="440"/>
      <c r="L214" s="438" t="str">
        <f>IF(Calcu!B78=TRUE,Calcu!F78*H$200,"")</f>
        <v/>
      </c>
      <c r="M214" s="439"/>
      <c r="N214" s="439"/>
      <c r="O214" s="439"/>
      <c r="P214" s="440"/>
      <c r="Q214" s="438" t="str">
        <f>IF(Calcu!B78=TRUE,Calcu!G78*H$200,"")</f>
        <v/>
      </c>
      <c r="R214" s="439"/>
      <c r="S214" s="439"/>
      <c r="T214" s="439"/>
      <c r="U214" s="440"/>
      <c r="V214" s="438" t="str">
        <f>IF(Calcu!B78=TRUE,Calcu!H78*H$200,"")</f>
        <v/>
      </c>
      <c r="W214" s="439"/>
      <c r="X214" s="439"/>
      <c r="Y214" s="439"/>
      <c r="Z214" s="440"/>
      <c r="AA214" s="438" t="str">
        <f>IF(Calcu!B78=TRUE,Calcu!I78*H$200,"")</f>
        <v/>
      </c>
      <c r="AB214" s="439"/>
      <c r="AC214" s="439"/>
      <c r="AD214" s="439"/>
      <c r="AE214" s="440"/>
      <c r="AF214" s="438" t="str">
        <f>Calcu!M78</f>
        <v/>
      </c>
      <c r="AG214" s="439"/>
      <c r="AH214" s="439"/>
      <c r="AI214" s="439"/>
      <c r="AJ214" s="440"/>
      <c r="AK214" s="438" t="str">
        <f>Calcu!K78</f>
        <v/>
      </c>
      <c r="AL214" s="439"/>
      <c r="AM214" s="439"/>
      <c r="AN214" s="439"/>
      <c r="AO214" s="440"/>
    </row>
    <row r="215" spans="1:41" ht="18.75" customHeight="1">
      <c r="A215" s="57"/>
      <c r="B215" s="438" t="str">
        <f>Calcu!T79</f>
        <v/>
      </c>
      <c r="C215" s="439"/>
      <c r="D215" s="439"/>
      <c r="E215" s="439"/>
      <c r="F215" s="440"/>
      <c r="G215" s="438" t="str">
        <f>IF(Calcu!B79=TRUE,Calcu!E79*$H$200,"")</f>
        <v/>
      </c>
      <c r="H215" s="439"/>
      <c r="I215" s="439"/>
      <c r="J215" s="439"/>
      <c r="K215" s="440"/>
      <c r="L215" s="438" t="str">
        <f>IF(Calcu!B79=TRUE,Calcu!F79*H$200,"")</f>
        <v/>
      </c>
      <c r="M215" s="439"/>
      <c r="N215" s="439"/>
      <c r="O215" s="439"/>
      <c r="P215" s="440"/>
      <c r="Q215" s="438" t="str">
        <f>IF(Calcu!B79=TRUE,Calcu!G79*H$200,"")</f>
        <v/>
      </c>
      <c r="R215" s="439"/>
      <c r="S215" s="439"/>
      <c r="T215" s="439"/>
      <c r="U215" s="440"/>
      <c r="V215" s="438" t="str">
        <f>IF(Calcu!B79=TRUE,Calcu!H79*H$200,"")</f>
        <v/>
      </c>
      <c r="W215" s="439"/>
      <c r="X215" s="439"/>
      <c r="Y215" s="439"/>
      <c r="Z215" s="440"/>
      <c r="AA215" s="438" t="str">
        <f>IF(Calcu!B79=TRUE,Calcu!I79*H$200,"")</f>
        <v/>
      </c>
      <c r="AB215" s="439"/>
      <c r="AC215" s="439"/>
      <c r="AD215" s="439"/>
      <c r="AE215" s="440"/>
      <c r="AF215" s="438" t="str">
        <f>Calcu!M79</f>
        <v/>
      </c>
      <c r="AG215" s="439"/>
      <c r="AH215" s="439"/>
      <c r="AI215" s="439"/>
      <c r="AJ215" s="440"/>
      <c r="AK215" s="438" t="str">
        <f>Calcu!K79</f>
        <v/>
      </c>
      <c r="AL215" s="439"/>
      <c r="AM215" s="439"/>
      <c r="AN215" s="439"/>
      <c r="AO215" s="440"/>
    </row>
    <row r="216" spans="1:41" ht="18.75" customHeight="1">
      <c r="A216" s="57"/>
      <c r="B216" s="438" t="str">
        <f>Calcu!T80</f>
        <v/>
      </c>
      <c r="C216" s="439"/>
      <c r="D216" s="439"/>
      <c r="E216" s="439"/>
      <c r="F216" s="440"/>
      <c r="G216" s="438" t="str">
        <f>IF(Calcu!B80=TRUE,Calcu!E80*$H$200,"")</f>
        <v/>
      </c>
      <c r="H216" s="439"/>
      <c r="I216" s="439"/>
      <c r="J216" s="439"/>
      <c r="K216" s="440"/>
      <c r="L216" s="438" t="str">
        <f>IF(Calcu!B80=TRUE,Calcu!F80*H$200,"")</f>
        <v/>
      </c>
      <c r="M216" s="439"/>
      <c r="N216" s="439"/>
      <c r="O216" s="439"/>
      <c r="P216" s="440"/>
      <c r="Q216" s="438" t="str">
        <f>IF(Calcu!B80=TRUE,Calcu!G80*H$200,"")</f>
        <v/>
      </c>
      <c r="R216" s="439"/>
      <c r="S216" s="439"/>
      <c r="T216" s="439"/>
      <c r="U216" s="440"/>
      <c r="V216" s="438" t="str">
        <f>IF(Calcu!B80=TRUE,Calcu!H80*H$200,"")</f>
        <v/>
      </c>
      <c r="W216" s="439"/>
      <c r="X216" s="439"/>
      <c r="Y216" s="439"/>
      <c r="Z216" s="440"/>
      <c r="AA216" s="438" t="str">
        <f>IF(Calcu!B80=TRUE,Calcu!I80*H$200,"")</f>
        <v/>
      </c>
      <c r="AB216" s="439"/>
      <c r="AC216" s="439"/>
      <c r="AD216" s="439"/>
      <c r="AE216" s="440"/>
      <c r="AF216" s="438" t="str">
        <f>Calcu!M80</f>
        <v/>
      </c>
      <c r="AG216" s="439"/>
      <c r="AH216" s="439"/>
      <c r="AI216" s="439"/>
      <c r="AJ216" s="440"/>
      <c r="AK216" s="438" t="str">
        <f>Calcu!K80</f>
        <v/>
      </c>
      <c r="AL216" s="439"/>
      <c r="AM216" s="439"/>
      <c r="AN216" s="439"/>
      <c r="AO216" s="440"/>
    </row>
    <row r="217" spans="1:41" ht="18.75" customHeight="1">
      <c r="A217" s="57"/>
      <c r="B217" s="438" t="str">
        <f>Calcu!T81</f>
        <v/>
      </c>
      <c r="C217" s="439"/>
      <c r="D217" s="439"/>
      <c r="E217" s="439"/>
      <c r="F217" s="440"/>
      <c r="G217" s="438" t="str">
        <f>IF(Calcu!B81=TRUE,Calcu!E81*$H$200,"")</f>
        <v/>
      </c>
      <c r="H217" s="439"/>
      <c r="I217" s="439"/>
      <c r="J217" s="439"/>
      <c r="K217" s="440"/>
      <c r="L217" s="438" t="str">
        <f>IF(Calcu!B81=TRUE,Calcu!F81*H$200,"")</f>
        <v/>
      </c>
      <c r="M217" s="439"/>
      <c r="N217" s="439"/>
      <c r="O217" s="439"/>
      <c r="P217" s="440"/>
      <c r="Q217" s="438" t="str">
        <f>IF(Calcu!B81=TRUE,Calcu!G81*H$200,"")</f>
        <v/>
      </c>
      <c r="R217" s="439"/>
      <c r="S217" s="439"/>
      <c r="T217" s="439"/>
      <c r="U217" s="440"/>
      <c r="V217" s="438" t="str">
        <f>IF(Calcu!B81=TRUE,Calcu!H81*H$200,"")</f>
        <v/>
      </c>
      <c r="W217" s="439"/>
      <c r="X217" s="439"/>
      <c r="Y217" s="439"/>
      <c r="Z217" s="440"/>
      <c r="AA217" s="438" t="str">
        <f>IF(Calcu!B81=TRUE,Calcu!I81*H$200,"")</f>
        <v/>
      </c>
      <c r="AB217" s="439"/>
      <c r="AC217" s="439"/>
      <c r="AD217" s="439"/>
      <c r="AE217" s="440"/>
      <c r="AF217" s="438" t="str">
        <f>Calcu!M81</f>
        <v/>
      </c>
      <c r="AG217" s="439"/>
      <c r="AH217" s="439"/>
      <c r="AI217" s="439"/>
      <c r="AJ217" s="440"/>
      <c r="AK217" s="438" t="str">
        <f>Calcu!K81</f>
        <v/>
      </c>
      <c r="AL217" s="439"/>
      <c r="AM217" s="439"/>
      <c r="AN217" s="439"/>
      <c r="AO217" s="440"/>
    </row>
    <row r="218" spans="1:41" ht="18.75" customHeight="1">
      <c r="A218" s="57"/>
      <c r="B218" s="438" t="str">
        <f>Calcu!T82</f>
        <v/>
      </c>
      <c r="C218" s="439"/>
      <c r="D218" s="439"/>
      <c r="E218" s="439"/>
      <c r="F218" s="440"/>
      <c r="G218" s="438" t="str">
        <f>IF(Calcu!B82=TRUE,Calcu!E82*$H$200,"")</f>
        <v/>
      </c>
      <c r="H218" s="439"/>
      <c r="I218" s="439"/>
      <c r="J218" s="439"/>
      <c r="K218" s="440"/>
      <c r="L218" s="438" t="str">
        <f>IF(Calcu!B82=TRUE,Calcu!F82*H$200,"")</f>
        <v/>
      </c>
      <c r="M218" s="439"/>
      <c r="N218" s="439"/>
      <c r="O218" s="439"/>
      <c r="P218" s="440"/>
      <c r="Q218" s="438" t="str">
        <f>IF(Calcu!B82=TRUE,Calcu!G82*H$200,"")</f>
        <v/>
      </c>
      <c r="R218" s="439"/>
      <c r="S218" s="439"/>
      <c r="T218" s="439"/>
      <c r="U218" s="440"/>
      <c r="V218" s="438" t="str">
        <f>IF(Calcu!B82=TRUE,Calcu!H82*H$200,"")</f>
        <v/>
      </c>
      <c r="W218" s="439"/>
      <c r="X218" s="439"/>
      <c r="Y218" s="439"/>
      <c r="Z218" s="440"/>
      <c r="AA218" s="438" t="str">
        <f>IF(Calcu!B82=TRUE,Calcu!I82*H$200,"")</f>
        <v/>
      </c>
      <c r="AB218" s="439"/>
      <c r="AC218" s="439"/>
      <c r="AD218" s="439"/>
      <c r="AE218" s="440"/>
      <c r="AF218" s="438" t="str">
        <f>Calcu!M82</f>
        <v/>
      </c>
      <c r="AG218" s="439"/>
      <c r="AH218" s="439"/>
      <c r="AI218" s="439"/>
      <c r="AJ218" s="440"/>
      <c r="AK218" s="438" t="str">
        <f>Calcu!K82</f>
        <v/>
      </c>
      <c r="AL218" s="439"/>
      <c r="AM218" s="439"/>
      <c r="AN218" s="439"/>
      <c r="AO218" s="440"/>
    </row>
    <row r="219" spans="1:41" ht="18.75" customHeight="1">
      <c r="A219" s="57"/>
      <c r="B219" s="438" t="str">
        <f>Calcu!T83</f>
        <v/>
      </c>
      <c r="C219" s="439"/>
      <c r="D219" s="439"/>
      <c r="E219" s="439"/>
      <c r="F219" s="440"/>
      <c r="G219" s="438" t="str">
        <f>IF(Calcu!B83=TRUE,Calcu!E83*$H$200,"")</f>
        <v/>
      </c>
      <c r="H219" s="439"/>
      <c r="I219" s="439"/>
      <c r="J219" s="439"/>
      <c r="K219" s="440"/>
      <c r="L219" s="438" t="str">
        <f>IF(Calcu!B83=TRUE,Calcu!F83*H$200,"")</f>
        <v/>
      </c>
      <c r="M219" s="439"/>
      <c r="N219" s="439"/>
      <c r="O219" s="439"/>
      <c r="P219" s="440"/>
      <c r="Q219" s="438" t="str">
        <f>IF(Calcu!B83=TRUE,Calcu!G83*H$200,"")</f>
        <v/>
      </c>
      <c r="R219" s="439"/>
      <c r="S219" s="439"/>
      <c r="T219" s="439"/>
      <c r="U219" s="440"/>
      <c r="V219" s="438" t="str">
        <f>IF(Calcu!B83=TRUE,Calcu!H83*H$200,"")</f>
        <v/>
      </c>
      <c r="W219" s="439"/>
      <c r="X219" s="439"/>
      <c r="Y219" s="439"/>
      <c r="Z219" s="440"/>
      <c r="AA219" s="438" t="str">
        <f>IF(Calcu!B83=TRUE,Calcu!I83*H$200,"")</f>
        <v/>
      </c>
      <c r="AB219" s="439"/>
      <c r="AC219" s="439"/>
      <c r="AD219" s="439"/>
      <c r="AE219" s="440"/>
      <c r="AF219" s="438" t="str">
        <f>Calcu!M83</f>
        <v/>
      </c>
      <c r="AG219" s="439"/>
      <c r="AH219" s="439"/>
      <c r="AI219" s="439"/>
      <c r="AJ219" s="440"/>
      <c r="AK219" s="438" t="str">
        <f>Calcu!K83</f>
        <v/>
      </c>
      <c r="AL219" s="439"/>
      <c r="AM219" s="439"/>
      <c r="AN219" s="439"/>
      <c r="AO219" s="440"/>
    </row>
    <row r="220" spans="1:41" ht="18.75" customHeight="1">
      <c r="A220" s="57"/>
      <c r="B220" s="438" t="str">
        <f>Calcu!T84</f>
        <v/>
      </c>
      <c r="C220" s="439"/>
      <c r="D220" s="439"/>
      <c r="E220" s="439"/>
      <c r="F220" s="440"/>
      <c r="G220" s="438" t="str">
        <f>IF(Calcu!B84=TRUE,Calcu!E84*$H$200,"")</f>
        <v/>
      </c>
      <c r="H220" s="439"/>
      <c r="I220" s="439"/>
      <c r="J220" s="439"/>
      <c r="K220" s="440"/>
      <c r="L220" s="438" t="str">
        <f>IF(Calcu!B84=TRUE,Calcu!F84*H$200,"")</f>
        <v/>
      </c>
      <c r="M220" s="439"/>
      <c r="N220" s="439"/>
      <c r="O220" s="439"/>
      <c r="P220" s="440"/>
      <c r="Q220" s="438" t="str">
        <f>IF(Calcu!B84=TRUE,Calcu!G84*H$200,"")</f>
        <v/>
      </c>
      <c r="R220" s="439"/>
      <c r="S220" s="439"/>
      <c r="T220" s="439"/>
      <c r="U220" s="440"/>
      <c r="V220" s="438" t="str">
        <f>IF(Calcu!B84=TRUE,Calcu!H84*H$200,"")</f>
        <v/>
      </c>
      <c r="W220" s="439"/>
      <c r="X220" s="439"/>
      <c r="Y220" s="439"/>
      <c r="Z220" s="440"/>
      <c r="AA220" s="438" t="str">
        <f>IF(Calcu!B84=TRUE,Calcu!I84*H$200,"")</f>
        <v/>
      </c>
      <c r="AB220" s="439"/>
      <c r="AC220" s="439"/>
      <c r="AD220" s="439"/>
      <c r="AE220" s="440"/>
      <c r="AF220" s="438" t="str">
        <f>Calcu!M84</f>
        <v/>
      </c>
      <c r="AG220" s="439"/>
      <c r="AH220" s="439"/>
      <c r="AI220" s="439"/>
      <c r="AJ220" s="440"/>
      <c r="AK220" s="438" t="str">
        <f>Calcu!K84</f>
        <v/>
      </c>
      <c r="AL220" s="439"/>
      <c r="AM220" s="439"/>
      <c r="AN220" s="439"/>
      <c r="AO220" s="440"/>
    </row>
    <row r="221" spans="1:41" ht="18.75" customHeight="1">
      <c r="A221" s="57"/>
      <c r="B221" s="438" t="str">
        <f>Calcu!T85</f>
        <v/>
      </c>
      <c r="C221" s="439"/>
      <c r="D221" s="439"/>
      <c r="E221" s="439"/>
      <c r="F221" s="440"/>
      <c r="G221" s="438" t="str">
        <f>IF(Calcu!B85=TRUE,Calcu!E85*$H$200,"")</f>
        <v/>
      </c>
      <c r="H221" s="439"/>
      <c r="I221" s="439"/>
      <c r="J221" s="439"/>
      <c r="K221" s="440"/>
      <c r="L221" s="438" t="str">
        <f>IF(Calcu!B85=TRUE,Calcu!F85*H$200,"")</f>
        <v/>
      </c>
      <c r="M221" s="439"/>
      <c r="N221" s="439"/>
      <c r="O221" s="439"/>
      <c r="P221" s="440"/>
      <c r="Q221" s="438" t="str">
        <f>IF(Calcu!B85=TRUE,Calcu!G85*H$200,"")</f>
        <v/>
      </c>
      <c r="R221" s="439"/>
      <c r="S221" s="439"/>
      <c r="T221" s="439"/>
      <c r="U221" s="440"/>
      <c r="V221" s="438" t="str">
        <f>IF(Calcu!B85=TRUE,Calcu!H85*H$200,"")</f>
        <v/>
      </c>
      <c r="W221" s="439"/>
      <c r="X221" s="439"/>
      <c r="Y221" s="439"/>
      <c r="Z221" s="440"/>
      <c r="AA221" s="438" t="str">
        <f>IF(Calcu!B85=TRUE,Calcu!I85*H$200,"")</f>
        <v/>
      </c>
      <c r="AB221" s="439"/>
      <c r="AC221" s="439"/>
      <c r="AD221" s="439"/>
      <c r="AE221" s="440"/>
      <c r="AF221" s="438" t="str">
        <f>Calcu!M85</f>
        <v/>
      </c>
      <c r="AG221" s="439"/>
      <c r="AH221" s="439"/>
      <c r="AI221" s="439"/>
      <c r="AJ221" s="440"/>
      <c r="AK221" s="438" t="str">
        <f>Calcu!K85</f>
        <v/>
      </c>
      <c r="AL221" s="439"/>
      <c r="AM221" s="439"/>
      <c r="AN221" s="439"/>
      <c r="AO221" s="440"/>
    </row>
    <row r="222" spans="1:41" ht="18.75" customHeight="1">
      <c r="A222" s="57"/>
      <c r="B222" s="438" t="str">
        <f>Calcu!T86</f>
        <v/>
      </c>
      <c r="C222" s="439"/>
      <c r="D222" s="439"/>
      <c r="E222" s="439"/>
      <c r="F222" s="440"/>
      <c r="G222" s="438" t="str">
        <f>IF(Calcu!B86=TRUE,Calcu!E86*$H$200,"")</f>
        <v/>
      </c>
      <c r="H222" s="439"/>
      <c r="I222" s="439"/>
      <c r="J222" s="439"/>
      <c r="K222" s="440"/>
      <c r="L222" s="438" t="str">
        <f>IF(Calcu!B86=TRUE,Calcu!F86*H$200,"")</f>
        <v/>
      </c>
      <c r="M222" s="439"/>
      <c r="N222" s="439"/>
      <c r="O222" s="439"/>
      <c r="P222" s="440"/>
      <c r="Q222" s="438" t="str">
        <f>IF(Calcu!B86=TRUE,Calcu!G86*H$200,"")</f>
        <v/>
      </c>
      <c r="R222" s="439"/>
      <c r="S222" s="439"/>
      <c r="T222" s="439"/>
      <c r="U222" s="440"/>
      <c r="V222" s="438" t="str">
        <f>IF(Calcu!B86=TRUE,Calcu!H86*H$200,"")</f>
        <v/>
      </c>
      <c r="W222" s="439"/>
      <c r="X222" s="439"/>
      <c r="Y222" s="439"/>
      <c r="Z222" s="440"/>
      <c r="AA222" s="438" t="str">
        <f>IF(Calcu!B86=TRUE,Calcu!I86*H$200,"")</f>
        <v/>
      </c>
      <c r="AB222" s="439"/>
      <c r="AC222" s="439"/>
      <c r="AD222" s="439"/>
      <c r="AE222" s="440"/>
      <c r="AF222" s="438" t="str">
        <f>Calcu!M86</f>
        <v/>
      </c>
      <c r="AG222" s="439"/>
      <c r="AH222" s="439"/>
      <c r="AI222" s="439"/>
      <c r="AJ222" s="440"/>
      <c r="AK222" s="438" t="str">
        <f>Calcu!K86</f>
        <v/>
      </c>
      <c r="AL222" s="439"/>
      <c r="AM222" s="439"/>
      <c r="AN222" s="439"/>
      <c r="AO222" s="440"/>
    </row>
    <row r="223" spans="1:41" ht="18.75" customHeight="1">
      <c r="A223" s="57"/>
      <c r="B223" s="438" t="str">
        <f>Calcu!T87</f>
        <v/>
      </c>
      <c r="C223" s="439"/>
      <c r="D223" s="439"/>
      <c r="E223" s="439"/>
      <c r="F223" s="440"/>
      <c r="G223" s="438" t="str">
        <f>IF(Calcu!B87=TRUE,Calcu!E87*$H$200,"")</f>
        <v/>
      </c>
      <c r="H223" s="439"/>
      <c r="I223" s="439"/>
      <c r="J223" s="439"/>
      <c r="K223" s="440"/>
      <c r="L223" s="438" t="str">
        <f>IF(Calcu!B87=TRUE,Calcu!F87*H$200,"")</f>
        <v/>
      </c>
      <c r="M223" s="439"/>
      <c r="N223" s="439"/>
      <c r="O223" s="439"/>
      <c r="P223" s="440"/>
      <c r="Q223" s="438" t="str">
        <f>IF(Calcu!B87=TRUE,Calcu!G87*H$200,"")</f>
        <v/>
      </c>
      <c r="R223" s="439"/>
      <c r="S223" s="439"/>
      <c r="T223" s="439"/>
      <c r="U223" s="440"/>
      <c r="V223" s="438" t="str">
        <f>IF(Calcu!B87=TRUE,Calcu!H87*H$200,"")</f>
        <v/>
      </c>
      <c r="W223" s="439"/>
      <c r="X223" s="439"/>
      <c r="Y223" s="439"/>
      <c r="Z223" s="440"/>
      <c r="AA223" s="438" t="str">
        <f>IF(Calcu!B87=TRUE,Calcu!I87*H$200,"")</f>
        <v/>
      </c>
      <c r="AB223" s="439"/>
      <c r="AC223" s="439"/>
      <c r="AD223" s="439"/>
      <c r="AE223" s="440"/>
      <c r="AF223" s="438" t="str">
        <f>Calcu!M87</f>
        <v/>
      </c>
      <c r="AG223" s="439"/>
      <c r="AH223" s="439"/>
      <c r="AI223" s="439"/>
      <c r="AJ223" s="440"/>
      <c r="AK223" s="438" t="str">
        <f>Calcu!K87</f>
        <v/>
      </c>
      <c r="AL223" s="439"/>
      <c r="AM223" s="439"/>
      <c r="AN223" s="439"/>
      <c r="AO223" s="440"/>
    </row>
    <row r="224" spans="1:41" ht="18.75" customHeight="1">
      <c r="A224" s="57"/>
      <c r="B224" s="438" t="str">
        <f>Calcu!T88</f>
        <v/>
      </c>
      <c r="C224" s="439"/>
      <c r="D224" s="439"/>
      <c r="E224" s="439"/>
      <c r="F224" s="440"/>
      <c r="G224" s="438" t="str">
        <f>IF(Calcu!B88=TRUE,Calcu!E88*$H$200,"")</f>
        <v/>
      </c>
      <c r="H224" s="439"/>
      <c r="I224" s="439"/>
      <c r="J224" s="439"/>
      <c r="K224" s="440"/>
      <c r="L224" s="438" t="str">
        <f>IF(Calcu!B88=TRUE,Calcu!F88*H$200,"")</f>
        <v/>
      </c>
      <c r="M224" s="439"/>
      <c r="N224" s="439"/>
      <c r="O224" s="439"/>
      <c r="P224" s="440"/>
      <c r="Q224" s="438" t="str">
        <f>IF(Calcu!B88=TRUE,Calcu!G88*H$200,"")</f>
        <v/>
      </c>
      <c r="R224" s="439"/>
      <c r="S224" s="439"/>
      <c r="T224" s="439"/>
      <c r="U224" s="440"/>
      <c r="V224" s="438" t="str">
        <f>IF(Calcu!B88=TRUE,Calcu!H88*H$200,"")</f>
        <v/>
      </c>
      <c r="W224" s="439"/>
      <c r="X224" s="439"/>
      <c r="Y224" s="439"/>
      <c r="Z224" s="440"/>
      <c r="AA224" s="438" t="str">
        <f>IF(Calcu!B88=TRUE,Calcu!I88*H$200,"")</f>
        <v/>
      </c>
      <c r="AB224" s="439"/>
      <c r="AC224" s="439"/>
      <c r="AD224" s="439"/>
      <c r="AE224" s="440"/>
      <c r="AF224" s="438" t="str">
        <f>Calcu!M88</f>
        <v/>
      </c>
      <c r="AG224" s="439"/>
      <c r="AH224" s="439"/>
      <c r="AI224" s="439"/>
      <c r="AJ224" s="440"/>
      <c r="AK224" s="438" t="str">
        <f>Calcu!K88</f>
        <v/>
      </c>
      <c r="AL224" s="439"/>
      <c r="AM224" s="439"/>
      <c r="AN224" s="439"/>
      <c r="AO224" s="440"/>
    </row>
    <row r="225" spans="1:59" ht="18.75" customHeight="1">
      <c r="A225" s="57"/>
      <c r="B225" s="438" t="str">
        <f>Calcu!T89</f>
        <v/>
      </c>
      <c r="C225" s="439"/>
      <c r="D225" s="439"/>
      <c r="E225" s="439"/>
      <c r="F225" s="440"/>
      <c r="G225" s="438" t="str">
        <f>IF(Calcu!B89=TRUE,Calcu!E89*$H$200,"")</f>
        <v/>
      </c>
      <c r="H225" s="439"/>
      <c r="I225" s="439"/>
      <c r="J225" s="439"/>
      <c r="K225" s="440"/>
      <c r="L225" s="438" t="str">
        <f>IF(Calcu!B89=TRUE,Calcu!F89*H$200,"")</f>
        <v/>
      </c>
      <c r="M225" s="439"/>
      <c r="N225" s="439"/>
      <c r="O225" s="439"/>
      <c r="P225" s="440"/>
      <c r="Q225" s="438" t="str">
        <f>IF(Calcu!B89=TRUE,Calcu!G89*H$200,"")</f>
        <v/>
      </c>
      <c r="R225" s="439"/>
      <c r="S225" s="439"/>
      <c r="T225" s="439"/>
      <c r="U225" s="440"/>
      <c r="V225" s="438" t="str">
        <f>IF(Calcu!B89=TRUE,Calcu!H89*H$200,"")</f>
        <v/>
      </c>
      <c r="W225" s="439"/>
      <c r="X225" s="439"/>
      <c r="Y225" s="439"/>
      <c r="Z225" s="440"/>
      <c r="AA225" s="438" t="str">
        <f>IF(Calcu!B89=TRUE,Calcu!I89*H$200,"")</f>
        <v/>
      </c>
      <c r="AB225" s="439"/>
      <c r="AC225" s="439"/>
      <c r="AD225" s="439"/>
      <c r="AE225" s="440"/>
      <c r="AF225" s="438" t="str">
        <f>Calcu!M89</f>
        <v/>
      </c>
      <c r="AG225" s="439"/>
      <c r="AH225" s="439"/>
      <c r="AI225" s="439"/>
      <c r="AJ225" s="440"/>
      <c r="AK225" s="438" t="str">
        <f>Calcu!K89</f>
        <v/>
      </c>
      <c r="AL225" s="439"/>
      <c r="AM225" s="439"/>
      <c r="AN225" s="439"/>
      <c r="AO225" s="440"/>
    </row>
    <row r="226" spans="1:59" ht="18.75" customHeight="1">
      <c r="A226" s="57"/>
      <c r="B226" s="278"/>
      <c r="C226" s="278"/>
      <c r="D226" s="278"/>
      <c r="E226" s="278"/>
      <c r="F226" s="278"/>
      <c r="G226" s="278"/>
      <c r="H226" s="278"/>
      <c r="I226" s="278"/>
      <c r="J226" s="278"/>
      <c r="K226" s="278"/>
      <c r="L226" s="278"/>
      <c r="M226" s="278"/>
      <c r="N226" s="278"/>
      <c r="O226" s="278"/>
      <c r="P226" s="278"/>
      <c r="Q226" s="278"/>
      <c r="R226" s="278"/>
      <c r="S226" s="278"/>
      <c r="T226" s="278"/>
      <c r="U226" s="278"/>
      <c r="V226" s="278"/>
      <c r="W226" s="278"/>
      <c r="X226" s="278"/>
      <c r="Y226" s="278"/>
      <c r="Z226" s="278"/>
      <c r="AA226" s="278"/>
      <c r="AB226" s="278"/>
      <c r="AC226" s="278"/>
      <c r="AD226" s="278"/>
      <c r="AE226" s="278"/>
      <c r="AF226" s="278"/>
      <c r="AG226" s="278"/>
      <c r="AH226" s="278"/>
      <c r="AI226" s="278"/>
      <c r="AJ226" s="278"/>
      <c r="AK226" s="278"/>
      <c r="AL226" s="278"/>
      <c r="AM226" s="278"/>
      <c r="AN226" s="278"/>
      <c r="AO226" s="278"/>
      <c r="AP226" s="278"/>
      <c r="AQ226" s="278"/>
      <c r="AR226" s="278"/>
      <c r="AS226" s="278"/>
      <c r="AT226" s="278"/>
    </row>
    <row r="227" spans="1:59" ht="18.75" customHeight="1">
      <c r="A227" s="60" t="s">
        <v>900</v>
      </c>
      <c r="B227" s="204"/>
      <c r="C227" s="204"/>
      <c r="D227" s="204"/>
      <c r="E227" s="204"/>
      <c r="F227" s="204"/>
      <c r="G227" s="204"/>
      <c r="H227" s="204"/>
      <c r="I227" s="204"/>
      <c r="J227" s="204"/>
      <c r="K227" s="204"/>
      <c r="L227" s="204"/>
      <c r="M227" s="204"/>
      <c r="N227" s="204"/>
      <c r="O227" s="204"/>
      <c r="P227" s="204"/>
      <c r="Q227" s="204"/>
      <c r="R227" s="204"/>
      <c r="S227" s="204"/>
      <c r="T227" s="204"/>
      <c r="U227" s="204"/>
      <c r="V227" s="204"/>
      <c r="W227" s="204"/>
      <c r="X227" s="204"/>
      <c r="Y227" s="204"/>
      <c r="Z227" s="204"/>
      <c r="AA227" s="204"/>
      <c r="AB227" s="204"/>
      <c r="AC227" s="204"/>
      <c r="AD227" s="204"/>
      <c r="AE227" s="204"/>
      <c r="AF227" s="204"/>
      <c r="AG227" s="204"/>
      <c r="AH227" s="204"/>
      <c r="AI227" s="204"/>
      <c r="AJ227" s="204"/>
      <c r="AK227" s="204"/>
      <c r="AL227" s="204"/>
      <c r="AM227" s="204"/>
      <c r="AN227" s="204"/>
      <c r="AO227" s="204"/>
      <c r="AP227" s="204"/>
      <c r="AQ227" s="204"/>
      <c r="AR227" s="204"/>
      <c r="AS227" s="204"/>
      <c r="AT227" s="204"/>
    </row>
    <row r="228" spans="1:59" ht="18.75" customHeight="1">
      <c r="A228" s="204"/>
      <c r="B228" s="449"/>
      <c r="C228" s="451"/>
      <c r="D228" s="445"/>
      <c r="E228" s="446"/>
      <c r="F228" s="446"/>
      <c r="G228" s="447"/>
      <c r="H228" s="448">
        <v>1</v>
      </c>
      <c r="I228" s="448"/>
      <c r="J228" s="448"/>
      <c r="K228" s="448"/>
      <c r="L228" s="448"/>
      <c r="M228" s="448"/>
      <c r="N228" s="448"/>
      <c r="O228" s="445">
        <v>2</v>
      </c>
      <c r="P228" s="446"/>
      <c r="Q228" s="446"/>
      <c r="R228" s="446"/>
      <c r="S228" s="446"/>
      <c r="T228" s="446"/>
      <c r="U228" s="446"/>
      <c r="V228" s="446"/>
      <c r="W228" s="446"/>
      <c r="X228" s="446"/>
      <c r="Y228" s="446"/>
      <c r="Z228" s="446"/>
      <c r="AA228" s="447"/>
      <c r="AB228" s="448">
        <v>3</v>
      </c>
      <c r="AC228" s="448"/>
      <c r="AD228" s="448"/>
      <c r="AE228" s="448"/>
      <c r="AF228" s="448"/>
      <c r="AG228" s="445">
        <v>4</v>
      </c>
      <c r="AH228" s="446"/>
      <c r="AI228" s="446"/>
      <c r="AJ228" s="446"/>
      <c r="AK228" s="446"/>
      <c r="AL228" s="446"/>
      <c r="AM228" s="446"/>
      <c r="AN228" s="446"/>
      <c r="AO228" s="447"/>
      <c r="AP228" s="445">
        <v>5</v>
      </c>
      <c r="AQ228" s="446"/>
      <c r="AR228" s="446"/>
      <c r="AS228" s="446"/>
      <c r="AT228" s="446"/>
      <c r="AU228" s="446"/>
      <c r="AV228" s="446"/>
      <c r="AW228" s="446"/>
      <c r="AX228" s="446"/>
      <c r="AY228" s="446"/>
      <c r="AZ228" s="446"/>
      <c r="BA228" s="446"/>
      <c r="BB228" s="447"/>
      <c r="BC228" s="448">
        <v>6</v>
      </c>
      <c r="BD228" s="448"/>
      <c r="BE228" s="448"/>
      <c r="BF228" s="448"/>
    </row>
    <row r="229" spans="1:59" ht="18.75" customHeight="1">
      <c r="A229" s="204"/>
      <c r="B229" s="464"/>
      <c r="C229" s="465"/>
      <c r="D229" s="449" t="s">
        <v>709</v>
      </c>
      <c r="E229" s="450"/>
      <c r="F229" s="450"/>
      <c r="G229" s="451"/>
      <c r="H229" s="452" t="s">
        <v>901</v>
      </c>
      <c r="I229" s="452"/>
      <c r="J229" s="452"/>
      <c r="K229" s="452"/>
      <c r="L229" s="452"/>
      <c r="M229" s="452"/>
      <c r="N229" s="452"/>
      <c r="O229" s="449" t="s">
        <v>903</v>
      </c>
      <c r="P229" s="450"/>
      <c r="Q229" s="450"/>
      <c r="R229" s="450"/>
      <c r="S229" s="450"/>
      <c r="T229" s="450"/>
      <c r="U229" s="450"/>
      <c r="V229" s="450"/>
      <c r="W229" s="450"/>
      <c r="X229" s="450"/>
      <c r="Y229" s="450"/>
      <c r="Z229" s="450"/>
      <c r="AA229" s="451"/>
      <c r="AB229" s="452" t="s">
        <v>712</v>
      </c>
      <c r="AC229" s="452"/>
      <c r="AD229" s="452"/>
      <c r="AE229" s="452"/>
      <c r="AF229" s="452"/>
      <c r="AG229" s="449" t="s">
        <v>714</v>
      </c>
      <c r="AH229" s="450"/>
      <c r="AI229" s="450"/>
      <c r="AJ229" s="450"/>
      <c r="AK229" s="450"/>
      <c r="AL229" s="450"/>
      <c r="AM229" s="450"/>
      <c r="AN229" s="450"/>
      <c r="AO229" s="451"/>
      <c r="AP229" s="449" t="s">
        <v>716</v>
      </c>
      <c r="AQ229" s="450"/>
      <c r="AR229" s="450"/>
      <c r="AS229" s="450"/>
      <c r="AT229" s="450"/>
      <c r="AU229" s="450"/>
      <c r="AV229" s="450"/>
      <c r="AW229" s="450"/>
      <c r="AX229" s="450"/>
      <c r="AY229" s="450"/>
      <c r="AZ229" s="450"/>
      <c r="BA229" s="450"/>
      <c r="BB229" s="451"/>
      <c r="BC229" s="452" t="s">
        <v>717</v>
      </c>
      <c r="BD229" s="452"/>
      <c r="BE229" s="452"/>
      <c r="BF229" s="452"/>
    </row>
    <row r="230" spans="1:59" ht="18.75" customHeight="1">
      <c r="A230" s="204"/>
      <c r="B230" s="466"/>
      <c r="C230" s="467"/>
      <c r="D230" s="468" t="s">
        <v>719</v>
      </c>
      <c r="E230" s="469"/>
      <c r="F230" s="469"/>
      <c r="G230" s="470"/>
      <c r="H230" s="444" t="s">
        <v>904</v>
      </c>
      <c r="I230" s="444"/>
      <c r="J230" s="444"/>
      <c r="K230" s="444"/>
      <c r="L230" s="444"/>
      <c r="M230" s="444"/>
      <c r="N230" s="444"/>
      <c r="O230" s="441" t="s">
        <v>723</v>
      </c>
      <c r="P230" s="442"/>
      <c r="Q230" s="442"/>
      <c r="R230" s="442"/>
      <c r="S230" s="442"/>
      <c r="T230" s="442"/>
      <c r="U230" s="442"/>
      <c r="V230" s="442"/>
      <c r="W230" s="442"/>
      <c r="X230" s="442"/>
      <c r="Y230" s="442"/>
      <c r="Z230" s="442"/>
      <c r="AA230" s="443"/>
      <c r="AB230" s="444"/>
      <c r="AC230" s="444"/>
      <c r="AD230" s="444"/>
      <c r="AE230" s="444"/>
      <c r="AF230" s="444"/>
      <c r="AG230" s="441" t="s">
        <v>905</v>
      </c>
      <c r="AH230" s="442"/>
      <c r="AI230" s="442"/>
      <c r="AJ230" s="442"/>
      <c r="AK230" s="442"/>
      <c r="AL230" s="442"/>
      <c r="AM230" s="442"/>
      <c r="AN230" s="442"/>
      <c r="AO230" s="443"/>
      <c r="AP230" s="441" t="s">
        <v>906</v>
      </c>
      <c r="AQ230" s="442"/>
      <c r="AR230" s="442"/>
      <c r="AS230" s="442"/>
      <c r="AT230" s="442"/>
      <c r="AU230" s="442"/>
      <c r="AV230" s="442"/>
      <c r="AW230" s="442"/>
      <c r="AX230" s="442"/>
      <c r="AY230" s="442"/>
      <c r="AZ230" s="442"/>
      <c r="BA230" s="442"/>
      <c r="BB230" s="443"/>
      <c r="BC230" s="444"/>
      <c r="BD230" s="444"/>
      <c r="BE230" s="444"/>
      <c r="BF230" s="444"/>
    </row>
    <row r="231" spans="1:59" ht="18.75" customHeight="1">
      <c r="A231" s="204"/>
      <c r="B231" s="448" t="s">
        <v>907</v>
      </c>
      <c r="C231" s="448"/>
      <c r="D231" s="455" t="s">
        <v>908</v>
      </c>
      <c r="E231" s="456"/>
      <c r="F231" s="456"/>
      <c r="G231" s="457"/>
      <c r="H231" s="458" t="e">
        <f ca="1">Calcu!E94</f>
        <v>#N/A</v>
      </c>
      <c r="I231" s="459"/>
      <c r="J231" s="459"/>
      <c r="K231" s="459"/>
      <c r="L231" s="459"/>
      <c r="M231" s="460" t="str">
        <f>Calcu!F94</f>
        <v>mm</v>
      </c>
      <c r="N231" s="461"/>
      <c r="O231" s="462" t="e">
        <f ca="1">Calcu!K94</f>
        <v>#N/A</v>
      </c>
      <c r="P231" s="463"/>
      <c r="Q231" s="463"/>
      <c r="R231" s="212"/>
      <c r="S231" s="290"/>
      <c r="T231" s="439" t="e">
        <f ca="1">Calcu!L94</f>
        <v>#N/A</v>
      </c>
      <c r="U231" s="439"/>
      <c r="V231" s="439"/>
      <c r="W231" s="288"/>
      <c r="X231" s="288"/>
      <c r="Y231" s="288"/>
      <c r="Z231" s="453" t="e">
        <f ca="1">Calcu!M94</f>
        <v>#N/A</v>
      </c>
      <c r="AA231" s="454"/>
      <c r="AB231" s="448" t="str">
        <f>Calcu!N94</f>
        <v>정규</v>
      </c>
      <c r="AC231" s="448"/>
      <c r="AD231" s="448"/>
      <c r="AE231" s="448"/>
      <c r="AF231" s="448"/>
      <c r="AG231" s="445">
        <f>Calcu!Q94</f>
        <v>1</v>
      </c>
      <c r="AH231" s="446"/>
      <c r="AI231" s="446"/>
      <c r="AJ231" s="446"/>
      <c r="AK231" s="446"/>
      <c r="AL231" s="446"/>
      <c r="AM231" s="446"/>
      <c r="AN231" s="446"/>
      <c r="AO231" s="447"/>
      <c r="AP231" s="462" t="e">
        <f ca="1">Calcu!S94</f>
        <v>#N/A</v>
      </c>
      <c r="AQ231" s="463"/>
      <c r="AR231" s="463"/>
      <c r="AS231" s="212"/>
      <c r="AT231" s="290"/>
      <c r="AU231" s="439" t="e">
        <f ca="1">Calcu!T94</f>
        <v>#N/A</v>
      </c>
      <c r="AV231" s="439"/>
      <c r="AW231" s="439"/>
      <c r="AX231" s="288"/>
      <c r="AY231" s="288"/>
      <c r="AZ231" s="288"/>
      <c r="BA231" s="453" t="str">
        <f>Calcu!U94</f>
        <v>μm</v>
      </c>
      <c r="BB231" s="454"/>
      <c r="BC231" s="448" t="str">
        <f>Calcu!V94</f>
        <v>∞</v>
      </c>
      <c r="BD231" s="448"/>
      <c r="BE231" s="448"/>
      <c r="BF231" s="448"/>
    </row>
    <row r="232" spans="1:59" ht="18.75" customHeight="1">
      <c r="A232" s="204"/>
      <c r="B232" s="448" t="s">
        <v>909</v>
      </c>
      <c r="C232" s="448"/>
      <c r="D232" s="455" t="s">
        <v>700</v>
      </c>
      <c r="E232" s="456"/>
      <c r="F232" s="456"/>
      <c r="G232" s="457"/>
      <c r="H232" s="458" t="e">
        <f ca="1">Calcu!E95</f>
        <v>#N/A</v>
      </c>
      <c r="I232" s="459"/>
      <c r="J232" s="459"/>
      <c r="K232" s="459"/>
      <c r="L232" s="459"/>
      <c r="M232" s="460" t="str">
        <f>Calcu!F95</f>
        <v>mm</v>
      </c>
      <c r="N232" s="461"/>
      <c r="O232" s="471">
        <f>Calcu!K95</f>
        <v>0</v>
      </c>
      <c r="P232" s="472"/>
      <c r="Q232" s="472"/>
      <c r="R232" s="472"/>
      <c r="S232" s="472"/>
      <c r="T232" s="472"/>
      <c r="U232" s="472"/>
      <c r="V232" s="473" t="str">
        <f>Calcu!M95</f>
        <v>μm</v>
      </c>
      <c r="W232" s="473"/>
      <c r="X232" s="473"/>
      <c r="Y232" s="473"/>
      <c r="Z232" s="473"/>
      <c r="AA232" s="474"/>
      <c r="AB232" s="448" t="str">
        <f>Calcu!N95</f>
        <v>t</v>
      </c>
      <c r="AC232" s="448"/>
      <c r="AD232" s="448"/>
      <c r="AE232" s="448"/>
      <c r="AF232" s="448"/>
      <c r="AG232" s="445">
        <f>Calcu!Q95</f>
        <v>-1</v>
      </c>
      <c r="AH232" s="446"/>
      <c r="AI232" s="446"/>
      <c r="AJ232" s="446"/>
      <c r="AK232" s="446"/>
      <c r="AL232" s="446"/>
      <c r="AM232" s="446"/>
      <c r="AN232" s="446"/>
      <c r="AO232" s="447"/>
      <c r="AP232" s="471">
        <f>Calcu!S95</f>
        <v>0</v>
      </c>
      <c r="AQ232" s="472"/>
      <c r="AR232" s="472"/>
      <c r="AS232" s="472"/>
      <c r="AT232" s="472"/>
      <c r="AU232" s="472">
        <v>0</v>
      </c>
      <c r="AV232" s="472"/>
      <c r="AW232" s="473" t="str">
        <f>Calcu!U95</f>
        <v>μm</v>
      </c>
      <c r="AX232" s="473"/>
      <c r="AY232" s="473"/>
      <c r="AZ232" s="473"/>
      <c r="BA232" s="473"/>
      <c r="BB232" s="474"/>
      <c r="BC232" s="448">
        <f>Calcu!V95</f>
        <v>4</v>
      </c>
      <c r="BD232" s="448"/>
      <c r="BE232" s="448"/>
      <c r="BF232" s="448"/>
    </row>
    <row r="233" spans="1:59" ht="18.75" customHeight="1">
      <c r="A233" s="204"/>
      <c r="B233" s="448" t="s">
        <v>731</v>
      </c>
      <c r="C233" s="448"/>
      <c r="D233" s="455"/>
      <c r="E233" s="456"/>
      <c r="F233" s="456"/>
      <c r="G233" s="457"/>
      <c r="H233" s="458" t="e">
        <f ca="1">Calcu!E96</f>
        <v>#N/A</v>
      </c>
      <c r="I233" s="459"/>
      <c r="J233" s="459"/>
      <c r="K233" s="459"/>
      <c r="L233" s="459"/>
      <c r="M233" s="460" t="str">
        <f>Calcu!F96</f>
        <v>/℃</v>
      </c>
      <c r="N233" s="461"/>
      <c r="O233" s="475">
        <f>Calcu!L96</f>
        <v>4.0824829046386305E-7</v>
      </c>
      <c r="P233" s="476"/>
      <c r="Q233" s="476"/>
      <c r="R233" s="476"/>
      <c r="S233" s="476"/>
      <c r="T233" s="476"/>
      <c r="U233" s="476"/>
      <c r="V233" s="476"/>
      <c r="W233" s="476"/>
      <c r="X233" s="453" t="str">
        <f>Calcu!M96</f>
        <v>/℃</v>
      </c>
      <c r="Y233" s="453"/>
      <c r="Z233" s="453"/>
      <c r="AA233" s="454"/>
      <c r="AB233" s="448" t="str">
        <f>Calcu!N96</f>
        <v>삼각형</v>
      </c>
      <c r="AC233" s="448"/>
      <c r="AD233" s="448"/>
      <c r="AE233" s="448"/>
      <c r="AF233" s="448"/>
      <c r="AG233" s="477">
        <f>Calcu!Q96</f>
        <v>-300</v>
      </c>
      <c r="AH233" s="453"/>
      <c r="AI233" s="453"/>
      <c r="AJ233" s="453"/>
      <c r="AK233" s="453" t="s">
        <v>834</v>
      </c>
      <c r="AL233" s="453"/>
      <c r="AM233" s="453"/>
      <c r="AN233" s="453"/>
      <c r="AO233" s="454"/>
      <c r="AP233" s="478">
        <f>Calcu!T96</f>
        <v>1.2247448713915892E-4</v>
      </c>
      <c r="AQ233" s="479"/>
      <c r="AR233" s="479"/>
      <c r="AS233" s="479"/>
      <c r="AT233" s="479"/>
      <c r="AU233" s="479" t="s">
        <v>150</v>
      </c>
      <c r="AV233" s="479"/>
      <c r="AW233" s="453" t="s">
        <v>745</v>
      </c>
      <c r="AX233" s="453"/>
      <c r="AY233" s="453"/>
      <c r="AZ233" s="453"/>
      <c r="BA233" s="453"/>
      <c r="BB233" s="454"/>
      <c r="BC233" s="448">
        <f>Calcu!V96</f>
        <v>100</v>
      </c>
      <c r="BD233" s="448"/>
      <c r="BE233" s="448"/>
      <c r="BF233" s="448"/>
    </row>
    <row r="234" spans="1:59" ht="18.75" customHeight="1">
      <c r="A234" s="204"/>
      <c r="B234" s="448" t="s">
        <v>734</v>
      </c>
      <c r="C234" s="448"/>
      <c r="D234" s="455" t="s">
        <v>702</v>
      </c>
      <c r="E234" s="456"/>
      <c r="F234" s="456"/>
      <c r="G234" s="457"/>
      <c r="H234" s="458">
        <f>Calcu!E97</f>
        <v>0</v>
      </c>
      <c r="I234" s="459"/>
      <c r="J234" s="459"/>
      <c r="K234" s="459"/>
      <c r="L234" s="459"/>
      <c r="M234" s="460" t="str">
        <f>Calcu!F97</f>
        <v>℃</v>
      </c>
      <c r="N234" s="461"/>
      <c r="O234" s="471">
        <f>Calcu!L97</f>
        <v>0.17320508075688773</v>
      </c>
      <c r="P234" s="472"/>
      <c r="Q234" s="472"/>
      <c r="R234" s="472"/>
      <c r="S234" s="472"/>
      <c r="T234" s="472"/>
      <c r="U234" s="472"/>
      <c r="V234" s="473" t="str">
        <f>Calcu!M97</f>
        <v>℃</v>
      </c>
      <c r="W234" s="473"/>
      <c r="X234" s="473"/>
      <c r="Y234" s="473"/>
      <c r="Z234" s="473"/>
      <c r="AA234" s="474"/>
      <c r="AB234" s="448" t="str">
        <f>Calcu!N97</f>
        <v>직사각형</v>
      </c>
      <c r="AC234" s="448"/>
      <c r="AD234" s="448"/>
      <c r="AE234" s="448"/>
      <c r="AF234" s="448"/>
      <c r="AG234" s="477" t="e">
        <f ca="1">Calcu!Q97</f>
        <v>#N/A</v>
      </c>
      <c r="AH234" s="453"/>
      <c r="AI234" s="453"/>
      <c r="AJ234" s="453"/>
      <c r="AK234" s="453" t="s">
        <v>744</v>
      </c>
      <c r="AL234" s="453"/>
      <c r="AM234" s="453"/>
      <c r="AN234" s="453"/>
      <c r="AO234" s="454"/>
      <c r="AP234" s="478" t="e">
        <f ca="1">Calcu!T97</f>
        <v>#N/A</v>
      </c>
      <c r="AQ234" s="479"/>
      <c r="AR234" s="479"/>
      <c r="AS234" s="479"/>
      <c r="AT234" s="479"/>
      <c r="AU234" s="479" t="s">
        <v>151</v>
      </c>
      <c r="AV234" s="479"/>
      <c r="AW234" s="453" t="s">
        <v>740</v>
      </c>
      <c r="AX234" s="453"/>
      <c r="AY234" s="453"/>
      <c r="AZ234" s="453"/>
      <c r="BA234" s="453"/>
      <c r="BB234" s="454"/>
      <c r="BC234" s="448">
        <f>Calcu!V97</f>
        <v>12</v>
      </c>
      <c r="BD234" s="448"/>
      <c r="BE234" s="448"/>
      <c r="BF234" s="448"/>
    </row>
    <row r="235" spans="1:59" ht="18.75" customHeight="1">
      <c r="A235" s="204"/>
      <c r="B235" s="448" t="s">
        <v>910</v>
      </c>
      <c r="C235" s="448"/>
      <c r="D235" s="455" t="s">
        <v>738</v>
      </c>
      <c r="E235" s="456"/>
      <c r="F235" s="456"/>
      <c r="G235" s="457"/>
      <c r="H235" s="458" t="e">
        <f ca="1">Calcu!E98</f>
        <v>#N/A</v>
      </c>
      <c r="I235" s="459"/>
      <c r="J235" s="459"/>
      <c r="K235" s="459"/>
      <c r="L235" s="459"/>
      <c r="M235" s="460" t="str">
        <f>Calcu!F98</f>
        <v>/℃</v>
      </c>
      <c r="N235" s="461"/>
      <c r="O235" s="475">
        <f>Calcu!L98</f>
        <v>8.1649658092772609E-7</v>
      </c>
      <c r="P235" s="476"/>
      <c r="Q235" s="476"/>
      <c r="R235" s="476"/>
      <c r="S235" s="476"/>
      <c r="T235" s="476"/>
      <c r="U235" s="476"/>
      <c r="V235" s="476"/>
      <c r="W235" s="476"/>
      <c r="X235" s="453" t="str">
        <f>Calcu!M98</f>
        <v>/℃</v>
      </c>
      <c r="Y235" s="453"/>
      <c r="Z235" s="453"/>
      <c r="AA235" s="454"/>
      <c r="AB235" s="448" t="str">
        <f>Calcu!N98</f>
        <v>삼각형</v>
      </c>
      <c r="AC235" s="448"/>
      <c r="AD235" s="448"/>
      <c r="AE235" s="448"/>
      <c r="AF235" s="448"/>
      <c r="AG235" s="477">
        <f>Calcu!Q98</f>
        <v>-100</v>
      </c>
      <c r="AH235" s="453"/>
      <c r="AI235" s="453"/>
      <c r="AJ235" s="453"/>
      <c r="AK235" s="453" t="s">
        <v>800</v>
      </c>
      <c r="AL235" s="453"/>
      <c r="AM235" s="453"/>
      <c r="AN235" s="453"/>
      <c r="AO235" s="454"/>
      <c r="AP235" s="478">
        <f>Calcu!T98</f>
        <v>8.1649658092772609E-5</v>
      </c>
      <c r="AQ235" s="479"/>
      <c r="AR235" s="479"/>
      <c r="AS235" s="479"/>
      <c r="AT235" s="479"/>
      <c r="AU235" s="479" t="s">
        <v>150</v>
      </c>
      <c r="AV235" s="479"/>
      <c r="AW235" s="453" t="s">
        <v>740</v>
      </c>
      <c r="AX235" s="453"/>
      <c r="AY235" s="453"/>
      <c r="AZ235" s="453"/>
      <c r="BA235" s="453"/>
      <c r="BB235" s="454"/>
      <c r="BC235" s="448">
        <f>Calcu!V98</f>
        <v>100</v>
      </c>
      <c r="BD235" s="448"/>
      <c r="BE235" s="448"/>
      <c r="BF235" s="448"/>
    </row>
    <row r="236" spans="1:59" ht="18.75" customHeight="1">
      <c r="A236" s="204"/>
      <c r="B236" s="448" t="s">
        <v>912</v>
      </c>
      <c r="C236" s="448"/>
      <c r="D236" s="455" t="s">
        <v>742</v>
      </c>
      <c r="E236" s="456"/>
      <c r="F236" s="456"/>
      <c r="G236" s="457"/>
      <c r="H236" s="458">
        <f>Calcu!E99</f>
        <v>0.1</v>
      </c>
      <c r="I236" s="459"/>
      <c r="J236" s="459"/>
      <c r="K236" s="459"/>
      <c r="L236" s="459"/>
      <c r="M236" s="460" t="str">
        <f>Calcu!F99</f>
        <v>℃</v>
      </c>
      <c r="N236" s="461"/>
      <c r="O236" s="471">
        <f>Calcu!L99</f>
        <v>0.28867513459481292</v>
      </c>
      <c r="P236" s="472"/>
      <c r="Q236" s="472"/>
      <c r="R236" s="472"/>
      <c r="S236" s="472"/>
      <c r="T236" s="472"/>
      <c r="U236" s="472"/>
      <c r="V236" s="473" t="str">
        <f>Calcu!M99</f>
        <v>℃</v>
      </c>
      <c r="W236" s="473"/>
      <c r="X236" s="473"/>
      <c r="Y236" s="473"/>
      <c r="Z236" s="473"/>
      <c r="AA236" s="474"/>
      <c r="AB236" s="448" t="str">
        <f>Calcu!N99</f>
        <v>직사각형</v>
      </c>
      <c r="AC236" s="448"/>
      <c r="AD236" s="448"/>
      <c r="AE236" s="448"/>
      <c r="AF236" s="448"/>
      <c r="AG236" s="477" t="e">
        <f ca="1">Calcu!Q99</f>
        <v>#N/A</v>
      </c>
      <c r="AH236" s="453"/>
      <c r="AI236" s="453"/>
      <c r="AJ236" s="453"/>
      <c r="AK236" s="453" t="s">
        <v>744</v>
      </c>
      <c r="AL236" s="453"/>
      <c r="AM236" s="453"/>
      <c r="AN236" s="453"/>
      <c r="AO236" s="454"/>
      <c r="AP236" s="478" t="e">
        <f ca="1">Calcu!T99</f>
        <v>#N/A</v>
      </c>
      <c r="AQ236" s="479"/>
      <c r="AR236" s="479"/>
      <c r="AS236" s="479"/>
      <c r="AT236" s="479"/>
      <c r="AU236" s="479" t="s">
        <v>151</v>
      </c>
      <c r="AV236" s="479"/>
      <c r="AW236" s="453" t="s">
        <v>745</v>
      </c>
      <c r="AX236" s="453"/>
      <c r="AY236" s="453"/>
      <c r="AZ236" s="453"/>
      <c r="BA236" s="453"/>
      <c r="BB236" s="454"/>
      <c r="BC236" s="448">
        <f>Calcu!V99</f>
        <v>12</v>
      </c>
      <c r="BD236" s="448"/>
      <c r="BE236" s="448"/>
      <c r="BF236" s="448"/>
    </row>
    <row r="237" spans="1:59" ht="18.75" customHeight="1">
      <c r="A237" s="204"/>
      <c r="B237" s="448" t="s">
        <v>746</v>
      </c>
      <c r="C237" s="448"/>
      <c r="D237" s="455" t="s">
        <v>1156</v>
      </c>
      <c r="E237" s="456"/>
      <c r="F237" s="456"/>
      <c r="G237" s="457"/>
      <c r="H237" s="458">
        <f>Calcu!E100</f>
        <v>0</v>
      </c>
      <c r="I237" s="459"/>
      <c r="J237" s="459"/>
      <c r="K237" s="459"/>
      <c r="L237" s="459"/>
      <c r="M237" s="460" t="str">
        <f>Calcu!F100</f>
        <v>mm</v>
      </c>
      <c r="N237" s="461"/>
      <c r="O237" s="471">
        <f>Calcu!K100</f>
        <v>0</v>
      </c>
      <c r="P237" s="472"/>
      <c r="Q237" s="472"/>
      <c r="R237" s="472"/>
      <c r="S237" s="472"/>
      <c r="T237" s="472"/>
      <c r="U237" s="472"/>
      <c r="V237" s="473" t="str">
        <f>Calcu!M100</f>
        <v>μm</v>
      </c>
      <c r="W237" s="473"/>
      <c r="X237" s="473"/>
      <c r="Y237" s="473"/>
      <c r="Z237" s="473"/>
      <c r="AA237" s="474"/>
      <c r="AB237" s="448" t="str">
        <f>Calcu!N100</f>
        <v>직사각형</v>
      </c>
      <c r="AC237" s="448"/>
      <c r="AD237" s="448"/>
      <c r="AE237" s="448"/>
      <c r="AF237" s="448"/>
      <c r="AG237" s="445">
        <f>Calcu!Q100</f>
        <v>1</v>
      </c>
      <c r="AH237" s="446"/>
      <c r="AI237" s="446"/>
      <c r="AJ237" s="446"/>
      <c r="AK237" s="446"/>
      <c r="AL237" s="446"/>
      <c r="AM237" s="446"/>
      <c r="AN237" s="446"/>
      <c r="AO237" s="447"/>
      <c r="AP237" s="471">
        <f>Calcu!S100</f>
        <v>0</v>
      </c>
      <c r="AQ237" s="472"/>
      <c r="AR237" s="472"/>
      <c r="AS237" s="472"/>
      <c r="AT237" s="472"/>
      <c r="AU237" s="472">
        <v>0</v>
      </c>
      <c r="AV237" s="472"/>
      <c r="AW237" s="473" t="str">
        <f>Calcu!U100</f>
        <v>μm</v>
      </c>
      <c r="AX237" s="473"/>
      <c r="AY237" s="473"/>
      <c r="AZ237" s="473"/>
      <c r="BA237" s="473"/>
      <c r="BB237" s="474"/>
      <c r="BC237" s="448" t="str">
        <f>Calcu!V100</f>
        <v>∞</v>
      </c>
      <c r="BD237" s="448"/>
      <c r="BE237" s="448"/>
      <c r="BF237" s="448"/>
    </row>
    <row r="238" spans="1:59" ht="18.75" customHeight="1">
      <c r="A238" s="204"/>
      <c r="B238" s="448" t="s">
        <v>914</v>
      </c>
      <c r="C238" s="448"/>
      <c r="D238" s="455" t="s">
        <v>748</v>
      </c>
      <c r="E238" s="456"/>
      <c r="F238" s="456"/>
      <c r="G238" s="457"/>
      <c r="H238" s="458" t="e">
        <f ca="1">Calcu!E101</f>
        <v>#N/A</v>
      </c>
      <c r="I238" s="459"/>
      <c r="J238" s="459"/>
      <c r="K238" s="459"/>
      <c r="L238" s="459"/>
      <c r="M238" s="460" t="str">
        <f>Calcu!F101</f>
        <v>mm</v>
      </c>
      <c r="N238" s="461"/>
      <c r="O238" s="445"/>
      <c r="P238" s="446"/>
      <c r="Q238" s="446"/>
      <c r="R238" s="446"/>
      <c r="S238" s="446"/>
      <c r="T238" s="446"/>
      <c r="U238" s="446"/>
      <c r="V238" s="446"/>
      <c r="W238" s="446"/>
      <c r="X238" s="446"/>
      <c r="Y238" s="446"/>
      <c r="Z238" s="446"/>
      <c r="AA238" s="447"/>
      <c r="AB238" s="448"/>
      <c r="AC238" s="448"/>
      <c r="AD238" s="448"/>
      <c r="AE238" s="448"/>
      <c r="AF238" s="448"/>
      <c r="AG238" s="445"/>
      <c r="AH238" s="446"/>
      <c r="AI238" s="446"/>
      <c r="AJ238" s="446"/>
      <c r="AK238" s="446"/>
      <c r="AL238" s="446"/>
      <c r="AM238" s="446"/>
      <c r="AN238" s="446"/>
      <c r="AO238" s="447"/>
      <c r="AP238" s="462" t="e">
        <f ca="1">Calcu!S101</f>
        <v>#N/A</v>
      </c>
      <c r="AQ238" s="463"/>
      <c r="AR238" s="463"/>
      <c r="AS238" s="212"/>
      <c r="AT238" s="290"/>
      <c r="AU238" s="439" t="e">
        <f ca="1">Calcu!T101</f>
        <v>#N/A</v>
      </c>
      <c r="AV238" s="439"/>
      <c r="AW238" s="439"/>
      <c r="AX238" s="288"/>
      <c r="AY238" s="288"/>
      <c r="AZ238" s="288"/>
      <c r="BA238" s="453" t="str">
        <f>Calcu!U101</f>
        <v>μm</v>
      </c>
      <c r="BB238" s="454"/>
      <c r="BC238" s="448" t="e">
        <f ca="1">Calcu!V101</f>
        <v>#N/A</v>
      </c>
      <c r="BD238" s="448"/>
      <c r="BE238" s="448"/>
      <c r="BF238" s="448"/>
    </row>
    <row r="239" spans="1:59" ht="18.75" customHeight="1">
      <c r="A239" s="204"/>
      <c r="B239" s="204"/>
      <c r="C239" s="204"/>
      <c r="D239" s="204"/>
      <c r="E239" s="204"/>
      <c r="F239" s="204"/>
      <c r="G239" s="204"/>
      <c r="H239" s="204"/>
      <c r="I239" s="204"/>
      <c r="J239" s="204"/>
      <c r="K239" s="204"/>
      <c r="L239" s="204"/>
      <c r="M239" s="204"/>
      <c r="N239" s="204"/>
      <c r="O239" s="204"/>
      <c r="P239" s="204"/>
      <c r="Q239" s="204"/>
      <c r="R239" s="204"/>
      <c r="S239" s="204"/>
      <c r="T239" s="204"/>
      <c r="U239" s="204"/>
      <c r="V239" s="204"/>
      <c r="W239" s="204"/>
      <c r="X239" s="204"/>
      <c r="Y239" s="204"/>
      <c r="Z239" s="204"/>
      <c r="AA239" s="204"/>
      <c r="AB239" s="204"/>
      <c r="AC239" s="204"/>
      <c r="AD239" s="204"/>
      <c r="AE239" s="204"/>
      <c r="AF239" s="204"/>
      <c r="AG239" s="213" t="s">
        <v>915</v>
      </c>
      <c r="AH239" s="204"/>
      <c r="AI239" s="204"/>
      <c r="AJ239" s="213" t="str">
        <f>N200&amp;"의 지시값이며, 단위는 mm 이다."</f>
        <v>접촉식 좌표 측정기의 지시값이며, 단위는 mm 이다.</v>
      </c>
      <c r="AK239" s="204"/>
      <c r="AL239" s="204"/>
      <c r="AM239" s="204"/>
      <c r="AN239" s="204"/>
      <c r="AO239" s="204"/>
      <c r="AP239" s="204"/>
      <c r="AQ239" s="204"/>
      <c r="AR239" s="204"/>
      <c r="AS239" s="204"/>
      <c r="AT239" s="204"/>
    </row>
    <row r="240" spans="1:59" s="130" customFormat="1" ht="18.75" customHeight="1">
      <c r="B240" s="278"/>
      <c r="C240" s="57"/>
      <c r="D240" s="277"/>
      <c r="E240" s="277"/>
      <c r="F240" s="277"/>
      <c r="G240" s="278"/>
      <c r="H240" s="277"/>
      <c r="I240" s="277"/>
      <c r="J240" s="277"/>
      <c r="K240" s="277"/>
      <c r="L240" s="277"/>
      <c r="M240" s="277"/>
      <c r="N240" s="277"/>
      <c r="O240" s="277"/>
      <c r="P240" s="277"/>
      <c r="Q240" s="277"/>
      <c r="R240" s="277"/>
      <c r="S240" s="277"/>
      <c r="T240" s="277"/>
      <c r="U240" s="277"/>
      <c r="V240" s="277"/>
      <c r="W240" s="277"/>
      <c r="X240" s="277"/>
      <c r="Y240" s="277"/>
      <c r="Z240" s="277"/>
      <c r="AA240" s="277"/>
      <c r="AB240" s="277"/>
      <c r="AC240" s="277"/>
      <c r="AD240" s="277"/>
      <c r="AE240" s="278"/>
      <c r="AF240" s="277"/>
      <c r="AG240" s="278"/>
      <c r="AH240" s="278"/>
      <c r="AI240" s="278"/>
      <c r="AJ240" s="278"/>
      <c r="AK240" s="278"/>
      <c r="AL240" s="278"/>
      <c r="AM240" s="278"/>
      <c r="AN240" s="278"/>
      <c r="AO240" s="278"/>
      <c r="AP240" s="278"/>
      <c r="AQ240" s="278"/>
      <c r="AR240" s="278"/>
      <c r="AS240" s="278"/>
      <c r="AT240" s="278"/>
      <c r="AU240" s="278"/>
      <c r="AV240" s="278"/>
      <c r="AW240" s="278"/>
      <c r="AX240" s="278"/>
      <c r="AY240" s="278"/>
      <c r="AZ240" s="278"/>
      <c r="BA240" s="278"/>
      <c r="BB240" s="278"/>
      <c r="BC240" s="278"/>
      <c r="BD240" s="278"/>
      <c r="BE240" s="278"/>
      <c r="BF240" s="278"/>
      <c r="BG240" s="278"/>
    </row>
    <row r="241" spans="1:75" s="130" customFormat="1" ht="18.75" customHeight="1">
      <c r="A241" s="57" t="s">
        <v>916</v>
      </c>
      <c r="B241" s="278"/>
      <c r="C241" s="278"/>
      <c r="D241" s="278"/>
      <c r="E241" s="278"/>
      <c r="F241" s="278"/>
      <c r="G241" s="278"/>
      <c r="H241" s="278"/>
      <c r="I241" s="278"/>
      <c r="J241" s="278"/>
      <c r="K241" s="278"/>
      <c r="L241" s="278"/>
      <c r="M241" s="278"/>
      <c r="N241" s="278"/>
      <c r="O241" s="278"/>
      <c r="P241" s="278"/>
      <c r="Q241" s="278"/>
      <c r="R241" s="278"/>
      <c r="S241" s="278"/>
      <c r="T241" s="278"/>
      <c r="U241" s="278"/>
      <c r="V241" s="278"/>
      <c r="W241" s="278"/>
      <c r="X241" s="278"/>
      <c r="Y241" s="278"/>
      <c r="Z241" s="278"/>
      <c r="AA241" s="278"/>
      <c r="AB241" s="278"/>
      <c r="AC241" s="278"/>
      <c r="AD241" s="278"/>
      <c r="AE241" s="278"/>
      <c r="AF241" s="278"/>
      <c r="AG241" s="278"/>
      <c r="AH241" s="278"/>
      <c r="AI241" s="278"/>
      <c r="AJ241" s="278"/>
      <c r="AK241" s="278"/>
      <c r="AL241" s="278"/>
      <c r="AM241" s="278"/>
      <c r="AN241" s="278"/>
      <c r="AO241" s="278"/>
      <c r="AP241" s="278"/>
      <c r="AQ241" s="278"/>
      <c r="AR241" s="278"/>
      <c r="AS241" s="278"/>
      <c r="AT241" s="278"/>
      <c r="AU241" s="278"/>
      <c r="AV241" s="278"/>
      <c r="AW241" s="278"/>
      <c r="AX241" s="278"/>
      <c r="AY241" s="278"/>
      <c r="AZ241" s="278"/>
      <c r="BA241" s="278"/>
      <c r="BB241" s="278"/>
      <c r="BC241" s="278"/>
      <c r="BD241" s="278"/>
      <c r="BE241" s="278"/>
      <c r="BF241" s="278"/>
    </row>
    <row r="242" spans="1:75" s="130" customFormat="1" ht="18.75" customHeight="1">
      <c r="A242" s="278"/>
      <c r="B242" s="278"/>
      <c r="C242" s="278"/>
      <c r="D242" s="278"/>
      <c r="E242" s="278"/>
      <c r="F242" s="278"/>
      <c r="G242" s="278"/>
      <c r="H242" s="278"/>
      <c r="I242" s="278"/>
      <c r="J242" s="278"/>
      <c r="K242" s="278"/>
      <c r="L242" s="278"/>
      <c r="M242" s="278"/>
      <c r="N242" s="278"/>
      <c r="O242" s="278"/>
      <c r="P242" s="278"/>
      <c r="Q242" s="278"/>
      <c r="R242" s="278"/>
      <c r="S242" s="278"/>
      <c r="T242" s="278"/>
      <c r="U242" s="278"/>
      <c r="V242" s="278"/>
      <c r="W242" s="278"/>
      <c r="X242" s="278"/>
      <c r="Y242" s="278"/>
      <c r="Z242" s="278"/>
      <c r="AA242" s="278"/>
      <c r="AB242" s="278"/>
      <c r="AC242" s="278"/>
      <c r="AD242" s="278"/>
      <c r="AE242" s="277"/>
      <c r="AF242" s="278"/>
      <c r="AG242" s="278"/>
      <c r="AH242" s="278"/>
      <c r="AI242" s="278"/>
      <c r="AJ242" s="278"/>
      <c r="AK242" s="277"/>
      <c r="AL242" s="277"/>
      <c r="AM242" s="287"/>
      <c r="AN242" s="287"/>
      <c r="AO242" s="287"/>
      <c r="AP242" s="287"/>
      <c r="AQ242" s="277"/>
      <c r="AR242" s="278"/>
      <c r="AT242" s="218"/>
      <c r="AU242" s="218"/>
      <c r="AV242" s="218"/>
      <c r="AW242" s="277"/>
      <c r="AX242" s="277"/>
      <c r="AY242" s="278"/>
      <c r="BA242" s="278"/>
      <c r="BB242" s="278"/>
      <c r="BC242" s="278"/>
      <c r="BD242" s="278"/>
      <c r="BE242" s="278"/>
      <c r="BF242" s="278"/>
    </row>
    <row r="243" spans="1:75" s="130" customFormat="1" ht="18.75" customHeight="1">
      <c r="A243" s="278"/>
      <c r="B243" s="278"/>
      <c r="C243" s="278"/>
      <c r="D243" s="278"/>
      <c r="E243" s="278" t="s">
        <v>767</v>
      </c>
      <c r="F243" s="480" t="e">
        <f ca="1">AP231</f>
        <v>#N/A</v>
      </c>
      <c r="G243" s="480"/>
      <c r="H243" s="480"/>
      <c r="I243" s="277" t="s">
        <v>777</v>
      </c>
      <c r="J243" s="277"/>
      <c r="K243" s="481" t="s">
        <v>870</v>
      </c>
      <c r="L243" s="481"/>
      <c r="M243" s="482" t="e">
        <f ca="1">AU231</f>
        <v>#N/A</v>
      </c>
      <c r="N243" s="482"/>
      <c r="O243" s="482"/>
      <c r="P243" s="277" t="s">
        <v>740</v>
      </c>
      <c r="Q243" s="277"/>
      <c r="R243" s="278"/>
      <c r="T243" s="481" t="s">
        <v>871</v>
      </c>
      <c r="U243" s="481"/>
      <c r="V243" s="483">
        <f>AP232</f>
        <v>0</v>
      </c>
      <c r="W243" s="483"/>
      <c r="X243" s="483"/>
      <c r="Y243" s="277" t="s">
        <v>863</v>
      </c>
      <c r="Z243" s="277"/>
      <c r="AA243" s="481" t="s">
        <v>873</v>
      </c>
      <c r="AB243" s="481"/>
      <c r="AC243" s="484">
        <f>AP233</f>
        <v>1.2247448713915892E-4</v>
      </c>
      <c r="AD243" s="484"/>
      <c r="AE243" s="484"/>
      <c r="AF243" s="484"/>
      <c r="AG243" s="277" t="s">
        <v>740</v>
      </c>
      <c r="AH243" s="278"/>
      <c r="AK243" s="481" t="s">
        <v>917</v>
      </c>
      <c r="AL243" s="481"/>
      <c r="AM243" s="484" t="e">
        <f ca="1">AP234</f>
        <v>#N/A</v>
      </c>
      <c r="AN243" s="484"/>
      <c r="AO243" s="484"/>
      <c r="AP243" s="484"/>
      <c r="AQ243" s="277" t="s">
        <v>733</v>
      </c>
      <c r="AR243" s="278"/>
      <c r="AU243" s="278"/>
      <c r="AV243" s="278"/>
      <c r="AW243" s="278"/>
      <c r="AX243" s="278"/>
      <c r="AY243" s="278"/>
      <c r="AZ243" s="278"/>
      <c r="BA243" s="278"/>
      <c r="BB243" s="278"/>
      <c r="BC243" s="278"/>
      <c r="BD243" s="278"/>
      <c r="BE243" s="278"/>
      <c r="BF243" s="278"/>
    </row>
    <row r="244" spans="1:75" s="130" customFormat="1" ht="18.75" customHeight="1">
      <c r="A244" s="278"/>
      <c r="B244" s="278"/>
      <c r="C244" s="278"/>
      <c r="D244" s="278"/>
      <c r="E244" s="278"/>
      <c r="F244" s="481" t="s">
        <v>871</v>
      </c>
      <c r="G244" s="481"/>
      <c r="H244" s="484">
        <f>AP235</f>
        <v>8.1649658092772609E-5</v>
      </c>
      <c r="I244" s="484"/>
      <c r="J244" s="484"/>
      <c r="K244" s="484"/>
      <c r="L244" s="277" t="s">
        <v>733</v>
      </c>
      <c r="M244" s="278"/>
      <c r="P244" s="481" t="s">
        <v>873</v>
      </c>
      <c r="Q244" s="481"/>
      <c r="R244" s="484" t="e">
        <f ca="1">AP236</f>
        <v>#N/A</v>
      </c>
      <c r="S244" s="484"/>
      <c r="T244" s="484"/>
      <c r="U244" s="484"/>
      <c r="V244" s="277" t="s">
        <v>740</v>
      </c>
      <c r="W244" s="278"/>
      <c r="Z244" s="481" t="s">
        <v>870</v>
      </c>
      <c r="AA244" s="481"/>
      <c r="AB244" s="483">
        <f>AP237</f>
        <v>0</v>
      </c>
      <c r="AC244" s="483"/>
      <c r="AD244" s="483"/>
      <c r="AE244" s="277" t="s">
        <v>872</v>
      </c>
      <c r="AF244" s="277"/>
      <c r="AG244" s="284"/>
      <c r="AH244" s="277"/>
      <c r="AI244" s="277"/>
      <c r="AJ244" s="284"/>
      <c r="AK244" s="284"/>
      <c r="AL244" s="284"/>
      <c r="AM244" s="277"/>
      <c r="AN244" s="277"/>
      <c r="AO244" s="277"/>
      <c r="AP244" s="277"/>
      <c r="AQ244" s="278"/>
      <c r="AS244" s="278"/>
      <c r="AT244" s="278"/>
      <c r="AU244" s="278"/>
      <c r="AV244" s="278"/>
      <c r="AW244" s="278"/>
      <c r="AX244" s="278"/>
      <c r="AY244" s="278"/>
      <c r="AZ244" s="278"/>
      <c r="BA244" s="278"/>
      <c r="BB244" s="278"/>
      <c r="BC244" s="278"/>
      <c r="BD244" s="278"/>
      <c r="BE244" s="278"/>
      <c r="BF244" s="278"/>
    </row>
    <row r="245" spans="1:75" s="58" customFormat="1" ht="18.75" customHeight="1">
      <c r="A245" s="277"/>
      <c r="B245" s="277"/>
      <c r="C245" s="277"/>
      <c r="D245" s="277"/>
      <c r="E245" s="278" t="s">
        <v>759</v>
      </c>
      <c r="F245" s="480" t="e">
        <f ca="1">AP238</f>
        <v>#N/A</v>
      </c>
      <c r="G245" s="480"/>
      <c r="H245" s="480"/>
      <c r="I245" s="277" t="s">
        <v>777</v>
      </c>
      <c r="J245" s="277"/>
      <c r="K245" s="481" t="s">
        <v>876</v>
      </c>
      <c r="L245" s="481"/>
      <c r="M245" s="482" t="e">
        <f ca="1">AU238</f>
        <v>#N/A</v>
      </c>
      <c r="N245" s="482"/>
      <c r="O245" s="482"/>
      <c r="P245" s="277" t="s">
        <v>733</v>
      </c>
      <c r="Q245" s="277"/>
      <c r="R245" s="278"/>
      <c r="S245" s="130"/>
      <c r="T245" s="277"/>
      <c r="U245" s="277"/>
      <c r="V245" s="277"/>
      <c r="W245" s="277"/>
      <c r="X245" s="277"/>
      <c r="Y245" s="277"/>
      <c r="Z245" s="277"/>
      <c r="AA245" s="277"/>
      <c r="AB245" s="277"/>
      <c r="AC245" s="277"/>
      <c r="AD245" s="277"/>
      <c r="AE245" s="277"/>
      <c r="AF245" s="277"/>
      <c r="AG245" s="278"/>
      <c r="AH245" s="277"/>
      <c r="AI245" s="277"/>
      <c r="AJ245" s="277"/>
      <c r="AK245" s="277"/>
      <c r="AL245" s="277"/>
      <c r="AM245" s="277"/>
      <c r="AN245" s="277"/>
      <c r="AO245" s="277"/>
      <c r="AP245" s="277"/>
      <c r="AQ245" s="277"/>
      <c r="AR245" s="277"/>
      <c r="AS245" s="277"/>
      <c r="AT245" s="277"/>
      <c r="AU245" s="277"/>
      <c r="AV245" s="277"/>
      <c r="AW245" s="277"/>
      <c r="AX245" s="277"/>
      <c r="AY245" s="277"/>
      <c r="AZ245" s="277"/>
      <c r="BA245" s="277"/>
      <c r="BB245" s="277"/>
      <c r="BC245" s="277"/>
      <c r="BD245" s="277"/>
      <c r="BE245" s="277"/>
      <c r="BF245" s="277"/>
      <c r="BG245" s="277"/>
      <c r="BH245" s="277"/>
    </row>
    <row r="246" spans="1:75" s="58" customFormat="1" ht="18.75" customHeight="1">
      <c r="A246" s="277"/>
      <c r="B246" s="277"/>
      <c r="C246" s="277"/>
      <c r="D246" s="280"/>
      <c r="E246" s="280"/>
      <c r="F246" s="280"/>
      <c r="G246" s="277"/>
      <c r="H246" s="277"/>
      <c r="I246" s="278"/>
      <c r="J246" s="278"/>
      <c r="K246" s="141"/>
      <c r="L246" s="141"/>
      <c r="M246" s="141"/>
      <c r="N246" s="141"/>
      <c r="O246" s="277"/>
      <c r="P246" s="277"/>
      <c r="Q246" s="277"/>
      <c r="R246" s="277"/>
      <c r="S246" s="277"/>
      <c r="T246" s="277"/>
      <c r="U246" s="277"/>
      <c r="V246" s="277"/>
      <c r="W246" s="277"/>
      <c r="X246" s="277"/>
      <c r="Y246" s="277"/>
      <c r="Z246" s="277"/>
      <c r="AA246" s="277"/>
      <c r="AB246" s="277"/>
      <c r="AC246" s="277"/>
      <c r="AD246" s="277"/>
      <c r="AE246" s="277"/>
      <c r="AF246" s="277"/>
      <c r="AG246" s="277"/>
      <c r="AH246" s="277"/>
      <c r="AI246" s="277"/>
      <c r="AJ246" s="277"/>
      <c r="AK246" s="277"/>
      <c r="AL246" s="277"/>
      <c r="AM246" s="277"/>
      <c r="AN246" s="277"/>
      <c r="AO246" s="277"/>
      <c r="AP246" s="277"/>
      <c r="AQ246" s="277"/>
      <c r="AR246" s="277"/>
      <c r="AS246" s="277"/>
      <c r="AT246" s="277"/>
      <c r="AU246" s="277"/>
      <c r="AV246" s="277"/>
      <c r="AW246" s="277"/>
      <c r="AX246" s="277"/>
      <c r="AY246" s="277"/>
      <c r="AZ246" s="277"/>
      <c r="BA246" s="277"/>
      <c r="BB246" s="277"/>
      <c r="BC246" s="277"/>
      <c r="BD246" s="277"/>
      <c r="BE246" s="277"/>
      <c r="BF246" s="277"/>
    </row>
    <row r="247" spans="1:75" s="130" customFormat="1" ht="18.75" customHeight="1">
      <c r="A247" s="278"/>
      <c r="B247" s="278"/>
      <c r="C247" s="278"/>
      <c r="D247" s="134" t="s">
        <v>918</v>
      </c>
      <c r="E247" s="278" t="s">
        <v>767</v>
      </c>
      <c r="F247" s="480" t="e">
        <f ca="1">F245</f>
        <v>#N/A</v>
      </c>
      <c r="G247" s="480"/>
      <c r="H247" s="480"/>
      <c r="I247" s="144"/>
      <c r="J247" s="282"/>
      <c r="K247" s="485" t="e">
        <f ca="1">M245</f>
        <v>#N/A</v>
      </c>
      <c r="L247" s="486"/>
      <c r="M247" s="486"/>
      <c r="N247" s="204"/>
      <c r="O247" s="204"/>
      <c r="P247" s="204"/>
      <c r="Q247" s="487" t="str">
        <f>BA238</f>
        <v>μm</v>
      </c>
      <c r="R247" s="487"/>
      <c r="T247" s="277"/>
      <c r="U247" s="277"/>
      <c r="V247" s="277"/>
      <c r="W247" s="277"/>
      <c r="X247" s="277"/>
      <c r="Y247" s="278"/>
      <c r="Z247" s="278"/>
      <c r="AA247" s="278"/>
      <c r="AB247" s="278"/>
      <c r="AC247" s="278"/>
      <c r="AD247" s="278"/>
      <c r="AE247" s="277"/>
      <c r="AF247" s="278"/>
      <c r="AG247" s="278"/>
      <c r="AH247" s="278"/>
      <c r="AI247" s="278"/>
      <c r="AJ247" s="278"/>
      <c r="AK247" s="278"/>
      <c r="AL247" s="278"/>
      <c r="AM247" s="278"/>
      <c r="AN247" s="278"/>
      <c r="AO247" s="278"/>
      <c r="AP247" s="278"/>
      <c r="AQ247" s="278"/>
      <c r="AR247" s="278"/>
      <c r="AS247" s="278"/>
      <c r="AT247" s="278"/>
      <c r="AU247" s="278"/>
      <c r="AV247" s="278"/>
      <c r="AW247" s="278"/>
      <c r="AX247" s="278"/>
      <c r="AY247" s="278"/>
      <c r="AZ247" s="278"/>
      <c r="BA247" s="278"/>
      <c r="BB247" s="278"/>
      <c r="BC247" s="278"/>
      <c r="BD247" s="278"/>
      <c r="BE247" s="278"/>
      <c r="BF247" s="278"/>
    </row>
    <row r="248" spans="1:75" s="277" customFormat="1" ht="18.75" customHeight="1"/>
    <row r="249" spans="1:75" ht="18.75" customHeight="1">
      <c r="A249" s="57" t="s">
        <v>919</v>
      </c>
      <c r="B249" s="204"/>
      <c r="C249" s="204"/>
      <c r="D249" s="204"/>
      <c r="E249" s="204"/>
      <c r="F249" s="204"/>
      <c r="G249" s="204"/>
      <c r="H249" s="204"/>
      <c r="I249" s="204"/>
      <c r="J249" s="204"/>
      <c r="K249" s="204"/>
      <c r="L249" s="204"/>
      <c r="M249" s="204"/>
      <c r="N249" s="204"/>
      <c r="O249" s="204"/>
      <c r="P249" s="204"/>
      <c r="Q249" s="204"/>
      <c r="R249" s="204"/>
      <c r="S249" s="204"/>
      <c r="T249" s="204"/>
      <c r="U249" s="204"/>
      <c r="V249" s="204"/>
      <c r="W249" s="204"/>
      <c r="X249" s="204"/>
      <c r="Y249" s="204"/>
      <c r="Z249" s="204"/>
      <c r="AA249" s="204"/>
      <c r="AB249" s="204"/>
      <c r="AC249" s="204"/>
      <c r="AD249" s="204"/>
      <c r="AE249" s="204"/>
      <c r="AF249" s="204"/>
      <c r="AG249" s="204"/>
      <c r="AH249" s="204"/>
      <c r="AI249" s="204"/>
      <c r="AJ249" s="204"/>
      <c r="AK249" s="204"/>
      <c r="AL249" s="204"/>
      <c r="AM249" s="204"/>
      <c r="AN249" s="204"/>
      <c r="AO249" s="204"/>
      <c r="AP249" s="204"/>
      <c r="AQ249" s="204"/>
      <c r="AR249" s="204"/>
      <c r="AS249" s="204"/>
      <c r="AT249" s="204"/>
      <c r="AU249" s="204"/>
      <c r="AV249" s="204"/>
      <c r="AW249" s="204"/>
      <c r="AX249" s="204"/>
      <c r="AY249" s="204"/>
      <c r="AZ249" s="204"/>
      <c r="BA249" s="204"/>
      <c r="BB249" s="204"/>
      <c r="BC249" s="204"/>
      <c r="BD249" s="204"/>
      <c r="BE249" s="204"/>
      <c r="BF249" s="204"/>
    </row>
    <row r="250" spans="1:75" ht="18.75" customHeight="1">
      <c r="A250" s="204"/>
      <c r="B250" s="204"/>
      <c r="C250" s="204"/>
      <c r="D250" s="204"/>
      <c r="E250" s="204"/>
      <c r="F250" s="204"/>
      <c r="G250" s="204"/>
      <c r="H250" s="204"/>
      <c r="I250" s="204"/>
      <c r="J250" s="204"/>
      <c r="K250" s="204"/>
      <c r="L250" s="488" t="e">
        <f ca="1">Calcu!W101</f>
        <v>#N/A</v>
      </c>
      <c r="M250" s="488"/>
      <c r="N250" s="488"/>
      <c r="O250" s="488"/>
      <c r="P250" s="488"/>
      <c r="Q250" s="488"/>
      <c r="R250" s="488"/>
      <c r="S250" s="488"/>
      <c r="T250" s="488"/>
      <c r="U250" s="488"/>
      <c r="V250" s="488"/>
      <c r="W250" s="488"/>
      <c r="X250" s="488"/>
      <c r="Y250" s="488"/>
      <c r="Z250" s="488"/>
      <c r="AA250" s="488"/>
      <c r="AB250" s="488"/>
      <c r="AC250" s="488"/>
      <c r="AD250" s="488"/>
      <c r="AE250" s="488"/>
      <c r="AF250" s="488"/>
      <c r="AG250" s="488"/>
      <c r="AH250" s="488"/>
      <c r="AI250" s="488"/>
      <c r="AJ250" s="488"/>
      <c r="AK250" s="488"/>
      <c r="AL250" s="488"/>
      <c r="AM250" s="488"/>
      <c r="AN250" s="488"/>
      <c r="AO250" s="488"/>
      <c r="AP250" s="488"/>
      <c r="AQ250" s="488"/>
      <c r="AR250" s="488"/>
      <c r="AS250" s="488"/>
      <c r="AT250" s="481" t="s">
        <v>759</v>
      </c>
      <c r="AU250" s="489" t="e">
        <f ca="1">TRIM(BC238)</f>
        <v>#N/A</v>
      </c>
      <c r="AV250" s="489"/>
      <c r="AW250" s="489"/>
      <c r="AX250" s="489"/>
      <c r="AY250" s="489"/>
      <c r="AZ250" s="204"/>
      <c r="BA250" s="204"/>
      <c r="BB250" s="277"/>
      <c r="BC250" s="277"/>
      <c r="BF250" s="142"/>
      <c r="BG250" s="142"/>
      <c r="BH250" s="142"/>
      <c r="BI250" s="142"/>
      <c r="BJ250" s="142"/>
      <c r="BK250" s="58"/>
      <c r="BL250" s="58"/>
      <c r="BM250" s="58"/>
      <c r="BN250" s="58"/>
      <c r="BO250" s="58"/>
      <c r="BP250" s="58"/>
      <c r="BQ250" s="58"/>
      <c r="BR250" s="58"/>
      <c r="BS250" s="58"/>
      <c r="BT250" s="58"/>
      <c r="BU250" s="58"/>
      <c r="BV250" s="58"/>
      <c r="BW250" s="58"/>
    </row>
    <row r="251" spans="1:75" ht="18.75" customHeight="1">
      <c r="A251" s="204"/>
      <c r="B251" s="204"/>
      <c r="C251" s="204"/>
      <c r="D251" s="204"/>
      <c r="E251" s="204"/>
      <c r="F251" s="204"/>
      <c r="G251" s="204"/>
      <c r="H251" s="204"/>
      <c r="I251" s="204"/>
      <c r="J251" s="204"/>
      <c r="K251" s="204"/>
      <c r="L251" s="490" t="e">
        <f ca="1">Calcu!W94</f>
        <v>#N/A</v>
      </c>
      <c r="M251" s="490"/>
      <c r="N251" s="490"/>
      <c r="O251" s="490"/>
      <c r="P251" s="481" t="s">
        <v>870</v>
      </c>
      <c r="Q251" s="490">
        <f>Calcu!W95</f>
        <v>0</v>
      </c>
      <c r="R251" s="490"/>
      <c r="S251" s="490"/>
      <c r="T251" s="490"/>
      <c r="U251" s="481" t="s">
        <v>870</v>
      </c>
      <c r="V251" s="488">
        <f>Calcu!W96</f>
        <v>0</v>
      </c>
      <c r="W251" s="488"/>
      <c r="X251" s="488"/>
      <c r="Y251" s="488"/>
      <c r="Z251" s="481" t="s">
        <v>870</v>
      </c>
      <c r="AA251" s="490" t="e">
        <f ca="1">Calcu!W97</f>
        <v>#N/A</v>
      </c>
      <c r="AB251" s="490"/>
      <c r="AC251" s="490"/>
      <c r="AD251" s="490"/>
      <c r="AE251" s="481" t="s">
        <v>871</v>
      </c>
      <c r="AF251" s="488">
        <f>Calcu!W98</f>
        <v>0</v>
      </c>
      <c r="AG251" s="488"/>
      <c r="AH251" s="488"/>
      <c r="AI251" s="488"/>
      <c r="AJ251" s="481" t="s">
        <v>870</v>
      </c>
      <c r="AK251" s="488" t="e">
        <f ca="1">Calcu!W99</f>
        <v>#N/A</v>
      </c>
      <c r="AL251" s="488"/>
      <c r="AM251" s="488"/>
      <c r="AN251" s="488"/>
      <c r="AO251" s="481" t="s">
        <v>876</v>
      </c>
      <c r="AP251" s="488">
        <f>Calcu!W100</f>
        <v>0</v>
      </c>
      <c r="AQ251" s="488"/>
      <c r="AR251" s="488"/>
      <c r="AS251" s="488"/>
      <c r="AT251" s="481"/>
      <c r="AU251" s="489"/>
      <c r="AV251" s="489"/>
      <c r="AW251" s="489"/>
      <c r="AX251" s="489"/>
      <c r="AY251" s="489"/>
      <c r="AZ251" s="204"/>
      <c r="BA251" s="204"/>
      <c r="BB251" s="204"/>
      <c r="BC251" s="204"/>
      <c r="BF251" s="142"/>
      <c r="BG251" s="142"/>
      <c r="BH251" s="142"/>
      <c r="BI251" s="142"/>
      <c r="BJ251" s="142"/>
    </row>
    <row r="252" spans="1:75" ht="18.75" customHeight="1">
      <c r="A252" s="204"/>
      <c r="B252" s="204"/>
      <c r="C252" s="204"/>
      <c r="D252" s="204"/>
      <c r="E252" s="204"/>
      <c r="F252" s="204"/>
      <c r="G252" s="204"/>
      <c r="H252" s="204"/>
      <c r="I252" s="204"/>
      <c r="J252" s="204"/>
      <c r="K252" s="204"/>
      <c r="L252" s="481" t="str">
        <f>BC231</f>
        <v>∞</v>
      </c>
      <c r="M252" s="481"/>
      <c r="N252" s="481"/>
      <c r="O252" s="481"/>
      <c r="P252" s="481"/>
      <c r="Q252" s="481">
        <f>BC232</f>
        <v>4</v>
      </c>
      <c r="R252" s="481"/>
      <c r="S252" s="481"/>
      <c r="T252" s="481"/>
      <c r="U252" s="481"/>
      <c r="V252" s="481">
        <f>BC233</f>
        <v>100</v>
      </c>
      <c r="W252" s="481"/>
      <c r="X252" s="481"/>
      <c r="Y252" s="481"/>
      <c r="Z252" s="481"/>
      <c r="AA252" s="481">
        <f>BC234</f>
        <v>12</v>
      </c>
      <c r="AB252" s="481"/>
      <c r="AC252" s="481"/>
      <c r="AD252" s="481"/>
      <c r="AE252" s="481"/>
      <c r="AF252" s="450">
        <f>BC235</f>
        <v>100</v>
      </c>
      <c r="AG252" s="450"/>
      <c r="AH252" s="450"/>
      <c r="AI252" s="450"/>
      <c r="AJ252" s="481"/>
      <c r="AK252" s="481">
        <f>BC236</f>
        <v>12</v>
      </c>
      <c r="AL252" s="481"/>
      <c r="AM252" s="481"/>
      <c r="AN252" s="481"/>
      <c r="AO252" s="481"/>
      <c r="AP252" s="481" t="str">
        <f>BC237</f>
        <v>∞</v>
      </c>
      <c r="AQ252" s="481"/>
      <c r="AR252" s="481"/>
      <c r="AS252" s="481"/>
      <c r="AT252" s="204"/>
      <c r="AU252" s="204"/>
      <c r="AV252" s="204"/>
      <c r="AW252" s="204"/>
      <c r="AX252" s="204"/>
      <c r="AY252" s="204"/>
      <c r="AZ252" s="204"/>
      <c r="BA252" s="204"/>
      <c r="BB252" s="204"/>
      <c r="BC252" s="204"/>
    </row>
    <row r="253" spans="1:75" ht="18.75" customHeight="1">
      <c r="A253" s="204"/>
      <c r="B253" s="204"/>
      <c r="C253" s="204"/>
      <c r="D253" s="204"/>
      <c r="E253" s="204"/>
      <c r="F253" s="204"/>
      <c r="G253" s="204"/>
      <c r="H253" s="204"/>
      <c r="I253" s="204"/>
      <c r="J253" s="204"/>
      <c r="K253" s="204"/>
      <c r="L253" s="204"/>
      <c r="M253" s="204"/>
      <c r="N253" s="204"/>
      <c r="O253" s="204"/>
      <c r="P253" s="204"/>
      <c r="Q253" s="204"/>
      <c r="R253" s="204"/>
      <c r="S253" s="204"/>
      <c r="T253" s="204"/>
      <c r="U253" s="204"/>
      <c r="V253" s="204"/>
      <c r="W253" s="204"/>
      <c r="X253" s="204"/>
      <c r="Y253" s="204"/>
      <c r="Z253" s="204"/>
      <c r="AA253" s="204"/>
      <c r="AB253" s="204"/>
      <c r="AC253" s="204"/>
      <c r="AD253" s="204"/>
      <c r="AE253" s="204"/>
      <c r="AF253" s="204"/>
      <c r="AG253" s="204"/>
      <c r="AH253" s="204"/>
      <c r="AI253" s="204"/>
      <c r="AJ253" s="204"/>
      <c r="AK253" s="204"/>
      <c r="AL253" s="204"/>
      <c r="AM253" s="204"/>
      <c r="AN253" s="204"/>
      <c r="AO253" s="204"/>
      <c r="AP253" s="204"/>
      <c r="AQ253" s="204"/>
      <c r="AR253" s="204"/>
      <c r="AS253" s="204"/>
      <c r="AT253" s="204"/>
      <c r="AU253" s="204"/>
      <c r="AV253" s="204"/>
      <c r="AW253" s="204"/>
      <c r="AX253" s="204"/>
      <c r="AY253" s="204"/>
      <c r="AZ253" s="204"/>
      <c r="BA253" s="204"/>
      <c r="BB253" s="204"/>
      <c r="BC253" s="204"/>
      <c r="BD253" s="204"/>
      <c r="BE253" s="204"/>
      <c r="BF253" s="204"/>
      <c r="BG253" s="204"/>
      <c r="BH253" s="204"/>
    </row>
    <row r="254" spans="1:75" ht="18.75" customHeight="1">
      <c r="A254" s="57" t="s">
        <v>920</v>
      </c>
      <c r="B254" s="204"/>
      <c r="C254" s="204"/>
      <c r="D254" s="204"/>
      <c r="E254" s="204"/>
      <c r="F254" s="204"/>
      <c r="G254" s="204"/>
      <c r="H254" s="204"/>
      <c r="I254" s="204"/>
      <c r="J254" s="204"/>
      <c r="K254" s="204"/>
      <c r="L254" s="204"/>
      <c r="M254" s="204"/>
      <c r="N254" s="204"/>
      <c r="O254" s="204"/>
      <c r="P254" s="204"/>
      <c r="Q254" s="204"/>
      <c r="R254" s="204"/>
      <c r="S254" s="204"/>
      <c r="T254" s="204"/>
      <c r="U254" s="204"/>
      <c r="V254" s="204"/>
      <c r="W254" s="204"/>
      <c r="X254" s="204"/>
      <c r="Y254" s="204"/>
      <c r="Z254" s="204"/>
      <c r="AA254" s="204"/>
      <c r="AB254" s="204"/>
      <c r="AC254" s="204"/>
      <c r="AD254" s="204"/>
      <c r="AE254" s="204"/>
      <c r="AF254" s="204"/>
      <c r="AG254" s="204"/>
      <c r="AH254" s="204"/>
      <c r="AI254" s="204"/>
      <c r="AJ254" s="204"/>
      <c r="AK254" s="204"/>
      <c r="AL254" s="204"/>
      <c r="AM254" s="204"/>
      <c r="AN254" s="204"/>
      <c r="AO254" s="204"/>
      <c r="AP254" s="204"/>
      <c r="AQ254" s="204"/>
      <c r="AR254" s="204"/>
      <c r="AS254" s="204"/>
      <c r="AT254" s="204"/>
      <c r="AU254" s="204"/>
      <c r="AV254" s="204"/>
      <c r="AW254" s="204"/>
      <c r="AX254" s="204"/>
      <c r="AY254" s="204"/>
      <c r="AZ254" s="204"/>
      <c r="BA254" s="204"/>
      <c r="BB254" s="204"/>
      <c r="BC254" s="204"/>
      <c r="BD254" s="204"/>
    </row>
    <row r="255" spans="1:75" ht="18.75" customHeight="1">
      <c r="A255" s="204"/>
      <c r="B255" s="204"/>
      <c r="C255" s="204"/>
      <c r="D255" s="204"/>
      <c r="E255" s="59"/>
      <c r="F255" s="204"/>
      <c r="G255" s="204"/>
      <c r="H255" s="193" t="s">
        <v>921</v>
      </c>
      <c r="I255" s="481" t="e">
        <f ca="1">Calcu!E116</f>
        <v>#N/A</v>
      </c>
      <c r="J255" s="481"/>
      <c r="K255" s="481"/>
      <c r="L255" s="203" t="s">
        <v>922</v>
      </c>
      <c r="M255" s="480" t="e">
        <f ca="1">F247</f>
        <v>#N/A</v>
      </c>
      <c r="N255" s="480"/>
      <c r="O255" s="480"/>
      <c r="P255" s="144"/>
      <c r="Q255" s="282"/>
      <c r="R255" s="485" t="e">
        <f ca="1">K247</f>
        <v>#N/A</v>
      </c>
      <c r="S255" s="486"/>
      <c r="T255" s="486"/>
      <c r="U255" s="204"/>
      <c r="V255" s="204"/>
      <c r="W255" s="204"/>
      <c r="X255" s="487" t="str">
        <f>Q247</f>
        <v>μm</v>
      </c>
      <c r="Y255" s="487"/>
      <c r="Z255" s="203" t="s">
        <v>758</v>
      </c>
      <c r="AA255" s="480" t="e">
        <f ca="1">Calcu!C105</f>
        <v>#N/A</v>
      </c>
      <c r="AB255" s="480"/>
      <c r="AC255" s="480"/>
      <c r="AD255" s="144"/>
      <c r="AE255" s="282"/>
      <c r="AF255" s="485" t="e">
        <f ca="1">Calcu!D105</f>
        <v>#N/A</v>
      </c>
      <c r="AG255" s="486"/>
      <c r="AH255" s="486"/>
      <c r="AI255" s="204"/>
      <c r="AJ255" s="204"/>
      <c r="AK255" s="204"/>
      <c r="AL255" s="487" t="str">
        <f>X255</f>
        <v>μm</v>
      </c>
      <c r="AM255" s="487"/>
      <c r="AN255" s="278" t="s">
        <v>886</v>
      </c>
      <c r="AO255" s="491" t="e">
        <f ca="1">AA255</f>
        <v>#N/A</v>
      </c>
      <c r="AP255" s="491"/>
      <c r="AQ255" s="491"/>
      <c r="AR255" s="144"/>
      <c r="AS255" s="492" t="e">
        <f ca="1">AF255</f>
        <v>#N/A</v>
      </c>
      <c r="AT255" s="492"/>
      <c r="AU255" s="492"/>
      <c r="AV255" s="284"/>
      <c r="AW255" s="204"/>
      <c r="AX255" s="204"/>
      <c r="AY255" s="204"/>
      <c r="AZ255" s="487" t="str">
        <f>AL255</f>
        <v>μm</v>
      </c>
      <c r="BA255" s="487"/>
    </row>
    <row r="260" spans="1:44" s="68" customFormat="1" ht="31.5">
      <c r="A260" s="67" t="s">
        <v>923</v>
      </c>
    </row>
    <row r="261" spans="1:44" s="68" customFormat="1" ht="18.75" customHeight="1"/>
    <row r="262" spans="1:44" s="68" customFormat="1" ht="18.75" customHeight="1">
      <c r="A262" s="69" t="s">
        <v>676</v>
      </c>
    </row>
    <row r="263" spans="1:44" s="68" customFormat="1" ht="18.75" customHeight="1">
      <c r="B263" s="425" t="s">
        <v>677</v>
      </c>
      <c r="C263" s="425"/>
      <c r="D263" s="425"/>
      <c r="E263" s="425"/>
      <c r="F263" s="425"/>
      <c r="G263" s="425"/>
      <c r="H263" s="426" t="s">
        <v>678</v>
      </c>
      <c r="I263" s="426"/>
      <c r="J263" s="426"/>
      <c r="K263" s="426"/>
      <c r="L263" s="426"/>
      <c r="M263" s="426"/>
      <c r="N263" s="425" t="s">
        <v>924</v>
      </c>
      <c r="O263" s="425"/>
      <c r="P263" s="425"/>
      <c r="Q263" s="425"/>
      <c r="R263" s="425"/>
      <c r="S263" s="425"/>
      <c r="T263" s="425" t="s">
        <v>889</v>
      </c>
      <c r="U263" s="425"/>
      <c r="V263" s="425"/>
      <c r="W263" s="425"/>
      <c r="X263" s="425"/>
      <c r="Y263" s="425"/>
    </row>
    <row r="264" spans="1:44" s="68" customFormat="1" ht="18.75" customHeight="1">
      <c r="B264" s="427">
        <f>Calcu!I124</f>
        <v>0</v>
      </c>
      <c r="C264" s="427"/>
      <c r="D264" s="427"/>
      <c r="E264" s="427"/>
      <c r="F264" s="427"/>
      <c r="G264" s="427"/>
      <c r="H264" s="428">
        <f>Calcu!J124</f>
        <v>1</v>
      </c>
      <c r="I264" s="428"/>
      <c r="J264" s="428"/>
      <c r="K264" s="428"/>
      <c r="L264" s="428"/>
      <c r="M264" s="428"/>
      <c r="N264" s="427" t="s">
        <v>890</v>
      </c>
      <c r="O264" s="427"/>
      <c r="P264" s="427"/>
      <c r="Q264" s="427"/>
      <c r="R264" s="427"/>
      <c r="S264" s="427"/>
      <c r="T264" s="427" t="str">
        <f>Calcu!D124</f>
        <v>게이지 블록</v>
      </c>
      <c r="U264" s="427"/>
      <c r="V264" s="427"/>
      <c r="W264" s="427"/>
      <c r="X264" s="427"/>
      <c r="Y264" s="427"/>
    </row>
    <row r="265" spans="1:44" s="68" customFormat="1" ht="18.75" customHeight="1"/>
    <row r="266" spans="1:44" ht="18.75" customHeight="1">
      <c r="A266" s="57" t="s">
        <v>925</v>
      </c>
      <c r="B266" s="278"/>
      <c r="C266" s="278"/>
      <c r="D266" s="278"/>
      <c r="E266" s="278"/>
      <c r="F266" s="278"/>
      <c r="G266" s="278"/>
      <c r="H266" s="278"/>
      <c r="I266" s="278"/>
      <c r="J266" s="278"/>
      <c r="K266" s="278"/>
      <c r="L266" s="278"/>
      <c r="M266" s="278"/>
      <c r="N266" s="278"/>
      <c r="O266" s="278"/>
      <c r="P266" s="278"/>
      <c r="Q266" s="278"/>
      <c r="R266" s="278"/>
      <c r="S266" s="278"/>
      <c r="T266" s="278"/>
      <c r="U266" s="278"/>
      <c r="V266" s="278"/>
      <c r="W266" s="278"/>
      <c r="X266" s="278"/>
      <c r="Y266" s="278"/>
      <c r="Z266" s="278"/>
      <c r="AA266" s="278"/>
      <c r="AB266" s="278"/>
      <c r="AC266" s="278"/>
      <c r="AD266" s="278"/>
      <c r="AE266" s="278"/>
      <c r="AF266" s="278"/>
      <c r="AG266" s="278"/>
      <c r="AH266" s="278"/>
      <c r="AI266" s="278"/>
      <c r="AJ266" s="278"/>
      <c r="AK266" s="278"/>
      <c r="AL266" s="278"/>
      <c r="AM266" s="278"/>
      <c r="AN266" s="278"/>
      <c r="AO266" s="278"/>
      <c r="AP266" s="278"/>
      <c r="AQ266" s="278"/>
      <c r="AR266" s="278"/>
    </row>
    <row r="267" spans="1:44" ht="18.75" customHeight="1">
      <c r="A267" s="57"/>
      <c r="B267" s="429" t="s">
        <v>685</v>
      </c>
      <c r="C267" s="430"/>
      <c r="D267" s="430"/>
      <c r="E267" s="430"/>
      <c r="F267" s="431"/>
      <c r="G267" s="435" t="str">
        <f>N264&amp;" 지시값"</f>
        <v>접촉식 좌표 측정기 지시값</v>
      </c>
      <c r="H267" s="436"/>
      <c r="I267" s="436"/>
      <c r="J267" s="436"/>
      <c r="K267" s="436"/>
      <c r="L267" s="436"/>
      <c r="M267" s="436"/>
      <c r="N267" s="436"/>
      <c r="O267" s="436"/>
      <c r="P267" s="436"/>
      <c r="Q267" s="436"/>
      <c r="R267" s="436"/>
      <c r="S267" s="436"/>
      <c r="T267" s="436"/>
      <c r="U267" s="436"/>
      <c r="V267" s="436"/>
      <c r="W267" s="436"/>
      <c r="X267" s="436"/>
      <c r="Y267" s="436"/>
      <c r="Z267" s="436"/>
      <c r="AA267" s="436"/>
      <c r="AB267" s="436"/>
      <c r="AC267" s="436"/>
      <c r="AD267" s="436"/>
      <c r="AE267" s="437"/>
      <c r="AF267" s="429" t="s">
        <v>926</v>
      </c>
      <c r="AG267" s="430"/>
      <c r="AH267" s="430"/>
      <c r="AI267" s="430"/>
      <c r="AJ267" s="431"/>
      <c r="AK267" s="429" t="s">
        <v>927</v>
      </c>
      <c r="AL267" s="430"/>
      <c r="AM267" s="430"/>
      <c r="AN267" s="430"/>
      <c r="AO267" s="431"/>
    </row>
    <row r="268" spans="1:44" ht="18.75" customHeight="1">
      <c r="A268" s="57"/>
      <c r="B268" s="432"/>
      <c r="C268" s="433"/>
      <c r="D268" s="433"/>
      <c r="E268" s="433"/>
      <c r="F268" s="434"/>
      <c r="G268" s="435" t="s">
        <v>928</v>
      </c>
      <c r="H268" s="436"/>
      <c r="I268" s="436"/>
      <c r="J268" s="436"/>
      <c r="K268" s="437"/>
      <c r="L268" s="435" t="s">
        <v>689</v>
      </c>
      <c r="M268" s="436"/>
      <c r="N268" s="436"/>
      <c r="O268" s="436"/>
      <c r="P268" s="437"/>
      <c r="Q268" s="435" t="s">
        <v>897</v>
      </c>
      <c r="R268" s="436"/>
      <c r="S268" s="436"/>
      <c r="T268" s="436"/>
      <c r="U268" s="437"/>
      <c r="V268" s="435" t="s">
        <v>691</v>
      </c>
      <c r="W268" s="436"/>
      <c r="X268" s="436"/>
      <c r="Y268" s="436"/>
      <c r="Z268" s="437"/>
      <c r="AA268" s="435" t="s">
        <v>929</v>
      </c>
      <c r="AB268" s="436"/>
      <c r="AC268" s="436"/>
      <c r="AD268" s="436"/>
      <c r="AE268" s="437"/>
      <c r="AF268" s="432"/>
      <c r="AG268" s="433"/>
      <c r="AH268" s="433"/>
      <c r="AI268" s="433"/>
      <c r="AJ268" s="434"/>
      <c r="AK268" s="432"/>
      <c r="AL268" s="433"/>
      <c r="AM268" s="433"/>
      <c r="AN268" s="433"/>
      <c r="AO268" s="434"/>
    </row>
    <row r="269" spans="1:44" ht="18.75" customHeight="1">
      <c r="A269" s="57"/>
      <c r="B269" s="435" t="s">
        <v>930</v>
      </c>
      <c r="C269" s="436"/>
      <c r="D269" s="436"/>
      <c r="E269" s="436"/>
      <c r="F269" s="437"/>
      <c r="G269" s="435" t="str">
        <f>B269</f>
        <v>mm</v>
      </c>
      <c r="H269" s="436"/>
      <c r="I269" s="436"/>
      <c r="J269" s="436"/>
      <c r="K269" s="437"/>
      <c r="L269" s="435" t="str">
        <f>G269</f>
        <v>mm</v>
      </c>
      <c r="M269" s="436"/>
      <c r="N269" s="436"/>
      <c r="O269" s="436"/>
      <c r="P269" s="437"/>
      <c r="Q269" s="435" t="str">
        <f>L269</f>
        <v>mm</v>
      </c>
      <c r="R269" s="436"/>
      <c r="S269" s="436"/>
      <c r="T269" s="436"/>
      <c r="U269" s="437"/>
      <c r="V269" s="435" t="str">
        <f>Q269</f>
        <v>mm</v>
      </c>
      <c r="W269" s="436"/>
      <c r="X269" s="436"/>
      <c r="Y269" s="436"/>
      <c r="Z269" s="437"/>
      <c r="AA269" s="435" t="str">
        <f>V269</f>
        <v>mm</v>
      </c>
      <c r="AB269" s="436"/>
      <c r="AC269" s="436"/>
      <c r="AD269" s="436"/>
      <c r="AE269" s="437"/>
      <c r="AF269" s="435" t="s">
        <v>860</v>
      </c>
      <c r="AG269" s="436"/>
      <c r="AH269" s="436"/>
      <c r="AI269" s="436"/>
      <c r="AJ269" s="437"/>
      <c r="AK269" s="435" t="s">
        <v>860</v>
      </c>
      <c r="AL269" s="436"/>
      <c r="AM269" s="436"/>
      <c r="AN269" s="436"/>
      <c r="AO269" s="437"/>
    </row>
    <row r="270" spans="1:44" ht="18.75" customHeight="1">
      <c r="A270" s="57"/>
      <c r="B270" s="438" t="str">
        <f>Calcu!T130</f>
        <v/>
      </c>
      <c r="C270" s="439"/>
      <c r="D270" s="439"/>
      <c r="E270" s="439"/>
      <c r="F270" s="440"/>
      <c r="G270" s="438" t="str">
        <f>IF(Calcu!B130=TRUE,Calcu!E130*$H$264,"")</f>
        <v/>
      </c>
      <c r="H270" s="439"/>
      <c r="I270" s="439"/>
      <c r="J270" s="439"/>
      <c r="K270" s="440"/>
      <c r="L270" s="438" t="str">
        <f>IF(Calcu!B130=TRUE,Calcu!F130*H$264,"")</f>
        <v/>
      </c>
      <c r="M270" s="439"/>
      <c r="N270" s="439"/>
      <c r="O270" s="439"/>
      <c r="P270" s="440"/>
      <c r="Q270" s="438" t="str">
        <f>IF(Calcu!B130=TRUE,Calcu!G130*H$264,"")</f>
        <v/>
      </c>
      <c r="R270" s="439"/>
      <c r="S270" s="439"/>
      <c r="T270" s="439"/>
      <c r="U270" s="440"/>
      <c r="V270" s="438" t="str">
        <f>IF(Calcu!B130=TRUE,Calcu!H130*H$264,"")</f>
        <v/>
      </c>
      <c r="W270" s="439"/>
      <c r="X270" s="439"/>
      <c r="Y270" s="439"/>
      <c r="Z270" s="440"/>
      <c r="AA270" s="438" t="str">
        <f>IF(Calcu!B130=TRUE,Calcu!I130*H$264,"")</f>
        <v/>
      </c>
      <c r="AB270" s="439"/>
      <c r="AC270" s="439"/>
      <c r="AD270" s="439"/>
      <c r="AE270" s="440"/>
      <c r="AF270" s="438" t="str">
        <f>Calcu!M130</f>
        <v/>
      </c>
      <c r="AG270" s="439"/>
      <c r="AH270" s="439"/>
      <c r="AI270" s="439"/>
      <c r="AJ270" s="440"/>
      <c r="AK270" s="438" t="str">
        <f>Calcu!K130</f>
        <v/>
      </c>
      <c r="AL270" s="439"/>
      <c r="AM270" s="439"/>
      <c r="AN270" s="439"/>
      <c r="AO270" s="440"/>
    </row>
    <row r="271" spans="1:44" ht="18.75" customHeight="1">
      <c r="A271" s="57"/>
      <c r="B271" s="438" t="str">
        <f>Calcu!T131</f>
        <v/>
      </c>
      <c r="C271" s="439"/>
      <c r="D271" s="439"/>
      <c r="E271" s="439"/>
      <c r="F271" s="440"/>
      <c r="G271" s="438" t="str">
        <f>IF(Calcu!B131=TRUE,Calcu!E131*$H$264,"")</f>
        <v/>
      </c>
      <c r="H271" s="439"/>
      <c r="I271" s="439"/>
      <c r="J271" s="439"/>
      <c r="K271" s="440"/>
      <c r="L271" s="438" t="str">
        <f>IF(Calcu!B131=TRUE,Calcu!F131*H$264,"")</f>
        <v/>
      </c>
      <c r="M271" s="439"/>
      <c r="N271" s="439"/>
      <c r="O271" s="439"/>
      <c r="P271" s="440"/>
      <c r="Q271" s="438" t="str">
        <f>IF(Calcu!B131=TRUE,Calcu!G131*H$264,"")</f>
        <v/>
      </c>
      <c r="R271" s="439"/>
      <c r="S271" s="439"/>
      <c r="T271" s="439"/>
      <c r="U271" s="440"/>
      <c r="V271" s="438" t="str">
        <f>IF(Calcu!B131=TRUE,Calcu!H131*H$264,"")</f>
        <v/>
      </c>
      <c r="W271" s="439"/>
      <c r="X271" s="439"/>
      <c r="Y271" s="439"/>
      <c r="Z271" s="440"/>
      <c r="AA271" s="438" t="str">
        <f>IF(Calcu!B131=TRUE,Calcu!I131*H$264,"")</f>
        <v/>
      </c>
      <c r="AB271" s="439"/>
      <c r="AC271" s="439"/>
      <c r="AD271" s="439"/>
      <c r="AE271" s="440"/>
      <c r="AF271" s="438" t="str">
        <f>Calcu!M131</f>
        <v/>
      </c>
      <c r="AG271" s="439"/>
      <c r="AH271" s="439"/>
      <c r="AI271" s="439"/>
      <c r="AJ271" s="440"/>
      <c r="AK271" s="438" t="str">
        <f>Calcu!K131</f>
        <v/>
      </c>
      <c r="AL271" s="439"/>
      <c r="AM271" s="439"/>
      <c r="AN271" s="439"/>
      <c r="AO271" s="440"/>
    </row>
    <row r="272" spans="1:44" ht="18.75" customHeight="1">
      <c r="A272" s="57"/>
      <c r="B272" s="438" t="str">
        <f>Calcu!T132</f>
        <v/>
      </c>
      <c r="C272" s="439"/>
      <c r="D272" s="439"/>
      <c r="E272" s="439"/>
      <c r="F272" s="440"/>
      <c r="G272" s="438" t="str">
        <f>IF(Calcu!B132=TRUE,Calcu!E132*$H$264,"")</f>
        <v/>
      </c>
      <c r="H272" s="439"/>
      <c r="I272" s="439"/>
      <c r="J272" s="439"/>
      <c r="K272" s="440"/>
      <c r="L272" s="438" t="str">
        <f>IF(Calcu!B132=TRUE,Calcu!F132*H$264,"")</f>
        <v/>
      </c>
      <c r="M272" s="439"/>
      <c r="N272" s="439"/>
      <c r="O272" s="439"/>
      <c r="P272" s="440"/>
      <c r="Q272" s="438" t="str">
        <f>IF(Calcu!B132=TRUE,Calcu!G132*H$264,"")</f>
        <v/>
      </c>
      <c r="R272" s="439"/>
      <c r="S272" s="439"/>
      <c r="T272" s="439"/>
      <c r="U272" s="440"/>
      <c r="V272" s="438" t="str">
        <f>IF(Calcu!B132=TRUE,Calcu!H132*H$264,"")</f>
        <v/>
      </c>
      <c r="W272" s="439"/>
      <c r="X272" s="439"/>
      <c r="Y272" s="439"/>
      <c r="Z272" s="440"/>
      <c r="AA272" s="438" t="str">
        <f>IF(Calcu!B132=TRUE,Calcu!I132*H$264,"")</f>
        <v/>
      </c>
      <c r="AB272" s="439"/>
      <c r="AC272" s="439"/>
      <c r="AD272" s="439"/>
      <c r="AE272" s="440"/>
      <c r="AF272" s="438" t="str">
        <f>Calcu!M132</f>
        <v/>
      </c>
      <c r="AG272" s="439"/>
      <c r="AH272" s="439"/>
      <c r="AI272" s="439"/>
      <c r="AJ272" s="440"/>
      <c r="AK272" s="438" t="str">
        <f>Calcu!K132</f>
        <v/>
      </c>
      <c r="AL272" s="439"/>
      <c r="AM272" s="439"/>
      <c r="AN272" s="439"/>
      <c r="AO272" s="440"/>
    </row>
    <row r="273" spans="1:41" ht="18.75" customHeight="1">
      <c r="A273" s="57"/>
      <c r="B273" s="438" t="str">
        <f>Calcu!T133</f>
        <v/>
      </c>
      <c r="C273" s="439"/>
      <c r="D273" s="439"/>
      <c r="E273" s="439"/>
      <c r="F273" s="440"/>
      <c r="G273" s="438" t="str">
        <f>IF(Calcu!B133=TRUE,Calcu!E133*$H$264,"")</f>
        <v/>
      </c>
      <c r="H273" s="439"/>
      <c r="I273" s="439"/>
      <c r="J273" s="439"/>
      <c r="K273" s="440"/>
      <c r="L273" s="438" t="str">
        <f>IF(Calcu!B133=TRUE,Calcu!F133*H$264,"")</f>
        <v/>
      </c>
      <c r="M273" s="439"/>
      <c r="N273" s="439"/>
      <c r="O273" s="439"/>
      <c r="P273" s="440"/>
      <c r="Q273" s="438" t="str">
        <f>IF(Calcu!B133=TRUE,Calcu!G133*H$264,"")</f>
        <v/>
      </c>
      <c r="R273" s="439"/>
      <c r="S273" s="439"/>
      <c r="T273" s="439"/>
      <c r="U273" s="440"/>
      <c r="V273" s="438" t="str">
        <f>IF(Calcu!B133=TRUE,Calcu!H133*H$264,"")</f>
        <v/>
      </c>
      <c r="W273" s="439"/>
      <c r="X273" s="439"/>
      <c r="Y273" s="439"/>
      <c r="Z273" s="440"/>
      <c r="AA273" s="438" t="str">
        <f>IF(Calcu!B133=TRUE,Calcu!I133*H$264,"")</f>
        <v/>
      </c>
      <c r="AB273" s="439"/>
      <c r="AC273" s="439"/>
      <c r="AD273" s="439"/>
      <c r="AE273" s="440"/>
      <c r="AF273" s="438" t="str">
        <f>Calcu!M133</f>
        <v/>
      </c>
      <c r="AG273" s="439"/>
      <c r="AH273" s="439"/>
      <c r="AI273" s="439"/>
      <c r="AJ273" s="440"/>
      <c r="AK273" s="438" t="str">
        <f>Calcu!K133</f>
        <v/>
      </c>
      <c r="AL273" s="439"/>
      <c r="AM273" s="439"/>
      <c r="AN273" s="439"/>
      <c r="AO273" s="440"/>
    </row>
    <row r="274" spans="1:41" ht="18.75" customHeight="1">
      <c r="A274" s="57"/>
      <c r="B274" s="438" t="str">
        <f>Calcu!T134</f>
        <v/>
      </c>
      <c r="C274" s="439"/>
      <c r="D274" s="439"/>
      <c r="E274" s="439"/>
      <c r="F274" s="440"/>
      <c r="G274" s="438" t="str">
        <f>IF(Calcu!B134=TRUE,Calcu!E134*$H$264,"")</f>
        <v/>
      </c>
      <c r="H274" s="439"/>
      <c r="I274" s="439"/>
      <c r="J274" s="439"/>
      <c r="K274" s="440"/>
      <c r="L274" s="438" t="str">
        <f>IF(Calcu!B134=TRUE,Calcu!F134*H$264,"")</f>
        <v/>
      </c>
      <c r="M274" s="439"/>
      <c r="N274" s="439"/>
      <c r="O274" s="439"/>
      <c r="P274" s="440"/>
      <c r="Q274" s="438" t="str">
        <f>IF(Calcu!B134=TRUE,Calcu!G134*H$264,"")</f>
        <v/>
      </c>
      <c r="R274" s="439"/>
      <c r="S274" s="439"/>
      <c r="T274" s="439"/>
      <c r="U274" s="440"/>
      <c r="V274" s="438" t="str">
        <f>IF(Calcu!B134=TRUE,Calcu!H134*H$264,"")</f>
        <v/>
      </c>
      <c r="W274" s="439"/>
      <c r="X274" s="439"/>
      <c r="Y274" s="439"/>
      <c r="Z274" s="440"/>
      <c r="AA274" s="438" t="str">
        <f>IF(Calcu!B134=TRUE,Calcu!I134*H$264,"")</f>
        <v/>
      </c>
      <c r="AB274" s="439"/>
      <c r="AC274" s="439"/>
      <c r="AD274" s="439"/>
      <c r="AE274" s="440"/>
      <c r="AF274" s="438" t="str">
        <f>Calcu!M134</f>
        <v/>
      </c>
      <c r="AG274" s="439"/>
      <c r="AH274" s="439"/>
      <c r="AI274" s="439"/>
      <c r="AJ274" s="440"/>
      <c r="AK274" s="438" t="str">
        <f>Calcu!K134</f>
        <v/>
      </c>
      <c r="AL274" s="439"/>
      <c r="AM274" s="439"/>
      <c r="AN274" s="439"/>
      <c r="AO274" s="440"/>
    </row>
    <row r="275" spans="1:41" ht="18.75" customHeight="1">
      <c r="A275" s="57"/>
      <c r="B275" s="438" t="str">
        <f>Calcu!T135</f>
        <v/>
      </c>
      <c r="C275" s="439"/>
      <c r="D275" s="439"/>
      <c r="E275" s="439"/>
      <c r="F275" s="440"/>
      <c r="G275" s="438" t="str">
        <f>IF(Calcu!B135=TRUE,Calcu!E135*$H$264,"")</f>
        <v/>
      </c>
      <c r="H275" s="439"/>
      <c r="I275" s="439"/>
      <c r="J275" s="439"/>
      <c r="K275" s="440"/>
      <c r="L275" s="438" t="str">
        <f>IF(Calcu!B135=TRUE,Calcu!F135*H$264,"")</f>
        <v/>
      </c>
      <c r="M275" s="439"/>
      <c r="N275" s="439"/>
      <c r="O275" s="439"/>
      <c r="P275" s="440"/>
      <c r="Q275" s="438" t="str">
        <f>IF(Calcu!B135=TRUE,Calcu!G135*H$264,"")</f>
        <v/>
      </c>
      <c r="R275" s="439"/>
      <c r="S275" s="439"/>
      <c r="T275" s="439"/>
      <c r="U275" s="440"/>
      <c r="V275" s="438" t="str">
        <f>IF(Calcu!B135=TRUE,Calcu!H135*H$264,"")</f>
        <v/>
      </c>
      <c r="W275" s="439"/>
      <c r="X275" s="439"/>
      <c r="Y275" s="439"/>
      <c r="Z275" s="440"/>
      <c r="AA275" s="438" t="str">
        <f>IF(Calcu!B135=TRUE,Calcu!I135*H$264,"")</f>
        <v/>
      </c>
      <c r="AB275" s="439"/>
      <c r="AC275" s="439"/>
      <c r="AD275" s="439"/>
      <c r="AE275" s="440"/>
      <c r="AF275" s="438" t="str">
        <f>Calcu!M135</f>
        <v/>
      </c>
      <c r="AG275" s="439"/>
      <c r="AH275" s="439"/>
      <c r="AI275" s="439"/>
      <c r="AJ275" s="440"/>
      <c r="AK275" s="438" t="str">
        <f>Calcu!K135</f>
        <v/>
      </c>
      <c r="AL275" s="439"/>
      <c r="AM275" s="439"/>
      <c r="AN275" s="439"/>
      <c r="AO275" s="440"/>
    </row>
    <row r="276" spans="1:41" ht="18.75" customHeight="1">
      <c r="A276" s="57"/>
      <c r="B276" s="438" t="str">
        <f>Calcu!T136</f>
        <v/>
      </c>
      <c r="C276" s="439"/>
      <c r="D276" s="439"/>
      <c r="E276" s="439"/>
      <c r="F276" s="440"/>
      <c r="G276" s="438" t="str">
        <f>IF(Calcu!B136=TRUE,Calcu!E136*$H$264,"")</f>
        <v/>
      </c>
      <c r="H276" s="439"/>
      <c r="I276" s="439"/>
      <c r="J276" s="439"/>
      <c r="K276" s="440"/>
      <c r="L276" s="438" t="str">
        <f>IF(Calcu!B136=TRUE,Calcu!F136*H$264,"")</f>
        <v/>
      </c>
      <c r="M276" s="439"/>
      <c r="N276" s="439"/>
      <c r="O276" s="439"/>
      <c r="P276" s="440"/>
      <c r="Q276" s="438" t="str">
        <f>IF(Calcu!B136=TRUE,Calcu!G136*H$264,"")</f>
        <v/>
      </c>
      <c r="R276" s="439"/>
      <c r="S276" s="439"/>
      <c r="T276" s="439"/>
      <c r="U276" s="440"/>
      <c r="V276" s="438" t="str">
        <f>IF(Calcu!B136=TRUE,Calcu!H136*H$264,"")</f>
        <v/>
      </c>
      <c r="W276" s="439"/>
      <c r="X276" s="439"/>
      <c r="Y276" s="439"/>
      <c r="Z276" s="440"/>
      <c r="AA276" s="438" t="str">
        <f>IF(Calcu!B136=TRUE,Calcu!I136*H$264,"")</f>
        <v/>
      </c>
      <c r="AB276" s="439"/>
      <c r="AC276" s="439"/>
      <c r="AD276" s="439"/>
      <c r="AE276" s="440"/>
      <c r="AF276" s="438" t="str">
        <f>Calcu!M136</f>
        <v/>
      </c>
      <c r="AG276" s="439"/>
      <c r="AH276" s="439"/>
      <c r="AI276" s="439"/>
      <c r="AJ276" s="440"/>
      <c r="AK276" s="438" t="str">
        <f>Calcu!K136</f>
        <v/>
      </c>
      <c r="AL276" s="439"/>
      <c r="AM276" s="439"/>
      <c r="AN276" s="439"/>
      <c r="AO276" s="440"/>
    </row>
    <row r="277" spans="1:41" ht="18.75" customHeight="1">
      <c r="A277" s="57"/>
      <c r="B277" s="438" t="str">
        <f>Calcu!T137</f>
        <v/>
      </c>
      <c r="C277" s="439"/>
      <c r="D277" s="439"/>
      <c r="E277" s="439"/>
      <c r="F277" s="440"/>
      <c r="G277" s="438" t="str">
        <f>IF(Calcu!B137=TRUE,Calcu!E137*$H$264,"")</f>
        <v/>
      </c>
      <c r="H277" s="439"/>
      <c r="I277" s="439"/>
      <c r="J277" s="439"/>
      <c r="K277" s="440"/>
      <c r="L277" s="438" t="str">
        <f>IF(Calcu!B137=TRUE,Calcu!F137*H$264,"")</f>
        <v/>
      </c>
      <c r="M277" s="439"/>
      <c r="N277" s="439"/>
      <c r="O277" s="439"/>
      <c r="P277" s="440"/>
      <c r="Q277" s="438" t="str">
        <f>IF(Calcu!B137=TRUE,Calcu!G137*H$264,"")</f>
        <v/>
      </c>
      <c r="R277" s="439"/>
      <c r="S277" s="439"/>
      <c r="T277" s="439"/>
      <c r="U277" s="440"/>
      <c r="V277" s="438" t="str">
        <f>IF(Calcu!B137=TRUE,Calcu!H137*H$264,"")</f>
        <v/>
      </c>
      <c r="W277" s="439"/>
      <c r="X277" s="439"/>
      <c r="Y277" s="439"/>
      <c r="Z277" s="440"/>
      <c r="AA277" s="438" t="str">
        <f>IF(Calcu!B137=TRUE,Calcu!I137*H$264,"")</f>
        <v/>
      </c>
      <c r="AB277" s="439"/>
      <c r="AC277" s="439"/>
      <c r="AD277" s="439"/>
      <c r="AE277" s="440"/>
      <c r="AF277" s="438" t="str">
        <f>Calcu!M137</f>
        <v/>
      </c>
      <c r="AG277" s="439"/>
      <c r="AH277" s="439"/>
      <c r="AI277" s="439"/>
      <c r="AJ277" s="440"/>
      <c r="AK277" s="438" t="str">
        <f>Calcu!K137</f>
        <v/>
      </c>
      <c r="AL277" s="439"/>
      <c r="AM277" s="439"/>
      <c r="AN277" s="439"/>
      <c r="AO277" s="440"/>
    </row>
    <row r="278" spans="1:41" ht="18.75" customHeight="1">
      <c r="A278" s="57"/>
      <c r="B278" s="438" t="str">
        <f>Calcu!T138</f>
        <v/>
      </c>
      <c r="C278" s="439"/>
      <c r="D278" s="439"/>
      <c r="E278" s="439"/>
      <c r="F278" s="440"/>
      <c r="G278" s="438" t="str">
        <f>IF(Calcu!B138=TRUE,Calcu!E138*$H$264,"")</f>
        <v/>
      </c>
      <c r="H278" s="439"/>
      <c r="I278" s="439"/>
      <c r="J278" s="439"/>
      <c r="K278" s="440"/>
      <c r="L278" s="438" t="str">
        <f>IF(Calcu!B138=TRUE,Calcu!F138*H$264,"")</f>
        <v/>
      </c>
      <c r="M278" s="439"/>
      <c r="N278" s="439"/>
      <c r="O278" s="439"/>
      <c r="P278" s="440"/>
      <c r="Q278" s="438" t="str">
        <f>IF(Calcu!B138=TRUE,Calcu!G138*H$264,"")</f>
        <v/>
      </c>
      <c r="R278" s="439"/>
      <c r="S278" s="439"/>
      <c r="T278" s="439"/>
      <c r="U278" s="440"/>
      <c r="V278" s="438" t="str">
        <f>IF(Calcu!B138=TRUE,Calcu!H138*H$264,"")</f>
        <v/>
      </c>
      <c r="W278" s="439"/>
      <c r="X278" s="439"/>
      <c r="Y278" s="439"/>
      <c r="Z278" s="440"/>
      <c r="AA278" s="438" t="str">
        <f>IF(Calcu!B138=TRUE,Calcu!I138*H$264,"")</f>
        <v/>
      </c>
      <c r="AB278" s="439"/>
      <c r="AC278" s="439"/>
      <c r="AD278" s="439"/>
      <c r="AE278" s="440"/>
      <c r="AF278" s="438" t="str">
        <f>Calcu!M138</f>
        <v/>
      </c>
      <c r="AG278" s="439"/>
      <c r="AH278" s="439"/>
      <c r="AI278" s="439"/>
      <c r="AJ278" s="440"/>
      <c r="AK278" s="438" t="str">
        <f>Calcu!K138</f>
        <v/>
      </c>
      <c r="AL278" s="439"/>
      <c r="AM278" s="439"/>
      <c r="AN278" s="439"/>
      <c r="AO278" s="440"/>
    </row>
    <row r="279" spans="1:41" ht="18.75" customHeight="1">
      <c r="A279" s="57"/>
      <c r="B279" s="438" t="str">
        <f>Calcu!T139</f>
        <v/>
      </c>
      <c r="C279" s="439"/>
      <c r="D279" s="439"/>
      <c r="E279" s="439"/>
      <c r="F279" s="440"/>
      <c r="G279" s="438" t="str">
        <f>IF(Calcu!B139=TRUE,Calcu!E139*$H$264,"")</f>
        <v/>
      </c>
      <c r="H279" s="439"/>
      <c r="I279" s="439"/>
      <c r="J279" s="439"/>
      <c r="K279" s="440"/>
      <c r="L279" s="438" t="str">
        <f>IF(Calcu!B139=TRUE,Calcu!F139*H$264,"")</f>
        <v/>
      </c>
      <c r="M279" s="439"/>
      <c r="N279" s="439"/>
      <c r="O279" s="439"/>
      <c r="P279" s="440"/>
      <c r="Q279" s="438" t="str">
        <f>IF(Calcu!B139=TRUE,Calcu!G139*H$264,"")</f>
        <v/>
      </c>
      <c r="R279" s="439"/>
      <c r="S279" s="439"/>
      <c r="T279" s="439"/>
      <c r="U279" s="440"/>
      <c r="V279" s="438" t="str">
        <f>IF(Calcu!B139=TRUE,Calcu!H139*H$264,"")</f>
        <v/>
      </c>
      <c r="W279" s="439"/>
      <c r="X279" s="439"/>
      <c r="Y279" s="439"/>
      <c r="Z279" s="440"/>
      <c r="AA279" s="438" t="str">
        <f>IF(Calcu!B139=TRUE,Calcu!I139*H$264,"")</f>
        <v/>
      </c>
      <c r="AB279" s="439"/>
      <c r="AC279" s="439"/>
      <c r="AD279" s="439"/>
      <c r="AE279" s="440"/>
      <c r="AF279" s="438" t="str">
        <f>Calcu!M139</f>
        <v/>
      </c>
      <c r="AG279" s="439"/>
      <c r="AH279" s="439"/>
      <c r="AI279" s="439"/>
      <c r="AJ279" s="440"/>
      <c r="AK279" s="438" t="str">
        <f>Calcu!K139</f>
        <v/>
      </c>
      <c r="AL279" s="439"/>
      <c r="AM279" s="439"/>
      <c r="AN279" s="439"/>
      <c r="AO279" s="440"/>
    </row>
    <row r="280" spans="1:41" ht="18.75" customHeight="1">
      <c r="A280" s="57"/>
      <c r="B280" s="438" t="str">
        <f>Calcu!T140</f>
        <v/>
      </c>
      <c r="C280" s="439"/>
      <c r="D280" s="439"/>
      <c r="E280" s="439"/>
      <c r="F280" s="440"/>
      <c r="G280" s="438" t="str">
        <f>IF(Calcu!B140=TRUE,Calcu!E140*$H$264,"")</f>
        <v/>
      </c>
      <c r="H280" s="439"/>
      <c r="I280" s="439"/>
      <c r="J280" s="439"/>
      <c r="K280" s="440"/>
      <c r="L280" s="438" t="str">
        <f>IF(Calcu!B140=TRUE,Calcu!F140*H$264,"")</f>
        <v/>
      </c>
      <c r="M280" s="439"/>
      <c r="N280" s="439"/>
      <c r="O280" s="439"/>
      <c r="P280" s="440"/>
      <c r="Q280" s="438" t="str">
        <f>IF(Calcu!B140=TRUE,Calcu!G140*H$264,"")</f>
        <v/>
      </c>
      <c r="R280" s="439"/>
      <c r="S280" s="439"/>
      <c r="T280" s="439"/>
      <c r="U280" s="440"/>
      <c r="V280" s="438" t="str">
        <f>IF(Calcu!B140=TRUE,Calcu!H140*H$264,"")</f>
        <v/>
      </c>
      <c r="W280" s="439"/>
      <c r="X280" s="439"/>
      <c r="Y280" s="439"/>
      <c r="Z280" s="440"/>
      <c r="AA280" s="438" t="str">
        <f>IF(Calcu!B140=TRUE,Calcu!I140*H$264,"")</f>
        <v/>
      </c>
      <c r="AB280" s="439"/>
      <c r="AC280" s="439"/>
      <c r="AD280" s="439"/>
      <c r="AE280" s="440"/>
      <c r="AF280" s="438" t="str">
        <f>Calcu!M140</f>
        <v/>
      </c>
      <c r="AG280" s="439"/>
      <c r="AH280" s="439"/>
      <c r="AI280" s="439"/>
      <c r="AJ280" s="440"/>
      <c r="AK280" s="438" t="str">
        <f>Calcu!K140</f>
        <v/>
      </c>
      <c r="AL280" s="439"/>
      <c r="AM280" s="439"/>
      <c r="AN280" s="439"/>
      <c r="AO280" s="440"/>
    </row>
    <row r="281" spans="1:41" ht="18.75" customHeight="1">
      <c r="A281" s="57"/>
      <c r="B281" s="438" t="str">
        <f>Calcu!T141</f>
        <v/>
      </c>
      <c r="C281" s="439"/>
      <c r="D281" s="439"/>
      <c r="E281" s="439"/>
      <c r="F281" s="440"/>
      <c r="G281" s="438" t="str">
        <f>IF(Calcu!B141=TRUE,Calcu!E141*$H$264,"")</f>
        <v/>
      </c>
      <c r="H281" s="439"/>
      <c r="I281" s="439"/>
      <c r="J281" s="439"/>
      <c r="K281" s="440"/>
      <c r="L281" s="438" t="str">
        <f>IF(Calcu!B141=TRUE,Calcu!F141*H$264,"")</f>
        <v/>
      </c>
      <c r="M281" s="439"/>
      <c r="N281" s="439"/>
      <c r="O281" s="439"/>
      <c r="P281" s="440"/>
      <c r="Q281" s="438" t="str">
        <f>IF(Calcu!B141=TRUE,Calcu!G141*H$264,"")</f>
        <v/>
      </c>
      <c r="R281" s="439"/>
      <c r="S281" s="439"/>
      <c r="T281" s="439"/>
      <c r="U281" s="440"/>
      <c r="V281" s="438" t="str">
        <f>IF(Calcu!B141=TRUE,Calcu!H141*H$264,"")</f>
        <v/>
      </c>
      <c r="W281" s="439"/>
      <c r="X281" s="439"/>
      <c r="Y281" s="439"/>
      <c r="Z281" s="440"/>
      <c r="AA281" s="438" t="str">
        <f>IF(Calcu!B141=TRUE,Calcu!I141*H$264,"")</f>
        <v/>
      </c>
      <c r="AB281" s="439"/>
      <c r="AC281" s="439"/>
      <c r="AD281" s="439"/>
      <c r="AE281" s="440"/>
      <c r="AF281" s="438" t="str">
        <f>Calcu!M141</f>
        <v/>
      </c>
      <c r="AG281" s="439"/>
      <c r="AH281" s="439"/>
      <c r="AI281" s="439"/>
      <c r="AJ281" s="440"/>
      <c r="AK281" s="438" t="str">
        <f>Calcu!K141</f>
        <v/>
      </c>
      <c r="AL281" s="439"/>
      <c r="AM281" s="439"/>
      <c r="AN281" s="439"/>
      <c r="AO281" s="440"/>
    </row>
    <row r="282" spans="1:41" ht="18.75" customHeight="1">
      <c r="A282" s="57"/>
      <c r="B282" s="438" t="str">
        <f>Calcu!T142</f>
        <v/>
      </c>
      <c r="C282" s="439"/>
      <c r="D282" s="439"/>
      <c r="E282" s="439"/>
      <c r="F282" s="440"/>
      <c r="G282" s="438" t="str">
        <f>IF(Calcu!B142=TRUE,Calcu!E142*$H$264,"")</f>
        <v/>
      </c>
      <c r="H282" s="439"/>
      <c r="I282" s="439"/>
      <c r="J282" s="439"/>
      <c r="K282" s="440"/>
      <c r="L282" s="438" t="str">
        <f>IF(Calcu!B142=TRUE,Calcu!F142*H$264,"")</f>
        <v/>
      </c>
      <c r="M282" s="439"/>
      <c r="N282" s="439"/>
      <c r="O282" s="439"/>
      <c r="P282" s="440"/>
      <c r="Q282" s="438" t="str">
        <f>IF(Calcu!B142=TRUE,Calcu!G142*H$264,"")</f>
        <v/>
      </c>
      <c r="R282" s="439"/>
      <c r="S282" s="439"/>
      <c r="T282" s="439"/>
      <c r="U282" s="440"/>
      <c r="V282" s="438" t="str">
        <f>IF(Calcu!B142=TRUE,Calcu!H142*H$264,"")</f>
        <v/>
      </c>
      <c r="W282" s="439"/>
      <c r="X282" s="439"/>
      <c r="Y282" s="439"/>
      <c r="Z282" s="440"/>
      <c r="AA282" s="438" t="str">
        <f>IF(Calcu!B142=TRUE,Calcu!I142*H$264,"")</f>
        <v/>
      </c>
      <c r="AB282" s="439"/>
      <c r="AC282" s="439"/>
      <c r="AD282" s="439"/>
      <c r="AE282" s="440"/>
      <c r="AF282" s="438" t="str">
        <f>Calcu!M142</f>
        <v/>
      </c>
      <c r="AG282" s="439"/>
      <c r="AH282" s="439"/>
      <c r="AI282" s="439"/>
      <c r="AJ282" s="440"/>
      <c r="AK282" s="438" t="str">
        <f>Calcu!K142</f>
        <v/>
      </c>
      <c r="AL282" s="439"/>
      <c r="AM282" s="439"/>
      <c r="AN282" s="439"/>
      <c r="AO282" s="440"/>
    </row>
    <row r="283" spans="1:41" ht="18.75" customHeight="1">
      <c r="A283" s="57"/>
      <c r="B283" s="438" t="str">
        <f>Calcu!T143</f>
        <v/>
      </c>
      <c r="C283" s="439"/>
      <c r="D283" s="439"/>
      <c r="E283" s="439"/>
      <c r="F283" s="440"/>
      <c r="G283" s="438" t="str">
        <f>IF(Calcu!B143=TRUE,Calcu!E143*$H$264,"")</f>
        <v/>
      </c>
      <c r="H283" s="439"/>
      <c r="I283" s="439"/>
      <c r="J283" s="439"/>
      <c r="K283" s="440"/>
      <c r="L283" s="438" t="str">
        <f>IF(Calcu!B143=TRUE,Calcu!F143*H$264,"")</f>
        <v/>
      </c>
      <c r="M283" s="439"/>
      <c r="N283" s="439"/>
      <c r="O283" s="439"/>
      <c r="P283" s="440"/>
      <c r="Q283" s="438" t="str">
        <f>IF(Calcu!B143=TRUE,Calcu!G143*H$264,"")</f>
        <v/>
      </c>
      <c r="R283" s="439"/>
      <c r="S283" s="439"/>
      <c r="T283" s="439"/>
      <c r="U283" s="440"/>
      <c r="V283" s="438" t="str">
        <f>IF(Calcu!B143=TRUE,Calcu!H143*H$264,"")</f>
        <v/>
      </c>
      <c r="W283" s="439"/>
      <c r="X283" s="439"/>
      <c r="Y283" s="439"/>
      <c r="Z283" s="440"/>
      <c r="AA283" s="438" t="str">
        <f>IF(Calcu!B143=TRUE,Calcu!I143*H$264,"")</f>
        <v/>
      </c>
      <c r="AB283" s="439"/>
      <c r="AC283" s="439"/>
      <c r="AD283" s="439"/>
      <c r="AE283" s="440"/>
      <c r="AF283" s="438" t="str">
        <f>Calcu!M143</f>
        <v/>
      </c>
      <c r="AG283" s="439"/>
      <c r="AH283" s="439"/>
      <c r="AI283" s="439"/>
      <c r="AJ283" s="440"/>
      <c r="AK283" s="438" t="str">
        <f>Calcu!K143</f>
        <v/>
      </c>
      <c r="AL283" s="439"/>
      <c r="AM283" s="439"/>
      <c r="AN283" s="439"/>
      <c r="AO283" s="440"/>
    </row>
    <row r="284" spans="1:41" ht="18.75" customHeight="1">
      <c r="A284" s="57"/>
      <c r="B284" s="438" t="str">
        <f>Calcu!T144</f>
        <v/>
      </c>
      <c r="C284" s="439"/>
      <c r="D284" s="439"/>
      <c r="E284" s="439"/>
      <c r="F284" s="440"/>
      <c r="G284" s="438" t="str">
        <f>IF(Calcu!B144=TRUE,Calcu!E144*$H$264,"")</f>
        <v/>
      </c>
      <c r="H284" s="439"/>
      <c r="I284" s="439"/>
      <c r="J284" s="439"/>
      <c r="K284" s="440"/>
      <c r="L284" s="438" t="str">
        <f>IF(Calcu!B144=TRUE,Calcu!F144*H$264,"")</f>
        <v/>
      </c>
      <c r="M284" s="439"/>
      <c r="N284" s="439"/>
      <c r="O284" s="439"/>
      <c r="P284" s="440"/>
      <c r="Q284" s="438" t="str">
        <f>IF(Calcu!B144=TRUE,Calcu!G144*H$264,"")</f>
        <v/>
      </c>
      <c r="R284" s="439"/>
      <c r="S284" s="439"/>
      <c r="T284" s="439"/>
      <c r="U284" s="440"/>
      <c r="V284" s="438" t="str">
        <f>IF(Calcu!B144=TRUE,Calcu!H144*H$264,"")</f>
        <v/>
      </c>
      <c r="W284" s="439"/>
      <c r="X284" s="439"/>
      <c r="Y284" s="439"/>
      <c r="Z284" s="440"/>
      <c r="AA284" s="438" t="str">
        <f>IF(Calcu!B144=TRUE,Calcu!I144*H$264,"")</f>
        <v/>
      </c>
      <c r="AB284" s="439"/>
      <c r="AC284" s="439"/>
      <c r="AD284" s="439"/>
      <c r="AE284" s="440"/>
      <c r="AF284" s="438" t="str">
        <f>Calcu!M144</f>
        <v/>
      </c>
      <c r="AG284" s="439"/>
      <c r="AH284" s="439"/>
      <c r="AI284" s="439"/>
      <c r="AJ284" s="440"/>
      <c r="AK284" s="438" t="str">
        <f>Calcu!K144</f>
        <v/>
      </c>
      <c r="AL284" s="439"/>
      <c r="AM284" s="439"/>
      <c r="AN284" s="439"/>
      <c r="AO284" s="440"/>
    </row>
    <row r="285" spans="1:41" ht="18.75" customHeight="1">
      <c r="A285" s="57"/>
      <c r="B285" s="438" t="str">
        <f>Calcu!T145</f>
        <v/>
      </c>
      <c r="C285" s="439"/>
      <c r="D285" s="439"/>
      <c r="E285" s="439"/>
      <c r="F285" s="440"/>
      <c r="G285" s="438" t="str">
        <f>IF(Calcu!B145=TRUE,Calcu!E145*$H$264,"")</f>
        <v/>
      </c>
      <c r="H285" s="439"/>
      <c r="I285" s="439"/>
      <c r="J285" s="439"/>
      <c r="K285" s="440"/>
      <c r="L285" s="438" t="str">
        <f>IF(Calcu!B145=TRUE,Calcu!F145*H$264,"")</f>
        <v/>
      </c>
      <c r="M285" s="439"/>
      <c r="N285" s="439"/>
      <c r="O285" s="439"/>
      <c r="P285" s="440"/>
      <c r="Q285" s="438" t="str">
        <f>IF(Calcu!B145=TRUE,Calcu!G145*H$264,"")</f>
        <v/>
      </c>
      <c r="R285" s="439"/>
      <c r="S285" s="439"/>
      <c r="T285" s="439"/>
      <c r="U285" s="440"/>
      <c r="V285" s="438" t="str">
        <f>IF(Calcu!B145=TRUE,Calcu!H145*H$264,"")</f>
        <v/>
      </c>
      <c r="W285" s="439"/>
      <c r="X285" s="439"/>
      <c r="Y285" s="439"/>
      <c r="Z285" s="440"/>
      <c r="AA285" s="438" t="str">
        <f>IF(Calcu!B145=TRUE,Calcu!I145*H$264,"")</f>
        <v/>
      </c>
      <c r="AB285" s="439"/>
      <c r="AC285" s="439"/>
      <c r="AD285" s="439"/>
      <c r="AE285" s="440"/>
      <c r="AF285" s="438" t="str">
        <f>Calcu!M145</f>
        <v/>
      </c>
      <c r="AG285" s="439"/>
      <c r="AH285" s="439"/>
      <c r="AI285" s="439"/>
      <c r="AJ285" s="440"/>
      <c r="AK285" s="438" t="str">
        <f>Calcu!K145</f>
        <v/>
      </c>
      <c r="AL285" s="439"/>
      <c r="AM285" s="439"/>
      <c r="AN285" s="439"/>
      <c r="AO285" s="440"/>
    </row>
    <row r="286" spans="1:41" ht="18.75" customHeight="1">
      <c r="A286" s="57"/>
      <c r="B286" s="438" t="str">
        <f>Calcu!T146</f>
        <v/>
      </c>
      <c r="C286" s="439"/>
      <c r="D286" s="439"/>
      <c r="E286" s="439"/>
      <c r="F286" s="440"/>
      <c r="G286" s="438" t="str">
        <f>IF(Calcu!B146=TRUE,Calcu!E146*$H$264,"")</f>
        <v/>
      </c>
      <c r="H286" s="439"/>
      <c r="I286" s="439"/>
      <c r="J286" s="439"/>
      <c r="K286" s="440"/>
      <c r="L286" s="438" t="str">
        <f>IF(Calcu!B146=TRUE,Calcu!F146*H$264,"")</f>
        <v/>
      </c>
      <c r="M286" s="439"/>
      <c r="N286" s="439"/>
      <c r="O286" s="439"/>
      <c r="P286" s="440"/>
      <c r="Q286" s="438" t="str">
        <f>IF(Calcu!B146=TRUE,Calcu!G146*H$264,"")</f>
        <v/>
      </c>
      <c r="R286" s="439"/>
      <c r="S286" s="439"/>
      <c r="T286" s="439"/>
      <c r="U286" s="440"/>
      <c r="V286" s="438" t="str">
        <f>IF(Calcu!B146=TRUE,Calcu!H146*H$264,"")</f>
        <v/>
      </c>
      <c r="W286" s="439"/>
      <c r="X286" s="439"/>
      <c r="Y286" s="439"/>
      <c r="Z286" s="440"/>
      <c r="AA286" s="438" t="str">
        <f>IF(Calcu!B146=TRUE,Calcu!I146*H$264,"")</f>
        <v/>
      </c>
      <c r="AB286" s="439"/>
      <c r="AC286" s="439"/>
      <c r="AD286" s="439"/>
      <c r="AE286" s="440"/>
      <c r="AF286" s="438" t="str">
        <f>Calcu!M146</f>
        <v/>
      </c>
      <c r="AG286" s="439"/>
      <c r="AH286" s="439"/>
      <c r="AI286" s="439"/>
      <c r="AJ286" s="440"/>
      <c r="AK286" s="438" t="str">
        <f>Calcu!K146</f>
        <v/>
      </c>
      <c r="AL286" s="439"/>
      <c r="AM286" s="439"/>
      <c r="AN286" s="439"/>
      <c r="AO286" s="440"/>
    </row>
    <row r="287" spans="1:41" ht="18.75" customHeight="1">
      <c r="A287" s="57"/>
      <c r="B287" s="438" t="str">
        <f>Calcu!T147</f>
        <v/>
      </c>
      <c r="C287" s="439"/>
      <c r="D287" s="439"/>
      <c r="E287" s="439"/>
      <c r="F287" s="440"/>
      <c r="G287" s="438" t="str">
        <f>IF(Calcu!B147=TRUE,Calcu!E147*$H$264,"")</f>
        <v/>
      </c>
      <c r="H287" s="439"/>
      <c r="I287" s="439"/>
      <c r="J287" s="439"/>
      <c r="K287" s="440"/>
      <c r="L287" s="438" t="str">
        <f>IF(Calcu!B147=TRUE,Calcu!F147*H$264,"")</f>
        <v/>
      </c>
      <c r="M287" s="439"/>
      <c r="N287" s="439"/>
      <c r="O287" s="439"/>
      <c r="P287" s="440"/>
      <c r="Q287" s="438" t="str">
        <f>IF(Calcu!B147=TRUE,Calcu!G147*H$264,"")</f>
        <v/>
      </c>
      <c r="R287" s="439"/>
      <c r="S287" s="439"/>
      <c r="T287" s="439"/>
      <c r="U287" s="440"/>
      <c r="V287" s="438" t="str">
        <f>IF(Calcu!B147=TRUE,Calcu!H147*H$264,"")</f>
        <v/>
      </c>
      <c r="W287" s="439"/>
      <c r="X287" s="439"/>
      <c r="Y287" s="439"/>
      <c r="Z287" s="440"/>
      <c r="AA287" s="438" t="str">
        <f>IF(Calcu!B147=TRUE,Calcu!I147*H$264,"")</f>
        <v/>
      </c>
      <c r="AB287" s="439"/>
      <c r="AC287" s="439"/>
      <c r="AD287" s="439"/>
      <c r="AE287" s="440"/>
      <c r="AF287" s="438" t="str">
        <f>Calcu!M147</f>
        <v/>
      </c>
      <c r="AG287" s="439"/>
      <c r="AH287" s="439"/>
      <c r="AI287" s="439"/>
      <c r="AJ287" s="440"/>
      <c r="AK287" s="438" t="str">
        <f>Calcu!K147</f>
        <v/>
      </c>
      <c r="AL287" s="439"/>
      <c r="AM287" s="439"/>
      <c r="AN287" s="439"/>
      <c r="AO287" s="440"/>
    </row>
    <row r="288" spans="1:41" ht="18.75" customHeight="1">
      <c r="A288" s="57"/>
      <c r="B288" s="438" t="str">
        <f>Calcu!T148</f>
        <v/>
      </c>
      <c r="C288" s="439"/>
      <c r="D288" s="439"/>
      <c r="E288" s="439"/>
      <c r="F288" s="440"/>
      <c r="G288" s="438" t="str">
        <f>IF(Calcu!B148=TRUE,Calcu!E148*$H$264,"")</f>
        <v/>
      </c>
      <c r="H288" s="439"/>
      <c r="I288" s="439"/>
      <c r="J288" s="439"/>
      <c r="K288" s="440"/>
      <c r="L288" s="438" t="str">
        <f>IF(Calcu!B148=TRUE,Calcu!F148*H$264,"")</f>
        <v/>
      </c>
      <c r="M288" s="439"/>
      <c r="N288" s="439"/>
      <c r="O288" s="439"/>
      <c r="P288" s="440"/>
      <c r="Q288" s="438" t="str">
        <f>IF(Calcu!B148=TRUE,Calcu!G148*H$264,"")</f>
        <v/>
      </c>
      <c r="R288" s="439"/>
      <c r="S288" s="439"/>
      <c r="T288" s="439"/>
      <c r="U288" s="440"/>
      <c r="V288" s="438" t="str">
        <f>IF(Calcu!B148=TRUE,Calcu!H148*H$264,"")</f>
        <v/>
      </c>
      <c r="W288" s="439"/>
      <c r="X288" s="439"/>
      <c r="Y288" s="439"/>
      <c r="Z288" s="440"/>
      <c r="AA288" s="438" t="str">
        <f>IF(Calcu!B148=TRUE,Calcu!I148*H$264,"")</f>
        <v/>
      </c>
      <c r="AB288" s="439"/>
      <c r="AC288" s="439"/>
      <c r="AD288" s="439"/>
      <c r="AE288" s="440"/>
      <c r="AF288" s="438" t="str">
        <f>Calcu!M148</f>
        <v/>
      </c>
      <c r="AG288" s="439"/>
      <c r="AH288" s="439"/>
      <c r="AI288" s="439"/>
      <c r="AJ288" s="440"/>
      <c r="AK288" s="438" t="str">
        <f>Calcu!K148</f>
        <v/>
      </c>
      <c r="AL288" s="439"/>
      <c r="AM288" s="439"/>
      <c r="AN288" s="439"/>
      <c r="AO288" s="440"/>
    </row>
    <row r="289" spans="1:59" ht="18.75" customHeight="1">
      <c r="A289" s="57"/>
      <c r="B289" s="438" t="str">
        <f>Calcu!T149</f>
        <v/>
      </c>
      <c r="C289" s="439"/>
      <c r="D289" s="439"/>
      <c r="E289" s="439"/>
      <c r="F289" s="440"/>
      <c r="G289" s="438" t="str">
        <f>IF(Calcu!B149=TRUE,Calcu!E149*$H$264,"")</f>
        <v/>
      </c>
      <c r="H289" s="439"/>
      <c r="I289" s="439"/>
      <c r="J289" s="439"/>
      <c r="K289" s="440"/>
      <c r="L289" s="438" t="str">
        <f>IF(Calcu!B149=TRUE,Calcu!F149*H$264,"")</f>
        <v/>
      </c>
      <c r="M289" s="439"/>
      <c r="N289" s="439"/>
      <c r="O289" s="439"/>
      <c r="P289" s="440"/>
      <c r="Q289" s="438" t="str">
        <f>IF(Calcu!B149=TRUE,Calcu!G149*H$264,"")</f>
        <v/>
      </c>
      <c r="R289" s="439"/>
      <c r="S289" s="439"/>
      <c r="T289" s="439"/>
      <c r="U289" s="440"/>
      <c r="V289" s="438" t="str">
        <f>IF(Calcu!B149=TRUE,Calcu!H149*H$264,"")</f>
        <v/>
      </c>
      <c r="W289" s="439"/>
      <c r="X289" s="439"/>
      <c r="Y289" s="439"/>
      <c r="Z289" s="440"/>
      <c r="AA289" s="438" t="str">
        <f>IF(Calcu!B149=TRUE,Calcu!I149*H$264,"")</f>
        <v/>
      </c>
      <c r="AB289" s="439"/>
      <c r="AC289" s="439"/>
      <c r="AD289" s="439"/>
      <c r="AE289" s="440"/>
      <c r="AF289" s="438" t="str">
        <f>Calcu!M149</f>
        <v/>
      </c>
      <c r="AG289" s="439"/>
      <c r="AH289" s="439"/>
      <c r="AI289" s="439"/>
      <c r="AJ289" s="440"/>
      <c r="AK289" s="438" t="str">
        <f>Calcu!K149</f>
        <v/>
      </c>
      <c r="AL289" s="439"/>
      <c r="AM289" s="439"/>
      <c r="AN289" s="439"/>
      <c r="AO289" s="440"/>
    </row>
    <row r="290" spans="1:59" ht="18.75" customHeight="1">
      <c r="A290" s="57"/>
      <c r="B290" s="278"/>
      <c r="C290" s="278"/>
      <c r="D290" s="278"/>
      <c r="E290" s="278"/>
      <c r="F290" s="278"/>
      <c r="G290" s="278"/>
      <c r="H290" s="278"/>
      <c r="I290" s="278"/>
      <c r="J290" s="278"/>
      <c r="K290" s="278"/>
      <c r="L290" s="278"/>
      <c r="M290" s="278"/>
      <c r="N290" s="278"/>
      <c r="O290" s="278"/>
      <c r="P290" s="278"/>
      <c r="Q290" s="278"/>
      <c r="R290" s="278"/>
      <c r="S290" s="278"/>
      <c r="T290" s="278"/>
      <c r="U290" s="278"/>
      <c r="V290" s="278"/>
      <c r="W290" s="278"/>
      <c r="X290" s="278"/>
      <c r="Y290" s="278"/>
      <c r="Z290" s="278"/>
      <c r="AA290" s="278"/>
      <c r="AB290" s="278"/>
      <c r="AC290" s="278"/>
      <c r="AD290" s="278"/>
      <c r="AE290" s="278"/>
      <c r="AF290" s="278"/>
      <c r="AG290" s="278"/>
      <c r="AH290" s="278"/>
      <c r="AI290" s="278"/>
      <c r="AJ290" s="278"/>
      <c r="AK290" s="278"/>
      <c r="AL290" s="278"/>
      <c r="AM290" s="278"/>
      <c r="AN290" s="278"/>
      <c r="AO290" s="278"/>
      <c r="AP290" s="278"/>
      <c r="AQ290" s="278"/>
      <c r="AR290" s="278"/>
      <c r="AS290" s="278"/>
      <c r="AT290" s="278"/>
    </row>
    <row r="291" spans="1:59" ht="18.75" customHeight="1">
      <c r="A291" s="60" t="s">
        <v>900</v>
      </c>
      <c r="B291" s="204"/>
      <c r="C291" s="204"/>
      <c r="D291" s="204"/>
      <c r="E291" s="204"/>
      <c r="F291" s="204"/>
      <c r="G291" s="204"/>
      <c r="H291" s="204"/>
      <c r="I291" s="204"/>
      <c r="J291" s="204"/>
      <c r="K291" s="20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  <c r="AA291" s="204"/>
      <c r="AB291" s="204"/>
      <c r="AC291" s="204"/>
      <c r="AD291" s="204"/>
      <c r="AE291" s="204"/>
      <c r="AF291" s="204"/>
      <c r="AG291" s="204"/>
      <c r="AH291" s="204"/>
      <c r="AI291" s="204"/>
      <c r="AJ291" s="204"/>
      <c r="AK291" s="204"/>
      <c r="AL291" s="204"/>
      <c r="AM291" s="204"/>
      <c r="AN291" s="204"/>
      <c r="AO291" s="204"/>
      <c r="AP291" s="204"/>
      <c r="AQ291" s="204"/>
      <c r="AR291" s="204"/>
      <c r="AS291" s="204"/>
      <c r="AT291" s="204"/>
    </row>
    <row r="292" spans="1:59" ht="18.75" customHeight="1">
      <c r="A292" s="204"/>
      <c r="B292" s="449"/>
      <c r="C292" s="451"/>
      <c r="D292" s="445"/>
      <c r="E292" s="446"/>
      <c r="F292" s="446"/>
      <c r="G292" s="447"/>
      <c r="H292" s="448">
        <v>1</v>
      </c>
      <c r="I292" s="448"/>
      <c r="J292" s="448"/>
      <c r="K292" s="448"/>
      <c r="L292" s="448"/>
      <c r="M292" s="448"/>
      <c r="N292" s="448"/>
      <c r="O292" s="445">
        <v>2</v>
      </c>
      <c r="P292" s="446"/>
      <c r="Q292" s="446"/>
      <c r="R292" s="446"/>
      <c r="S292" s="446"/>
      <c r="T292" s="446"/>
      <c r="U292" s="446"/>
      <c r="V292" s="446"/>
      <c r="W292" s="446"/>
      <c r="X292" s="446"/>
      <c r="Y292" s="446"/>
      <c r="Z292" s="446"/>
      <c r="AA292" s="447"/>
      <c r="AB292" s="448">
        <v>3</v>
      </c>
      <c r="AC292" s="448"/>
      <c r="AD292" s="448"/>
      <c r="AE292" s="448"/>
      <c r="AF292" s="448"/>
      <c r="AG292" s="445">
        <v>4</v>
      </c>
      <c r="AH292" s="446"/>
      <c r="AI292" s="446"/>
      <c r="AJ292" s="446"/>
      <c r="AK292" s="446"/>
      <c r="AL292" s="446"/>
      <c r="AM292" s="446"/>
      <c r="AN292" s="446"/>
      <c r="AO292" s="447"/>
      <c r="AP292" s="445">
        <v>5</v>
      </c>
      <c r="AQ292" s="446"/>
      <c r="AR292" s="446"/>
      <c r="AS292" s="446"/>
      <c r="AT292" s="446"/>
      <c r="AU292" s="446"/>
      <c r="AV292" s="446"/>
      <c r="AW292" s="446"/>
      <c r="AX292" s="446"/>
      <c r="AY292" s="446"/>
      <c r="AZ292" s="446"/>
      <c r="BA292" s="446"/>
      <c r="BB292" s="447"/>
      <c r="BC292" s="448">
        <v>6</v>
      </c>
      <c r="BD292" s="448"/>
      <c r="BE292" s="448"/>
      <c r="BF292" s="448"/>
    </row>
    <row r="293" spans="1:59" ht="18.75" customHeight="1">
      <c r="A293" s="204"/>
      <c r="B293" s="464"/>
      <c r="C293" s="465"/>
      <c r="D293" s="449" t="s">
        <v>931</v>
      </c>
      <c r="E293" s="450"/>
      <c r="F293" s="450"/>
      <c r="G293" s="451"/>
      <c r="H293" s="452" t="s">
        <v>932</v>
      </c>
      <c r="I293" s="452"/>
      <c r="J293" s="452"/>
      <c r="K293" s="452"/>
      <c r="L293" s="452"/>
      <c r="M293" s="452"/>
      <c r="N293" s="452"/>
      <c r="O293" s="449" t="s">
        <v>903</v>
      </c>
      <c r="P293" s="450"/>
      <c r="Q293" s="450"/>
      <c r="R293" s="450"/>
      <c r="S293" s="450"/>
      <c r="T293" s="450"/>
      <c r="U293" s="450"/>
      <c r="V293" s="450"/>
      <c r="W293" s="450"/>
      <c r="X293" s="450"/>
      <c r="Y293" s="450"/>
      <c r="Z293" s="450"/>
      <c r="AA293" s="451"/>
      <c r="AB293" s="452" t="s">
        <v>712</v>
      </c>
      <c r="AC293" s="452"/>
      <c r="AD293" s="452"/>
      <c r="AE293" s="452"/>
      <c r="AF293" s="452"/>
      <c r="AG293" s="449" t="s">
        <v>933</v>
      </c>
      <c r="AH293" s="450"/>
      <c r="AI293" s="450"/>
      <c r="AJ293" s="450"/>
      <c r="AK293" s="450"/>
      <c r="AL293" s="450"/>
      <c r="AM293" s="450"/>
      <c r="AN293" s="450"/>
      <c r="AO293" s="451"/>
      <c r="AP293" s="449" t="s">
        <v>934</v>
      </c>
      <c r="AQ293" s="450"/>
      <c r="AR293" s="450"/>
      <c r="AS293" s="450"/>
      <c r="AT293" s="450"/>
      <c r="AU293" s="450"/>
      <c r="AV293" s="450"/>
      <c r="AW293" s="450"/>
      <c r="AX293" s="450"/>
      <c r="AY293" s="450"/>
      <c r="AZ293" s="450"/>
      <c r="BA293" s="450"/>
      <c r="BB293" s="451"/>
      <c r="BC293" s="452" t="s">
        <v>935</v>
      </c>
      <c r="BD293" s="452"/>
      <c r="BE293" s="452"/>
      <c r="BF293" s="452"/>
    </row>
    <row r="294" spans="1:59" ht="18.75" customHeight="1">
      <c r="A294" s="204"/>
      <c r="B294" s="466"/>
      <c r="C294" s="467"/>
      <c r="D294" s="468" t="s">
        <v>719</v>
      </c>
      <c r="E294" s="469"/>
      <c r="F294" s="469"/>
      <c r="G294" s="470"/>
      <c r="H294" s="444" t="s">
        <v>904</v>
      </c>
      <c r="I294" s="444"/>
      <c r="J294" s="444"/>
      <c r="K294" s="444"/>
      <c r="L294" s="444"/>
      <c r="M294" s="444"/>
      <c r="N294" s="444"/>
      <c r="O294" s="441" t="s">
        <v>723</v>
      </c>
      <c r="P294" s="442"/>
      <c r="Q294" s="442"/>
      <c r="R294" s="442"/>
      <c r="S294" s="442"/>
      <c r="T294" s="442"/>
      <c r="U294" s="442"/>
      <c r="V294" s="442"/>
      <c r="W294" s="442"/>
      <c r="X294" s="442"/>
      <c r="Y294" s="442"/>
      <c r="Z294" s="442"/>
      <c r="AA294" s="443"/>
      <c r="AB294" s="444"/>
      <c r="AC294" s="444"/>
      <c r="AD294" s="444"/>
      <c r="AE294" s="444"/>
      <c r="AF294" s="444"/>
      <c r="AG294" s="441" t="s">
        <v>936</v>
      </c>
      <c r="AH294" s="442"/>
      <c r="AI294" s="442"/>
      <c r="AJ294" s="442"/>
      <c r="AK294" s="442"/>
      <c r="AL294" s="442"/>
      <c r="AM294" s="442"/>
      <c r="AN294" s="442"/>
      <c r="AO294" s="443"/>
      <c r="AP294" s="441" t="s">
        <v>726</v>
      </c>
      <c r="AQ294" s="442"/>
      <c r="AR294" s="442"/>
      <c r="AS294" s="442"/>
      <c r="AT294" s="442"/>
      <c r="AU294" s="442"/>
      <c r="AV294" s="442"/>
      <c r="AW294" s="442"/>
      <c r="AX294" s="442"/>
      <c r="AY294" s="442"/>
      <c r="AZ294" s="442"/>
      <c r="BA294" s="442"/>
      <c r="BB294" s="443"/>
      <c r="BC294" s="444"/>
      <c r="BD294" s="444"/>
      <c r="BE294" s="444"/>
      <c r="BF294" s="444"/>
    </row>
    <row r="295" spans="1:59" ht="18.75" customHeight="1">
      <c r="A295" s="204"/>
      <c r="B295" s="448" t="s">
        <v>907</v>
      </c>
      <c r="C295" s="448"/>
      <c r="D295" s="455" t="s">
        <v>937</v>
      </c>
      <c r="E295" s="456"/>
      <c r="F295" s="456"/>
      <c r="G295" s="457"/>
      <c r="H295" s="458" t="e">
        <f ca="1">Calcu!E154</f>
        <v>#N/A</v>
      </c>
      <c r="I295" s="459"/>
      <c r="J295" s="459"/>
      <c r="K295" s="459"/>
      <c r="L295" s="459"/>
      <c r="M295" s="460" t="str">
        <f>Calcu!F154</f>
        <v>mm</v>
      </c>
      <c r="N295" s="461"/>
      <c r="O295" s="462" t="e">
        <f ca="1">Calcu!K154</f>
        <v>#N/A</v>
      </c>
      <c r="P295" s="463"/>
      <c r="Q295" s="463"/>
      <c r="R295" s="212"/>
      <c r="S295" s="290"/>
      <c r="T295" s="439" t="e">
        <f ca="1">Calcu!L154</f>
        <v>#N/A</v>
      </c>
      <c r="U295" s="439"/>
      <c r="V295" s="439"/>
      <c r="W295" s="288"/>
      <c r="X295" s="288"/>
      <c r="Y295" s="288"/>
      <c r="Z295" s="453" t="e">
        <f ca="1">Calcu!M154</f>
        <v>#N/A</v>
      </c>
      <c r="AA295" s="454"/>
      <c r="AB295" s="448" t="str">
        <f>Calcu!N154</f>
        <v>정규</v>
      </c>
      <c r="AC295" s="448"/>
      <c r="AD295" s="448"/>
      <c r="AE295" s="448"/>
      <c r="AF295" s="448"/>
      <c r="AG295" s="445">
        <f>Calcu!Q154</f>
        <v>1</v>
      </c>
      <c r="AH295" s="446"/>
      <c r="AI295" s="446"/>
      <c r="AJ295" s="446"/>
      <c r="AK295" s="446"/>
      <c r="AL295" s="446"/>
      <c r="AM295" s="446"/>
      <c r="AN295" s="446"/>
      <c r="AO295" s="447"/>
      <c r="AP295" s="462" t="e">
        <f ca="1">Calcu!S154</f>
        <v>#N/A</v>
      </c>
      <c r="AQ295" s="463"/>
      <c r="AR295" s="463"/>
      <c r="AS295" s="212"/>
      <c r="AT295" s="290"/>
      <c r="AU295" s="439" t="e">
        <f ca="1">Calcu!T154</f>
        <v>#N/A</v>
      </c>
      <c r="AV295" s="439"/>
      <c r="AW295" s="439"/>
      <c r="AX295" s="288"/>
      <c r="AY295" s="288"/>
      <c r="AZ295" s="288"/>
      <c r="BA295" s="453" t="str">
        <f>Calcu!U154</f>
        <v>μm</v>
      </c>
      <c r="BB295" s="454"/>
      <c r="BC295" s="448" t="str">
        <f>Calcu!V154</f>
        <v>∞</v>
      </c>
      <c r="BD295" s="448"/>
      <c r="BE295" s="448"/>
      <c r="BF295" s="448"/>
    </row>
    <row r="296" spans="1:59" ht="18.75" customHeight="1">
      <c r="A296" s="204"/>
      <c r="B296" s="448" t="s">
        <v>938</v>
      </c>
      <c r="C296" s="448"/>
      <c r="D296" s="455" t="s">
        <v>939</v>
      </c>
      <c r="E296" s="456"/>
      <c r="F296" s="456"/>
      <c r="G296" s="457"/>
      <c r="H296" s="458" t="e">
        <f ca="1">Calcu!E155</f>
        <v>#N/A</v>
      </c>
      <c r="I296" s="459"/>
      <c r="J296" s="459"/>
      <c r="K296" s="459"/>
      <c r="L296" s="459"/>
      <c r="M296" s="460" t="str">
        <f>Calcu!F155</f>
        <v>mm</v>
      </c>
      <c r="N296" s="461"/>
      <c r="O296" s="471">
        <f>Calcu!K155</f>
        <v>0</v>
      </c>
      <c r="P296" s="472"/>
      <c r="Q296" s="472"/>
      <c r="R296" s="472"/>
      <c r="S296" s="472"/>
      <c r="T296" s="472"/>
      <c r="U296" s="472"/>
      <c r="V296" s="473" t="str">
        <f>Calcu!M155</f>
        <v>μm</v>
      </c>
      <c r="W296" s="473"/>
      <c r="X296" s="473"/>
      <c r="Y296" s="473"/>
      <c r="Z296" s="473"/>
      <c r="AA296" s="474"/>
      <c r="AB296" s="448" t="str">
        <f>Calcu!N155</f>
        <v>t</v>
      </c>
      <c r="AC296" s="448"/>
      <c r="AD296" s="448"/>
      <c r="AE296" s="448"/>
      <c r="AF296" s="448"/>
      <c r="AG296" s="445">
        <f>Calcu!Q155</f>
        <v>-1</v>
      </c>
      <c r="AH296" s="446"/>
      <c r="AI296" s="446"/>
      <c r="AJ296" s="446"/>
      <c r="AK296" s="446"/>
      <c r="AL296" s="446"/>
      <c r="AM296" s="446"/>
      <c r="AN296" s="446"/>
      <c r="AO296" s="447"/>
      <c r="AP296" s="471">
        <f>Calcu!S155</f>
        <v>0</v>
      </c>
      <c r="AQ296" s="472"/>
      <c r="AR296" s="472"/>
      <c r="AS296" s="472"/>
      <c r="AT296" s="472"/>
      <c r="AU296" s="472">
        <v>0</v>
      </c>
      <c r="AV296" s="472"/>
      <c r="AW296" s="473" t="str">
        <f>Calcu!U155</f>
        <v>μm</v>
      </c>
      <c r="AX296" s="473"/>
      <c r="AY296" s="473"/>
      <c r="AZ296" s="473"/>
      <c r="BA296" s="473"/>
      <c r="BB296" s="474"/>
      <c r="BC296" s="448">
        <f>Calcu!V155</f>
        <v>4</v>
      </c>
      <c r="BD296" s="448"/>
      <c r="BE296" s="448"/>
      <c r="BF296" s="448"/>
    </row>
    <row r="297" spans="1:59" ht="18.75" customHeight="1">
      <c r="A297" s="204"/>
      <c r="B297" s="448" t="s">
        <v>940</v>
      </c>
      <c r="C297" s="448"/>
      <c r="D297" s="455"/>
      <c r="E297" s="456"/>
      <c r="F297" s="456"/>
      <c r="G297" s="457"/>
      <c r="H297" s="458" t="e">
        <f ca="1">Calcu!E156</f>
        <v>#N/A</v>
      </c>
      <c r="I297" s="459"/>
      <c r="J297" s="459"/>
      <c r="K297" s="459"/>
      <c r="L297" s="459"/>
      <c r="M297" s="460" t="str">
        <f>Calcu!F156</f>
        <v>/℃</v>
      </c>
      <c r="N297" s="461"/>
      <c r="O297" s="475">
        <f>Calcu!L156</f>
        <v>4.0824829046386305E-7</v>
      </c>
      <c r="P297" s="476"/>
      <c r="Q297" s="476"/>
      <c r="R297" s="476"/>
      <c r="S297" s="476"/>
      <c r="T297" s="476"/>
      <c r="U297" s="476"/>
      <c r="V297" s="476"/>
      <c r="W297" s="476"/>
      <c r="X297" s="453" t="str">
        <f>Calcu!M156</f>
        <v>/℃</v>
      </c>
      <c r="Y297" s="453"/>
      <c r="Z297" s="453"/>
      <c r="AA297" s="454"/>
      <c r="AB297" s="448" t="str">
        <f>Calcu!N156</f>
        <v>삼각형</v>
      </c>
      <c r="AC297" s="448"/>
      <c r="AD297" s="448"/>
      <c r="AE297" s="448"/>
      <c r="AF297" s="448"/>
      <c r="AG297" s="477">
        <f>Calcu!Q156</f>
        <v>-300</v>
      </c>
      <c r="AH297" s="453"/>
      <c r="AI297" s="453"/>
      <c r="AJ297" s="453"/>
      <c r="AK297" s="453" t="s">
        <v>800</v>
      </c>
      <c r="AL297" s="453"/>
      <c r="AM297" s="453"/>
      <c r="AN297" s="453"/>
      <c r="AO297" s="454"/>
      <c r="AP297" s="478">
        <f>Calcu!T156</f>
        <v>1.2247448713915892E-4</v>
      </c>
      <c r="AQ297" s="479"/>
      <c r="AR297" s="479"/>
      <c r="AS297" s="479"/>
      <c r="AT297" s="479"/>
      <c r="AU297" s="479" t="s">
        <v>150</v>
      </c>
      <c r="AV297" s="479"/>
      <c r="AW297" s="453" t="s">
        <v>740</v>
      </c>
      <c r="AX297" s="453"/>
      <c r="AY297" s="453"/>
      <c r="AZ297" s="453"/>
      <c r="BA297" s="453"/>
      <c r="BB297" s="454"/>
      <c r="BC297" s="448">
        <f>Calcu!V156</f>
        <v>100</v>
      </c>
      <c r="BD297" s="448"/>
      <c r="BE297" s="448"/>
      <c r="BF297" s="448"/>
    </row>
    <row r="298" spans="1:59" ht="18.75" customHeight="1">
      <c r="A298" s="204"/>
      <c r="B298" s="448" t="s">
        <v>941</v>
      </c>
      <c r="C298" s="448"/>
      <c r="D298" s="455" t="s">
        <v>942</v>
      </c>
      <c r="E298" s="456"/>
      <c r="F298" s="456"/>
      <c r="G298" s="457"/>
      <c r="H298" s="458">
        <f>Calcu!E157</f>
        <v>0</v>
      </c>
      <c r="I298" s="459"/>
      <c r="J298" s="459"/>
      <c r="K298" s="459"/>
      <c r="L298" s="459"/>
      <c r="M298" s="460" t="str">
        <f>Calcu!F157</f>
        <v>℃</v>
      </c>
      <c r="N298" s="461"/>
      <c r="O298" s="471">
        <f>Calcu!L157</f>
        <v>0.17320508075688773</v>
      </c>
      <c r="P298" s="472"/>
      <c r="Q298" s="472"/>
      <c r="R298" s="472"/>
      <c r="S298" s="472"/>
      <c r="T298" s="472"/>
      <c r="U298" s="472"/>
      <c r="V298" s="473" t="str">
        <f>Calcu!M157</f>
        <v>℃</v>
      </c>
      <c r="W298" s="473"/>
      <c r="X298" s="473"/>
      <c r="Y298" s="473"/>
      <c r="Z298" s="473"/>
      <c r="AA298" s="474"/>
      <c r="AB298" s="448" t="str">
        <f>Calcu!N157</f>
        <v>직사각형</v>
      </c>
      <c r="AC298" s="448"/>
      <c r="AD298" s="448"/>
      <c r="AE298" s="448"/>
      <c r="AF298" s="448"/>
      <c r="AG298" s="477" t="e">
        <f ca="1">Calcu!Q157</f>
        <v>#N/A</v>
      </c>
      <c r="AH298" s="453"/>
      <c r="AI298" s="453"/>
      <c r="AJ298" s="453"/>
      <c r="AK298" s="453" t="s">
        <v>744</v>
      </c>
      <c r="AL298" s="453"/>
      <c r="AM298" s="453"/>
      <c r="AN298" s="453"/>
      <c r="AO298" s="454"/>
      <c r="AP298" s="478" t="e">
        <f ca="1">Calcu!T157</f>
        <v>#N/A</v>
      </c>
      <c r="AQ298" s="479"/>
      <c r="AR298" s="479"/>
      <c r="AS298" s="479"/>
      <c r="AT298" s="479"/>
      <c r="AU298" s="479" t="s">
        <v>151</v>
      </c>
      <c r="AV298" s="479"/>
      <c r="AW298" s="453" t="s">
        <v>745</v>
      </c>
      <c r="AX298" s="453"/>
      <c r="AY298" s="453"/>
      <c r="AZ298" s="453"/>
      <c r="BA298" s="453"/>
      <c r="BB298" s="454"/>
      <c r="BC298" s="448">
        <f>Calcu!V157</f>
        <v>12</v>
      </c>
      <c r="BD298" s="448"/>
      <c r="BE298" s="448"/>
      <c r="BF298" s="448"/>
    </row>
    <row r="299" spans="1:59" ht="18.75" customHeight="1">
      <c r="A299" s="204"/>
      <c r="B299" s="448" t="s">
        <v>737</v>
      </c>
      <c r="C299" s="448"/>
      <c r="D299" s="455" t="s">
        <v>943</v>
      </c>
      <c r="E299" s="456"/>
      <c r="F299" s="456"/>
      <c r="G299" s="457"/>
      <c r="H299" s="458" t="e">
        <f ca="1">Calcu!E158</f>
        <v>#N/A</v>
      </c>
      <c r="I299" s="459"/>
      <c r="J299" s="459"/>
      <c r="K299" s="459"/>
      <c r="L299" s="459"/>
      <c r="M299" s="460" t="str">
        <f>Calcu!F158</f>
        <v>/℃</v>
      </c>
      <c r="N299" s="461"/>
      <c r="O299" s="475">
        <f>Calcu!L158</f>
        <v>8.1649658092772609E-7</v>
      </c>
      <c r="P299" s="476"/>
      <c r="Q299" s="476"/>
      <c r="R299" s="476"/>
      <c r="S299" s="476"/>
      <c r="T299" s="476"/>
      <c r="U299" s="476"/>
      <c r="V299" s="476"/>
      <c r="W299" s="476"/>
      <c r="X299" s="453" t="str">
        <f>Calcu!M158</f>
        <v>/℃</v>
      </c>
      <c r="Y299" s="453"/>
      <c r="Z299" s="453"/>
      <c r="AA299" s="454"/>
      <c r="AB299" s="448" t="str">
        <f>Calcu!N158</f>
        <v>삼각형</v>
      </c>
      <c r="AC299" s="448"/>
      <c r="AD299" s="448"/>
      <c r="AE299" s="448"/>
      <c r="AF299" s="448"/>
      <c r="AG299" s="477">
        <f>Calcu!Q158</f>
        <v>-100</v>
      </c>
      <c r="AH299" s="453"/>
      <c r="AI299" s="453"/>
      <c r="AJ299" s="453"/>
      <c r="AK299" s="453" t="s">
        <v>739</v>
      </c>
      <c r="AL299" s="453"/>
      <c r="AM299" s="453"/>
      <c r="AN299" s="453"/>
      <c r="AO299" s="454"/>
      <c r="AP299" s="478">
        <f>Calcu!T158</f>
        <v>8.1649658092772609E-5</v>
      </c>
      <c r="AQ299" s="479"/>
      <c r="AR299" s="479"/>
      <c r="AS299" s="479"/>
      <c r="AT299" s="479"/>
      <c r="AU299" s="479" t="s">
        <v>150</v>
      </c>
      <c r="AV299" s="479"/>
      <c r="AW299" s="453" t="s">
        <v>745</v>
      </c>
      <c r="AX299" s="453"/>
      <c r="AY299" s="453"/>
      <c r="AZ299" s="453"/>
      <c r="BA299" s="453"/>
      <c r="BB299" s="454"/>
      <c r="BC299" s="448">
        <f>Calcu!V158</f>
        <v>100</v>
      </c>
      <c r="BD299" s="448"/>
      <c r="BE299" s="448"/>
      <c r="BF299" s="448"/>
    </row>
    <row r="300" spans="1:59" ht="18.75" customHeight="1">
      <c r="A300" s="204"/>
      <c r="B300" s="448" t="s">
        <v>944</v>
      </c>
      <c r="C300" s="448"/>
      <c r="D300" s="455" t="s">
        <v>913</v>
      </c>
      <c r="E300" s="456"/>
      <c r="F300" s="456"/>
      <c r="G300" s="457"/>
      <c r="H300" s="458">
        <f>Calcu!E159</f>
        <v>0.1</v>
      </c>
      <c r="I300" s="459"/>
      <c r="J300" s="459"/>
      <c r="K300" s="459"/>
      <c r="L300" s="459"/>
      <c r="M300" s="460" t="str">
        <f>Calcu!F159</f>
        <v>℃</v>
      </c>
      <c r="N300" s="461"/>
      <c r="O300" s="471">
        <f>Calcu!L159</f>
        <v>0.28867513459481292</v>
      </c>
      <c r="P300" s="472"/>
      <c r="Q300" s="472"/>
      <c r="R300" s="472"/>
      <c r="S300" s="472"/>
      <c r="T300" s="472"/>
      <c r="U300" s="472"/>
      <c r="V300" s="473" t="str">
        <f>Calcu!M159</f>
        <v>℃</v>
      </c>
      <c r="W300" s="473"/>
      <c r="X300" s="473"/>
      <c r="Y300" s="473"/>
      <c r="Z300" s="473"/>
      <c r="AA300" s="474"/>
      <c r="AB300" s="448" t="str">
        <f>Calcu!N159</f>
        <v>직사각형</v>
      </c>
      <c r="AC300" s="448"/>
      <c r="AD300" s="448"/>
      <c r="AE300" s="448"/>
      <c r="AF300" s="448"/>
      <c r="AG300" s="477" t="e">
        <f ca="1">Calcu!Q159</f>
        <v>#N/A</v>
      </c>
      <c r="AH300" s="453"/>
      <c r="AI300" s="453"/>
      <c r="AJ300" s="453"/>
      <c r="AK300" s="453" t="s">
        <v>743</v>
      </c>
      <c r="AL300" s="453"/>
      <c r="AM300" s="453"/>
      <c r="AN300" s="453"/>
      <c r="AO300" s="454"/>
      <c r="AP300" s="478" t="e">
        <f ca="1">Calcu!T159</f>
        <v>#N/A</v>
      </c>
      <c r="AQ300" s="479"/>
      <c r="AR300" s="479"/>
      <c r="AS300" s="479"/>
      <c r="AT300" s="479"/>
      <c r="AU300" s="479" t="s">
        <v>151</v>
      </c>
      <c r="AV300" s="479"/>
      <c r="AW300" s="453" t="s">
        <v>745</v>
      </c>
      <c r="AX300" s="453"/>
      <c r="AY300" s="453"/>
      <c r="AZ300" s="453"/>
      <c r="BA300" s="453"/>
      <c r="BB300" s="454"/>
      <c r="BC300" s="448">
        <f>Calcu!V159</f>
        <v>12</v>
      </c>
      <c r="BD300" s="448"/>
      <c r="BE300" s="448"/>
      <c r="BF300" s="448"/>
    </row>
    <row r="301" spans="1:59" ht="18.75" customHeight="1">
      <c r="A301" s="204"/>
      <c r="B301" s="448" t="s">
        <v>945</v>
      </c>
      <c r="C301" s="448"/>
      <c r="D301" s="455" t="s">
        <v>1157</v>
      </c>
      <c r="E301" s="456"/>
      <c r="F301" s="456"/>
      <c r="G301" s="457"/>
      <c r="H301" s="458">
        <f>Calcu!E160</f>
        <v>0</v>
      </c>
      <c r="I301" s="459"/>
      <c r="J301" s="459"/>
      <c r="K301" s="459"/>
      <c r="L301" s="459"/>
      <c r="M301" s="460" t="str">
        <f>Calcu!F160</f>
        <v>mm</v>
      </c>
      <c r="N301" s="461"/>
      <c r="O301" s="471">
        <f>Calcu!K160</f>
        <v>0</v>
      </c>
      <c r="P301" s="472"/>
      <c r="Q301" s="472"/>
      <c r="R301" s="472"/>
      <c r="S301" s="472"/>
      <c r="T301" s="472"/>
      <c r="U301" s="472"/>
      <c r="V301" s="473" t="str">
        <f>Calcu!M160</f>
        <v>μm</v>
      </c>
      <c r="W301" s="473"/>
      <c r="X301" s="473"/>
      <c r="Y301" s="473"/>
      <c r="Z301" s="473"/>
      <c r="AA301" s="474"/>
      <c r="AB301" s="448" t="str">
        <f>Calcu!N160</f>
        <v>직사각형</v>
      </c>
      <c r="AC301" s="448"/>
      <c r="AD301" s="448"/>
      <c r="AE301" s="448"/>
      <c r="AF301" s="448"/>
      <c r="AG301" s="445">
        <f>Calcu!Q160</f>
        <v>1</v>
      </c>
      <c r="AH301" s="446"/>
      <c r="AI301" s="446"/>
      <c r="AJ301" s="446"/>
      <c r="AK301" s="446"/>
      <c r="AL301" s="446"/>
      <c r="AM301" s="446"/>
      <c r="AN301" s="446"/>
      <c r="AO301" s="447"/>
      <c r="AP301" s="471">
        <f>Calcu!S160</f>
        <v>0</v>
      </c>
      <c r="AQ301" s="472"/>
      <c r="AR301" s="472"/>
      <c r="AS301" s="472"/>
      <c r="AT301" s="472"/>
      <c r="AU301" s="472">
        <v>0</v>
      </c>
      <c r="AV301" s="472"/>
      <c r="AW301" s="473" t="str">
        <f>Calcu!U160</f>
        <v>μm</v>
      </c>
      <c r="AX301" s="473"/>
      <c r="AY301" s="473"/>
      <c r="AZ301" s="473"/>
      <c r="BA301" s="473"/>
      <c r="BB301" s="474"/>
      <c r="BC301" s="448" t="str">
        <f>Calcu!V160</f>
        <v>∞</v>
      </c>
      <c r="BD301" s="448"/>
      <c r="BE301" s="448"/>
      <c r="BF301" s="448"/>
    </row>
    <row r="302" spans="1:59" ht="18.75" customHeight="1">
      <c r="A302" s="204"/>
      <c r="B302" s="448" t="s">
        <v>946</v>
      </c>
      <c r="C302" s="448"/>
      <c r="D302" s="455" t="s">
        <v>696</v>
      </c>
      <c r="E302" s="456"/>
      <c r="F302" s="456"/>
      <c r="G302" s="457"/>
      <c r="H302" s="458" t="e">
        <f ca="1">Calcu!E161</f>
        <v>#N/A</v>
      </c>
      <c r="I302" s="459"/>
      <c r="J302" s="459"/>
      <c r="K302" s="459"/>
      <c r="L302" s="459"/>
      <c r="M302" s="460" t="str">
        <f>Calcu!F161</f>
        <v>mm</v>
      </c>
      <c r="N302" s="461"/>
      <c r="O302" s="445"/>
      <c r="P302" s="446"/>
      <c r="Q302" s="446"/>
      <c r="R302" s="446"/>
      <c r="S302" s="446"/>
      <c r="T302" s="446"/>
      <c r="U302" s="446"/>
      <c r="V302" s="446"/>
      <c r="W302" s="446"/>
      <c r="X302" s="446"/>
      <c r="Y302" s="446"/>
      <c r="Z302" s="446"/>
      <c r="AA302" s="447"/>
      <c r="AB302" s="448"/>
      <c r="AC302" s="448"/>
      <c r="AD302" s="448"/>
      <c r="AE302" s="448"/>
      <c r="AF302" s="448"/>
      <c r="AG302" s="445"/>
      <c r="AH302" s="446"/>
      <c r="AI302" s="446"/>
      <c r="AJ302" s="446"/>
      <c r="AK302" s="446"/>
      <c r="AL302" s="446"/>
      <c r="AM302" s="446"/>
      <c r="AN302" s="446"/>
      <c r="AO302" s="447"/>
      <c r="AP302" s="462" t="e">
        <f ca="1">Calcu!S161</f>
        <v>#N/A</v>
      </c>
      <c r="AQ302" s="463"/>
      <c r="AR302" s="463"/>
      <c r="AS302" s="212"/>
      <c r="AT302" s="290"/>
      <c r="AU302" s="439" t="e">
        <f ca="1">Calcu!T161</f>
        <v>#N/A</v>
      </c>
      <c r="AV302" s="439"/>
      <c r="AW302" s="439"/>
      <c r="AX302" s="288"/>
      <c r="AY302" s="288"/>
      <c r="AZ302" s="288"/>
      <c r="BA302" s="453" t="str">
        <f>Calcu!U161</f>
        <v>μm</v>
      </c>
      <c r="BB302" s="454"/>
      <c r="BC302" s="448" t="e">
        <f ca="1">Calcu!V161</f>
        <v>#N/A</v>
      </c>
      <c r="BD302" s="448"/>
      <c r="BE302" s="448"/>
      <c r="BF302" s="448"/>
    </row>
    <row r="303" spans="1:59" ht="18.75" customHeight="1">
      <c r="A303" s="204"/>
      <c r="B303" s="204"/>
      <c r="C303" s="204"/>
      <c r="D303" s="204"/>
      <c r="E303" s="204"/>
      <c r="F303" s="204"/>
      <c r="G303" s="204"/>
      <c r="H303" s="204"/>
      <c r="I303" s="204"/>
      <c r="J303" s="204"/>
      <c r="K303" s="204"/>
      <c r="L303" s="204"/>
      <c r="M303" s="204"/>
      <c r="N303" s="204"/>
      <c r="O303" s="204"/>
      <c r="P303" s="204"/>
      <c r="Q303" s="204"/>
      <c r="R303" s="204"/>
      <c r="S303" s="204"/>
      <c r="T303" s="204"/>
      <c r="U303" s="204"/>
      <c r="V303" s="204"/>
      <c r="W303" s="204"/>
      <c r="X303" s="204"/>
      <c r="Y303" s="204"/>
      <c r="Z303" s="204"/>
      <c r="AA303" s="204"/>
      <c r="AB303" s="204"/>
      <c r="AC303" s="204"/>
      <c r="AD303" s="204"/>
      <c r="AE303" s="204"/>
      <c r="AF303" s="204"/>
      <c r="AG303" s="213" t="s">
        <v>947</v>
      </c>
      <c r="AH303" s="204"/>
      <c r="AI303" s="204"/>
      <c r="AJ303" s="213" t="str">
        <f>N264&amp;"의 지시값이며, 단위는 mm 이다."</f>
        <v>접촉식 좌표 측정기의 지시값이며, 단위는 mm 이다.</v>
      </c>
      <c r="AK303" s="204"/>
      <c r="AL303" s="204"/>
      <c r="AM303" s="204"/>
      <c r="AN303" s="204"/>
      <c r="AO303" s="204"/>
      <c r="AP303" s="204"/>
      <c r="AQ303" s="204"/>
      <c r="AR303" s="204"/>
      <c r="AS303" s="204"/>
      <c r="AT303" s="204"/>
    </row>
    <row r="304" spans="1:59" s="130" customFormat="1" ht="18.75" customHeight="1">
      <c r="B304" s="278"/>
      <c r="C304" s="57"/>
      <c r="D304" s="277"/>
      <c r="E304" s="277"/>
      <c r="F304" s="277"/>
      <c r="G304" s="278"/>
      <c r="H304" s="277"/>
      <c r="I304" s="277"/>
      <c r="J304" s="277"/>
      <c r="K304" s="277"/>
      <c r="L304" s="277"/>
      <c r="M304" s="277"/>
      <c r="N304" s="277"/>
      <c r="O304" s="277"/>
      <c r="P304" s="277"/>
      <c r="Q304" s="277"/>
      <c r="R304" s="277"/>
      <c r="S304" s="277"/>
      <c r="T304" s="277"/>
      <c r="U304" s="277"/>
      <c r="V304" s="277"/>
      <c r="W304" s="277"/>
      <c r="X304" s="277"/>
      <c r="Y304" s="277"/>
      <c r="Z304" s="277"/>
      <c r="AA304" s="277"/>
      <c r="AB304" s="277"/>
      <c r="AC304" s="277"/>
      <c r="AD304" s="277"/>
      <c r="AE304" s="278"/>
      <c r="AF304" s="277"/>
      <c r="AG304" s="278"/>
      <c r="AH304" s="278"/>
      <c r="AI304" s="278"/>
      <c r="AJ304" s="278"/>
      <c r="AK304" s="278"/>
      <c r="AL304" s="278"/>
      <c r="AM304" s="278"/>
      <c r="AN304" s="278"/>
      <c r="AO304" s="278"/>
      <c r="AP304" s="278"/>
      <c r="AQ304" s="278"/>
      <c r="AR304" s="278"/>
      <c r="AS304" s="278"/>
      <c r="AT304" s="278"/>
      <c r="AU304" s="278"/>
      <c r="AV304" s="278"/>
      <c r="AW304" s="278"/>
      <c r="AX304" s="278"/>
      <c r="AY304" s="278"/>
      <c r="AZ304" s="278"/>
      <c r="BA304" s="278"/>
      <c r="BB304" s="278"/>
      <c r="BC304" s="278"/>
      <c r="BD304" s="278"/>
      <c r="BE304" s="278"/>
      <c r="BF304" s="278"/>
      <c r="BG304" s="278"/>
    </row>
    <row r="305" spans="1:75" s="130" customFormat="1" ht="18.75" customHeight="1">
      <c r="A305" s="57" t="s">
        <v>869</v>
      </c>
      <c r="B305" s="278"/>
      <c r="C305" s="278"/>
      <c r="D305" s="278"/>
      <c r="E305" s="278"/>
      <c r="F305" s="278"/>
      <c r="G305" s="278"/>
      <c r="H305" s="278"/>
      <c r="I305" s="278"/>
      <c r="J305" s="278"/>
      <c r="K305" s="278"/>
      <c r="L305" s="278"/>
      <c r="M305" s="278"/>
      <c r="N305" s="278"/>
      <c r="O305" s="278"/>
      <c r="P305" s="278"/>
      <c r="Q305" s="278"/>
      <c r="R305" s="278"/>
      <c r="S305" s="278"/>
      <c r="T305" s="278"/>
      <c r="U305" s="278"/>
      <c r="V305" s="278"/>
      <c r="W305" s="278"/>
      <c r="X305" s="278"/>
      <c r="Y305" s="278"/>
      <c r="Z305" s="278"/>
      <c r="AA305" s="278"/>
      <c r="AB305" s="278"/>
      <c r="AC305" s="278"/>
      <c r="AD305" s="278"/>
      <c r="AE305" s="278"/>
      <c r="AF305" s="278"/>
      <c r="AG305" s="278"/>
      <c r="AH305" s="278"/>
      <c r="AI305" s="278"/>
      <c r="AJ305" s="278"/>
      <c r="AK305" s="278"/>
      <c r="AL305" s="278"/>
      <c r="AM305" s="278"/>
      <c r="AN305" s="278"/>
      <c r="AO305" s="278"/>
      <c r="AP305" s="278"/>
      <c r="AQ305" s="278"/>
      <c r="AR305" s="278"/>
      <c r="AS305" s="278"/>
      <c r="AT305" s="278"/>
      <c r="AU305" s="278"/>
      <c r="AV305" s="278"/>
      <c r="AW305" s="278"/>
      <c r="AX305" s="278"/>
      <c r="AY305" s="278"/>
      <c r="AZ305" s="278"/>
      <c r="BA305" s="278"/>
      <c r="BB305" s="278"/>
      <c r="BC305" s="278"/>
      <c r="BD305" s="278"/>
      <c r="BE305" s="278"/>
      <c r="BF305" s="278"/>
    </row>
    <row r="306" spans="1:75" s="130" customFormat="1" ht="18.75" customHeight="1">
      <c r="A306" s="278"/>
      <c r="B306" s="278"/>
      <c r="C306" s="278"/>
      <c r="D306" s="278"/>
      <c r="E306" s="278"/>
      <c r="F306" s="278"/>
      <c r="G306" s="278"/>
      <c r="H306" s="278"/>
      <c r="I306" s="278"/>
      <c r="J306" s="278"/>
      <c r="K306" s="278"/>
      <c r="L306" s="278"/>
      <c r="M306" s="278"/>
      <c r="N306" s="278"/>
      <c r="O306" s="278"/>
      <c r="P306" s="278"/>
      <c r="Q306" s="278"/>
      <c r="R306" s="278"/>
      <c r="S306" s="278"/>
      <c r="T306" s="278"/>
      <c r="U306" s="278"/>
      <c r="V306" s="278"/>
      <c r="W306" s="278"/>
      <c r="X306" s="278"/>
      <c r="Y306" s="278"/>
      <c r="Z306" s="278"/>
      <c r="AA306" s="278"/>
      <c r="AB306" s="278"/>
      <c r="AC306" s="278"/>
      <c r="AD306" s="278"/>
      <c r="AE306" s="277"/>
      <c r="AF306" s="278"/>
      <c r="AG306" s="278"/>
      <c r="AH306" s="278"/>
      <c r="AI306" s="278"/>
      <c r="AJ306" s="278"/>
      <c r="AK306" s="277"/>
      <c r="AL306" s="277"/>
      <c r="AM306" s="287"/>
      <c r="AN306" s="287"/>
      <c r="AO306" s="287"/>
      <c r="AP306" s="287"/>
      <c r="AQ306" s="277"/>
      <c r="AR306" s="278"/>
      <c r="AT306" s="218"/>
      <c r="AU306" s="218"/>
      <c r="AV306" s="218"/>
      <c r="AW306" s="277"/>
      <c r="AX306" s="277"/>
      <c r="AY306" s="278"/>
      <c r="BA306" s="278"/>
      <c r="BB306" s="278"/>
      <c r="BC306" s="278"/>
      <c r="BD306" s="278"/>
      <c r="BE306" s="278"/>
      <c r="BF306" s="278"/>
    </row>
    <row r="307" spans="1:75" s="130" customFormat="1" ht="18.75" customHeight="1">
      <c r="A307" s="278"/>
      <c r="B307" s="278"/>
      <c r="C307" s="278"/>
      <c r="D307" s="278"/>
      <c r="E307" s="278" t="s">
        <v>767</v>
      </c>
      <c r="F307" s="480" t="e">
        <f ca="1">AP295</f>
        <v>#N/A</v>
      </c>
      <c r="G307" s="480"/>
      <c r="H307" s="480"/>
      <c r="I307" s="277" t="s">
        <v>777</v>
      </c>
      <c r="J307" s="277"/>
      <c r="K307" s="481" t="s">
        <v>917</v>
      </c>
      <c r="L307" s="481"/>
      <c r="M307" s="482" t="e">
        <f ca="1">AU295</f>
        <v>#N/A</v>
      </c>
      <c r="N307" s="482"/>
      <c r="O307" s="482"/>
      <c r="P307" s="277" t="s">
        <v>948</v>
      </c>
      <c r="Q307" s="277"/>
      <c r="R307" s="278"/>
      <c r="T307" s="481" t="s">
        <v>876</v>
      </c>
      <c r="U307" s="481"/>
      <c r="V307" s="483">
        <f>AP296</f>
        <v>0</v>
      </c>
      <c r="W307" s="483"/>
      <c r="X307" s="483"/>
      <c r="Y307" s="277" t="s">
        <v>760</v>
      </c>
      <c r="Z307" s="277"/>
      <c r="AA307" s="481" t="s">
        <v>917</v>
      </c>
      <c r="AB307" s="481"/>
      <c r="AC307" s="484">
        <f>AP297</f>
        <v>1.2247448713915892E-4</v>
      </c>
      <c r="AD307" s="484"/>
      <c r="AE307" s="484"/>
      <c r="AF307" s="484"/>
      <c r="AG307" s="277" t="s">
        <v>805</v>
      </c>
      <c r="AH307" s="278"/>
      <c r="AK307" s="481" t="s">
        <v>917</v>
      </c>
      <c r="AL307" s="481"/>
      <c r="AM307" s="484" t="e">
        <f ca="1">AP298</f>
        <v>#N/A</v>
      </c>
      <c r="AN307" s="484"/>
      <c r="AO307" s="484"/>
      <c r="AP307" s="484"/>
      <c r="AQ307" s="277" t="s">
        <v>745</v>
      </c>
      <c r="AR307" s="278"/>
      <c r="AU307" s="278"/>
      <c r="AV307" s="278"/>
      <c r="AW307" s="278"/>
      <c r="AX307" s="278"/>
      <c r="AY307" s="278"/>
      <c r="AZ307" s="278"/>
      <c r="BA307" s="278"/>
      <c r="BB307" s="278"/>
      <c r="BC307" s="278"/>
      <c r="BD307" s="278"/>
      <c r="BE307" s="278"/>
      <c r="BF307" s="278"/>
    </row>
    <row r="308" spans="1:75" s="130" customFormat="1" ht="18.75" customHeight="1">
      <c r="A308" s="278"/>
      <c r="B308" s="278"/>
      <c r="C308" s="278"/>
      <c r="D308" s="278"/>
      <c r="E308" s="278"/>
      <c r="F308" s="481" t="s">
        <v>917</v>
      </c>
      <c r="G308" s="481"/>
      <c r="H308" s="484">
        <f>AP299</f>
        <v>8.1649658092772609E-5</v>
      </c>
      <c r="I308" s="484"/>
      <c r="J308" s="484"/>
      <c r="K308" s="484"/>
      <c r="L308" s="277" t="s">
        <v>745</v>
      </c>
      <c r="M308" s="278"/>
      <c r="P308" s="481" t="s">
        <v>870</v>
      </c>
      <c r="Q308" s="481"/>
      <c r="R308" s="484" t="e">
        <f ca="1">AP300</f>
        <v>#N/A</v>
      </c>
      <c r="S308" s="484"/>
      <c r="T308" s="484"/>
      <c r="U308" s="484"/>
      <c r="V308" s="277" t="s">
        <v>805</v>
      </c>
      <c r="W308" s="278"/>
      <c r="Z308" s="481" t="s">
        <v>870</v>
      </c>
      <c r="AA308" s="481"/>
      <c r="AB308" s="483">
        <f>AP301</f>
        <v>0</v>
      </c>
      <c r="AC308" s="483"/>
      <c r="AD308" s="483"/>
      <c r="AE308" s="277" t="s">
        <v>760</v>
      </c>
      <c r="AF308" s="277"/>
      <c r="AG308" s="284"/>
      <c r="AH308" s="277"/>
      <c r="AI308" s="277"/>
      <c r="AJ308" s="284"/>
      <c r="AK308" s="284"/>
      <c r="AL308" s="284"/>
      <c r="AM308" s="277"/>
      <c r="AN308" s="277"/>
      <c r="AO308" s="277"/>
      <c r="AP308" s="277"/>
      <c r="AQ308" s="278"/>
      <c r="AS308" s="278"/>
      <c r="AT308" s="278"/>
      <c r="AU308" s="278"/>
      <c r="AV308" s="278"/>
      <c r="AW308" s="278"/>
      <c r="AX308" s="278"/>
      <c r="AY308" s="278"/>
      <c r="AZ308" s="278"/>
      <c r="BA308" s="278"/>
      <c r="BB308" s="278"/>
      <c r="BC308" s="278"/>
      <c r="BD308" s="278"/>
      <c r="BE308" s="278"/>
      <c r="BF308" s="278"/>
    </row>
    <row r="309" spans="1:75" s="58" customFormat="1" ht="18.75" customHeight="1">
      <c r="A309" s="277"/>
      <c r="B309" s="277"/>
      <c r="C309" s="277"/>
      <c r="D309" s="277"/>
      <c r="E309" s="278" t="s">
        <v>758</v>
      </c>
      <c r="F309" s="480" t="e">
        <f ca="1">AP302</f>
        <v>#N/A</v>
      </c>
      <c r="G309" s="480"/>
      <c r="H309" s="480"/>
      <c r="I309" s="277" t="s">
        <v>760</v>
      </c>
      <c r="J309" s="277"/>
      <c r="K309" s="481" t="s">
        <v>876</v>
      </c>
      <c r="L309" s="481"/>
      <c r="M309" s="482" t="e">
        <f ca="1">AU302</f>
        <v>#N/A</v>
      </c>
      <c r="N309" s="482"/>
      <c r="O309" s="482"/>
      <c r="P309" s="277" t="s">
        <v>805</v>
      </c>
      <c r="Q309" s="277"/>
      <c r="R309" s="278"/>
      <c r="S309" s="130"/>
      <c r="T309" s="277"/>
      <c r="U309" s="277"/>
      <c r="V309" s="277"/>
      <c r="W309" s="277"/>
      <c r="X309" s="277"/>
      <c r="Y309" s="277"/>
      <c r="Z309" s="277"/>
      <c r="AA309" s="277"/>
      <c r="AB309" s="277"/>
      <c r="AC309" s="277"/>
      <c r="AD309" s="277"/>
      <c r="AE309" s="277"/>
      <c r="AF309" s="277"/>
      <c r="AG309" s="278"/>
      <c r="AH309" s="277"/>
      <c r="AI309" s="277"/>
      <c r="AJ309" s="277"/>
      <c r="AK309" s="277"/>
      <c r="AL309" s="277"/>
      <c r="AM309" s="277"/>
      <c r="AN309" s="277"/>
      <c r="AO309" s="277"/>
      <c r="AP309" s="277"/>
      <c r="AQ309" s="277"/>
      <c r="AR309" s="277"/>
      <c r="AS309" s="277"/>
      <c r="AT309" s="277"/>
      <c r="AU309" s="277"/>
      <c r="AV309" s="277"/>
      <c r="AW309" s="277"/>
      <c r="AX309" s="277"/>
      <c r="AY309" s="277"/>
      <c r="AZ309" s="277"/>
      <c r="BA309" s="277"/>
      <c r="BB309" s="277"/>
      <c r="BC309" s="277"/>
      <c r="BD309" s="277"/>
      <c r="BE309" s="277"/>
      <c r="BF309" s="277"/>
      <c r="BG309" s="277"/>
      <c r="BH309" s="277"/>
    </row>
    <row r="310" spans="1:75" s="58" customFormat="1" ht="18.75" customHeight="1">
      <c r="A310" s="277"/>
      <c r="B310" s="277"/>
      <c r="C310" s="277"/>
      <c r="D310" s="280"/>
      <c r="E310" s="280"/>
      <c r="F310" s="280"/>
      <c r="G310" s="277"/>
      <c r="H310" s="277"/>
      <c r="I310" s="278"/>
      <c r="J310" s="278"/>
      <c r="K310" s="141"/>
      <c r="L310" s="141"/>
      <c r="M310" s="141"/>
      <c r="N310" s="141"/>
      <c r="O310" s="277"/>
      <c r="P310" s="277"/>
      <c r="Q310" s="277"/>
      <c r="R310" s="277"/>
      <c r="S310" s="277"/>
      <c r="T310" s="277"/>
      <c r="U310" s="277"/>
      <c r="V310" s="277"/>
      <c r="W310" s="277"/>
      <c r="X310" s="277"/>
      <c r="Y310" s="277"/>
      <c r="Z310" s="277"/>
      <c r="AA310" s="277"/>
      <c r="AB310" s="277"/>
      <c r="AC310" s="277"/>
      <c r="AD310" s="277"/>
      <c r="AE310" s="277"/>
      <c r="AF310" s="277"/>
      <c r="AG310" s="277"/>
      <c r="AH310" s="277"/>
      <c r="AI310" s="277"/>
      <c r="AJ310" s="277"/>
      <c r="AK310" s="277"/>
      <c r="AL310" s="277"/>
      <c r="AM310" s="277"/>
      <c r="AN310" s="277"/>
      <c r="AO310" s="277"/>
      <c r="AP310" s="277"/>
      <c r="AQ310" s="277"/>
      <c r="AR310" s="277"/>
      <c r="AS310" s="277"/>
      <c r="AT310" s="277"/>
      <c r="AU310" s="277"/>
      <c r="AV310" s="277"/>
      <c r="AW310" s="277"/>
      <c r="AX310" s="277"/>
      <c r="AY310" s="277"/>
      <c r="AZ310" s="277"/>
      <c r="BA310" s="277"/>
      <c r="BB310" s="277"/>
      <c r="BC310" s="277"/>
      <c r="BD310" s="277"/>
      <c r="BE310" s="277"/>
      <c r="BF310" s="277"/>
    </row>
    <row r="311" spans="1:75" s="130" customFormat="1" ht="18.75" customHeight="1">
      <c r="A311" s="278"/>
      <c r="B311" s="278"/>
      <c r="C311" s="278"/>
      <c r="D311" s="134" t="s">
        <v>874</v>
      </c>
      <c r="E311" s="278" t="s">
        <v>758</v>
      </c>
      <c r="F311" s="480" t="e">
        <f ca="1">F309</f>
        <v>#N/A</v>
      </c>
      <c r="G311" s="480"/>
      <c r="H311" s="480"/>
      <c r="I311" s="144"/>
      <c r="J311" s="282"/>
      <c r="K311" s="485" t="e">
        <f ca="1">M309</f>
        <v>#N/A</v>
      </c>
      <c r="L311" s="486"/>
      <c r="M311" s="486"/>
      <c r="N311" s="204"/>
      <c r="O311" s="204"/>
      <c r="P311" s="204"/>
      <c r="Q311" s="487" t="str">
        <f>BA302</f>
        <v>μm</v>
      </c>
      <c r="R311" s="487"/>
      <c r="T311" s="277"/>
      <c r="U311" s="277"/>
      <c r="V311" s="277"/>
      <c r="W311" s="277"/>
      <c r="X311" s="277"/>
      <c r="Y311" s="278"/>
      <c r="Z311" s="278"/>
      <c r="AA311" s="278"/>
      <c r="AB311" s="278"/>
      <c r="AC311" s="278"/>
      <c r="AD311" s="278"/>
      <c r="AE311" s="277"/>
      <c r="AF311" s="278"/>
      <c r="AG311" s="278"/>
      <c r="AH311" s="278"/>
      <c r="AI311" s="278"/>
      <c r="AJ311" s="278"/>
      <c r="AK311" s="278"/>
      <c r="AL311" s="278"/>
      <c r="AM311" s="278"/>
      <c r="AN311" s="278"/>
      <c r="AO311" s="278"/>
      <c r="AP311" s="278"/>
      <c r="AQ311" s="278"/>
      <c r="AR311" s="278"/>
      <c r="AS311" s="278"/>
      <c r="AT311" s="278"/>
      <c r="AU311" s="278"/>
      <c r="AV311" s="278"/>
      <c r="AW311" s="278"/>
      <c r="AX311" s="278"/>
      <c r="AY311" s="278"/>
      <c r="AZ311" s="278"/>
      <c r="BA311" s="278"/>
      <c r="BB311" s="278"/>
      <c r="BC311" s="278"/>
      <c r="BD311" s="278"/>
      <c r="BE311" s="278"/>
      <c r="BF311" s="278"/>
    </row>
    <row r="312" spans="1:75" s="277" customFormat="1" ht="18.75" customHeight="1"/>
    <row r="313" spans="1:75" ht="18.75" customHeight="1">
      <c r="A313" s="57" t="s">
        <v>919</v>
      </c>
      <c r="B313" s="204"/>
      <c r="C313" s="204"/>
      <c r="D313" s="204"/>
      <c r="E313" s="204"/>
      <c r="F313" s="204"/>
      <c r="G313" s="204"/>
      <c r="H313" s="204"/>
      <c r="I313" s="204"/>
      <c r="J313" s="204"/>
      <c r="K313" s="204"/>
      <c r="L313" s="204"/>
      <c r="M313" s="204"/>
      <c r="N313" s="204"/>
      <c r="O313" s="204"/>
      <c r="P313" s="204"/>
      <c r="Q313" s="204"/>
      <c r="R313" s="204"/>
      <c r="S313" s="204"/>
      <c r="T313" s="204"/>
      <c r="U313" s="204"/>
      <c r="V313" s="204"/>
      <c r="W313" s="204"/>
      <c r="X313" s="204"/>
      <c r="Y313" s="204"/>
      <c r="Z313" s="204"/>
      <c r="AA313" s="204"/>
      <c r="AB313" s="204"/>
      <c r="AC313" s="204"/>
      <c r="AD313" s="204"/>
      <c r="AE313" s="204"/>
      <c r="AF313" s="204"/>
      <c r="AG313" s="204"/>
      <c r="AH313" s="204"/>
      <c r="AI313" s="204"/>
      <c r="AJ313" s="204"/>
      <c r="AK313" s="204"/>
      <c r="AL313" s="204"/>
      <c r="AM313" s="204"/>
      <c r="AN313" s="204"/>
      <c r="AO313" s="204"/>
      <c r="AP313" s="204"/>
      <c r="AQ313" s="204"/>
      <c r="AR313" s="204"/>
      <c r="AS313" s="204"/>
      <c r="AT313" s="204"/>
      <c r="AU313" s="204"/>
      <c r="AV313" s="204"/>
      <c r="AW313" s="204"/>
      <c r="AX313" s="204"/>
      <c r="AY313" s="204"/>
      <c r="AZ313" s="204"/>
      <c r="BA313" s="204"/>
      <c r="BB313" s="204"/>
      <c r="BC313" s="204"/>
      <c r="BD313" s="204"/>
      <c r="BE313" s="204"/>
      <c r="BF313" s="204"/>
    </row>
    <row r="314" spans="1:75" ht="18.75" customHeight="1">
      <c r="A314" s="204"/>
      <c r="B314" s="204"/>
      <c r="C314" s="204"/>
      <c r="D314" s="204"/>
      <c r="E314" s="204"/>
      <c r="F314" s="204"/>
      <c r="G314" s="204"/>
      <c r="H314" s="204"/>
      <c r="I314" s="204"/>
      <c r="J314" s="204"/>
      <c r="K314" s="204"/>
      <c r="L314" s="488" t="e">
        <f ca="1">Calcu!W161</f>
        <v>#N/A</v>
      </c>
      <c r="M314" s="488"/>
      <c r="N314" s="488"/>
      <c r="O314" s="488"/>
      <c r="P314" s="488"/>
      <c r="Q314" s="488"/>
      <c r="R314" s="488"/>
      <c r="S314" s="488"/>
      <c r="T314" s="488"/>
      <c r="U314" s="488"/>
      <c r="V314" s="488"/>
      <c r="W314" s="488"/>
      <c r="X314" s="488"/>
      <c r="Y314" s="488"/>
      <c r="Z314" s="488"/>
      <c r="AA314" s="488"/>
      <c r="AB314" s="488"/>
      <c r="AC314" s="488"/>
      <c r="AD314" s="488"/>
      <c r="AE314" s="488"/>
      <c r="AF314" s="488"/>
      <c r="AG314" s="488"/>
      <c r="AH314" s="488"/>
      <c r="AI314" s="488"/>
      <c r="AJ314" s="488"/>
      <c r="AK314" s="488"/>
      <c r="AL314" s="488"/>
      <c r="AM314" s="488"/>
      <c r="AN314" s="488"/>
      <c r="AO314" s="488"/>
      <c r="AP314" s="488"/>
      <c r="AQ314" s="488"/>
      <c r="AR314" s="488"/>
      <c r="AS314" s="488"/>
      <c r="AT314" s="481" t="s">
        <v>758</v>
      </c>
      <c r="AU314" s="489" t="e">
        <f ca="1">TRIM(BC302)</f>
        <v>#N/A</v>
      </c>
      <c r="AV314" s="489"/>
      <c r="AW314" s="489"/>
      <c r="AX314" s="489"/>
      <c r="AY314" s="489"/>
      <c r="AZ314" s="204"/>
      <c r="BA314" s="204"/>
      <c r="BB314" s="277"/>
      <c r="BC314" s="277"/>
      <c r="BF314" s="142"/>
      <c r="BG314" s="142"/>
      <c r="BH314" s="142"/>
      <c r="BI314" s="142"/>
      <c r="BJ314" s="142"/>
      <c r="BK314" s="58"/>
      <c r="BL314" s="58"/>
      <c r="BM314" s="58"/>
      <c r="BN314" s="58"/>
      <c r="BO314" s="58"/>
      <c r="BP314" s="58"/>
      <c r="BQ314" s="58"/>
      <c r="BR314" s="58"/>
      <c r="BS314" s="58"/>
      <c r="BT314" s="58"/>
      <c r="BU314" s="58"/>
      <c r="BV314" s="58"/>
      <c r="BW314" s="58"/>
    </row>
    <row r="315" spans="1:75" ht="18.75" customHeight="1">
      <c r="A315" s="204"/>
      <c r="B315" s="204"/>
      <c r="C315" s="204"/>
      <c r="D315" s="204"/>
      <c r="E315" s="204"/>
      <c r="F315" s="204"/>
      <c r="G315" s="204"/>
      <c r="H315" s="204"/>
      <c r="I315" s="204"/>
      <c r="J315" s="204"/>
      <c r="K315" s="204"/>
      <c r="L315" s="490" t="e">
        <f ca="1">Calcu!W154</f>
        <v>#N/A</v>
      </c>
      <c r="M315" s="490"/>
      <c r="N315" s="490"/>
      <c r="O315" s="490"/>
      <c r="P315" s="481" t="s">
        <v>876</v>
      </c>
      <c r="Q315" s="490">
        <f>Calcu!W155</f>
        <v>0</v>
      </c>
      <c r="R315" s="490"/>
      <c r="S315" s="490"/>
      <c r="T315" s="490"/>
      <c r="U315" s="481" t="s">
        <v>876</v>
      </c>
      <c r="V315" s="488">
        <f>Calcu!W156</f>
        <v>0</v>
      </c>
      <c r="W315" s="488"/>
      <c r="X315" s="488"/>
      <c r="Y315" s="488"/>
      <c r="Z315" s="481" t="s">
        <v>870</v>
      </c>
      <c r="AA315" s="490" t="e">
        <f ca="1">Calcu!W157</f>
        <v>#N/A</v>
      </c>
      <c r="AB315" s="490"/>
      <c r="AC315" s="490"/>
      <c r="AD315" s="490"/>
      <c r="AE315" s="481" t="s">
        <v>873</v>
      </c>
      <c r="AF315" s="488">
        <f>Calcu!W158</f>
        <v>0</v>
      </c>
      <c r="AG315" s="488"/>
      <c r="AH315" s="488"/>
      <c r="AI315" s="488"/>
      <c r="AJ315" s="481" t="s">
        <v>870</v>
      </c>
      <c r="AK315" s="488" t="e">
        <f ca="1">Calcu!W159</f>
        <v>#N/A</v>
      </c>
      <c r="AL315" s="488"/>
      <c r="AM315" s="488"/>
      <c r="AN315" s="488"/>
      <c r="AO315" s="481" t="s">
        <v>873</v>
      </c>
      <c r="AP315" s="488">
        <f>Calcu!W160</f>
        <v>0</v>
      </c>
      <c r="AQ315" s="488"/>
      <c r="AR315" s="488"/>
      <c r="AS315" s="488"/>
      <c r="AT315" s="481"/>
      <c r="AU315" s="489"/>
      <c r="AV315" s="489"/>
      <c r="AW315" s="489"/>
      <c r="AX315" s="489"/>
      <c r="AY315" s="489"/>
      <c r="AZ315" s="204"/>
      <c r="BA315" s="204"/>
      <c r="BB315" s="204"/>
      <c r="BC315" s="204"/>
      <c r="BF315" s="142"/>
      <c r="BG315" s="142"/>
      <c r="BH315" s="142"/>
      <c r="BI315" s="142"/>
      <c r="BJ315" s="142"/>
    </row>
    <row r="316" spans="1:75" ht="18.75" customHeight="1">
      <c r="A316" s="204"/>
      <c r="B316" s="204"/>
      <c r="C316" s="204"/>
      <c r="D316" s="204"/>
      <c r="E316" s="204"/>
      <c r="F316" s="204"/>
      <c r="G316" s="204"/>
      <c r="H316" s="204"/>
      <c r="I316" s="204"/>
      <c r="J316" s="204"/>
      <c r="K316" s="204"/>
      <c r="L316" s="481" t="str">
        <f>BC295</f>
        <v>∞</v>
      </c>
      <c r="M316" s="481"/>
      <c r="N316" s="481"/>
      <c r="O316" s="481"/>
      <c r="P316" s="481"/>
      <c r="Q316" s="481">
        <f>BC296</f>
        <v>4</v>
      </c>
      <c r="R316" s="481"/>
      <c r="S316" s="481"/>
      <c r="T316" s="481"/>
      <c r="U316" s="481"/>
      <c r="V316" s="481">
        <f>BC297</f>
        <v>100</v>
      </c>
      <c r="W316" s="481"/>
      <c r="X316" s="481"/>
      <c r="Y316" s="481"/>
      <c r="Z316" s="481"/>
      <c r="AA316" s="481">
        <f>BC298</f>
        <v>12</v>
      </c>
      <c r="AB316" s="481"/>
      <c r="AC316" s="481"/>
      <c r="AD316" s="481"/>
      <c r="AE316" s="481"/>
      <c r="AF316" s="450">
        <f>BC299</f>
        <v>100</v>
      </c>
      <c r="AG316" s="450"/>
      <c r="AH316" s="450"/>
      <c r="AI316" s="450"/>
      <c r="AJ316" s="481"/>
      <c r="AK316" s="481">
        <f>BC300</f>
        <v>12</v>
      </c>
      <c r="AL316" s="481"/>
      <c r="AM316" s="481"/>
      <c r="AN316" s="481"/>
      <c r="AO316" s="481"/>
      <c r="AP316" s="481" t="str">
        <f>BC301</f>
        <v>∞</v>
      </c>
      <c r="AQ316" s="481"/>
      <c r="AR316" s="481"/>
      <c r="AS316" s="481"/>
      <c r="AT316" s="204"/>
      <c r="AU316" s="204"/>
      <c r="AV316" s="204"/>
      <c r="AW316" s="204"/>
      <c r="AX316" s="204"/>
      <c r="AY316" s="204"/>
      <c r="AZ316" s="204"/>
      <c r="BA316" s="204"/>
      <c r="BB316" s="204"/>
      <c r="BC316" s="204"/>
    </row>
    <row r="317" spans="1:75" ht="18.75" customHeight="1">
      <c r="A317" s="204"/>
      <c r="B317" s="204"/>
      <c r="C317" s="204"/>
      <c r="D317" s="204"/>
      <c r="E317" s="204"/>
      <c r="F317" s="204"/>
      <c r="G317" s="204"/>
      <c r="H317" s="204"/>
      <c r="I317" s="204"/>
      <c r="J317" s="204"/>
      <c r="K317" s="204"/>
      <c r="L317" s="204"/>
      <c r="M317" s="204"/>
      <c r="N317" s="204"/>
      <c r="O317" s="204"/>
      <c r="P317" s="204"/>
      <c r="Q317" s="204"/>
      <c r="R317" s="204"/>
      <c r="S317" s="204"/>
      <c r="T317" s="204"/>
      <c r="U317" s="204"/>
      <c r="V317" s="204"/>
      <c r="W317" s="204"/>
      <c r="X317" s="204"/>
      <c r="Y317" s="204"/>
      <c r="Z317" s="204"/>
      <c r="AA317" s="204"/>
      <c r="AB317" s="204"/>
      <c r="AC317" s="204"/>
      <c r="AD317" s="204"/>
      <c r="AE317" s="204"/>
      <c r="AF317" s="204"/>
      <c r="AG317" s="204"/>
      <c r="AH317" s="204"/>
      <c r="AI317" s="204"/>
      <c r="AJ317" s="204"/>
      <c r="AK317" s="204"/>
      <c r="AL317" s="204"/>
      <c r="AM317" s="204"/>
      <c r="AN317" s="204"/>
      <c r="AO317" s="204"/>
      <c r="AP317" s="204"/>
      <c r="AQ317" s="204"/>
      <c r="AR317" s="204"/>
      <c r="AS317" s="204"/>
      <c r="AT317" s="204"/>
      <c r="AU317" s="204"/>
      <c r="AV317" s="204"/>
      <c r="AW317" s="204"/>
      <c r="AX317" s="204"/>
      <c r="AY317" s="204"/>
      <c r="AZ317" s="204"/>
      <c r="BA317" s="204"/>
      <c r="BB317" s="204"/>
      <c r="BC317" s="204"/>
      <c r="BD317" s="204"/>
      <c r="BE317" s="204"/>
      <c r="BF317" s="204"/>
      <c r="BG317" s="204"/>
      <c r="BH317" s="204"/>
    </row>
    <row r="318" spans="1:75" ht="18.75" customHeight="1">
      <c r="A318" s="57" t="s">
        <v>877</v>
      </c>
      <c r="B318" s="204"/>
      <c r="C318" s="204"/>
      <c r="D318" s="204"/>
      <c r="E318" s="204"/>
      <c r="F318" s="204"/>
      <c r="G318" s="204"/>
      <c r="H318" s="204"/>
      <c r="I318" s="204"/>
      <c r="J318" s="204"/>
      <c r="K318" s="204"/>
      <c r="L318" s="204"/>
      <c r="M318" s="204"/>
      <c r="N318" s="204"/>
      <c r="O318" s="204"/>
      <c r="P318" s="204"/>
      <c r="Q318" s="204"/>
      <c r="R318" s="204"/>
      <c r="S318" s="204"/>
      <c r="T318" s="204"/>
      <c r="U318" s="204"/>
      <c r="V318" s="204"/>
      <c r="W318" s="204"/>
      <c r="X318" s="204"/>
      <c r="Y318" s="204"/>
      <c r="Z318" s="204"/>
      <c r="AA318" s="204"/>
      <c r="AB318" s="204"/>
      <c r="AC318" s="204"/>
      <c r="AD318" s="204"/>
      <c r="AE318" s="204"/>
      <c r="AF318" s="204"/>
      <c r="AG318" s="204"/>
      <c r="AH318" s="204"/>
      <c r="AI318" s="204"/>
      <c r="AJ318" s="204"/>
      <c r="AK318" s="204"/>
      <c r="AL318" s="204"/>
      <c r="AM318" s="204"/>
      <c r="AN318" s="204"/>
      <c r="AO318" s="204"/>
      <c r="AP318" s="204"/>
      <c r="AQ318" s="204"/>
      <c r="AR318" s="204"/>
      <c r="AS318" s="204"/>
      <c r="AT318" s="204"/>
      <c r="AU318" s="204"/>
      <c r="AV318" s="204"/>
      <c r="AW318" s="204"/>
      <c r="AX318" s="204"/>
      <c r="AY318" s="204"/>
      <c r="AZ318" s="204"/>
      <c r="BA318" s="204"/>
      <c r="BB318" s="204"/>
      <c r="BC318" s="204"/>
      <c r="BD318" s="204"/>
    </row>
    <row r="319" spans="1:75" ht="18.75" customHeight="1">
      <c r="A319" s="204"/>
      <c r="B319" s="204"/>
      <c r="C319" s="204"/>
      <c r="D319" s="204"/>
      <c r="E319" s="59"/>
      <c r="F319" s="204"/>
      <c r="G319" s="204"/>
      <c r="H319" s="193" t="s">
        <v>949</v>
      </c>
      <c r="I319" s="481" t="e">
        <f ca="1">Calcu!E176</f>
        <v>#N/A</v>
      </c>
      <c r="J319" s="481"/>
      <c r="K319" s="481"/>
      <c r="L319" s="203" t="s">
        <v>950</v>
      </c>
      <c r="M319" s="480" t="e">
        <f ca="1">F311</f>
        <v>#N/A</v>
      </c>
      <c r="N319" s="480"/>
      <c r="O319" s="480"/>
      <c r="P319" s="144"/>
      <c r="Q319" s="282"/>
      <c r="R319" s="485" t="e">
        <f ca="1">K311</f>
        <v>#N/A</v>
      </c>
      <c r="S319" s="486"/>
      <c r="T319" s="486"/>
      <c r="U319" s="204"/>
      <c r="V319" s="204"/>
      <c r="W319" s="204"/>
      <c r="X319" s="487" t="str">
        <f>Q311</f>
        <v>μm</v>
      </c>
      <c r="Y319" s="487"/>
      <c r="Z319" s="203" t="s">
        <v>951</v>
      </c>
      <c r="AA319" s="480" t="e">
        <f ca="1">Calcu!C165</f>
        <v>#N/A</v>
      </c>
      <c r="AB319" s="480"/>
      <c r="AC319" s="480"/>
      <c r="AD319" s="144"/>
      <c r="AE319" s="282"/>
      <c r="AF319" s="485" t="e">
        <f ca="1">Calcu!D165</f>
        <v>#N/A</v>
      </c>
      <c r="AG319" s="486"/>
      <c r="AH319" s="486"/>
      <c r="AI319" s="204"/>
      <c r="AJ319" s="204"/>
      <c r="AK319" s="204"/>
      <c r="AL319" s="487" t="str">
        <f>X319</f>
        <v>μm</v>
      </c>
      <c r="AM319" s="487"/>
      <c r="AN319" s="278" t="s">
        <v>952</v>
      </c>
      <c r="AO319" s="491" t="e">
        <f ca="1">AA319</f>
        <v>#N/A</v>
      </c>
      <c r="AP319" s="491"/>
      <c r="AQ319" s="491"/>
      <c r="AR319" s="144"/>
      <c r="AS319" s="492" t="e">
        <f ca="1">AF319</f>
        <v>#N/A</v>
      </c>
      <c r="AT319" s="492"/>
      <c r="AU319" s="492"/>
      <c r="AV319" s="284"/>
      <c r="AW319" s="204"/>
      <c r="AX319" s="204"/>
      <c r="AY319" s="204"/>
      <c r="AZ319" s="487" t="str">
        <f>AL319</f>
        <v>μm</v>
      </c>
      <c r="BA319" s="487"/>
    </row>
    <row r="324" spans="1:44" s="68" customFormat="1" ht="31.5">
      <c r="A324" s="67" t="s">
        <v>953</v>
      </c>
    </row>
    <row r="325" spans="1:44" s="68" customFormat="1" ht="18.75" customHeight="1"/>
    <row r="326" spans="1:44" s="68" customFormat="1" ht="18.75" customHeight="1">
      <c r="A326" s="69" t="s">
        <v>954</v>
      </c>
    </row>
    <row r="327" spans="1:44" s="68" customFormat="1" ht="18.75" customHeight="1">
      <c r="B327" s="425" t="s">
        <v>955</v>
      </c>
      <c r="C327" s="425"/>
      <c r="D327" s="425"/>
      <c r="E327" s="425"/>
      <c r="F327" s="425"/>
      <c r="G327" s="425"/>
      <c r="H327" s="426" t="s">
        <v>678</v>
      </c>
      <c r="I327" s="426"/>
      <c r="J327" s="426"/>
      <c r="K327" s="426"/>
      <c r="L327" s="426"/>
      <c r="M327" s="426"/>
      <c r="N327" s="425" t="s">
        <v>924</v>
      </c>
      <c r="O327" s="425"/>
      <c r="P327" s="425"/>
      <c r="Q327" s="425"/>
      <c r="R327" s="425"/>
      <c r="S327" s="425"/>
      <c r="T327" s="425" t="s">
        <v>956</v>
      </c>
      <c r="U327" s="425"/>
      <c r="V327" s="425"/>
      <c r="W327" s="425"/>
      <c r="X327" s="425"/>
      <c r="Y327" s="425"/>
    </row>
    <row r="328" spans="1:44" s="68" customFormat="1" ht="18.75" customHeight="1">
      <c r="B328" s="427">
        <f>Calcu!I184</f>
        <v>0</v>
      </c>
      <c r="C328" s="427"/>
      <c r="D328" s="427"/>
      <c r="E328" s="427"/>
      <c r="F328" s="427"/>
      <c r="G328" s="427"/>
      <c r="H328" s="428">
        <f>Calcu!J184</f>
        <v>1</v>
      </c>
      <c r="I328" s="428"/>
      <c r="J328" s="428"/>
      <c r="K328" s="428"/>
      <c r="L328" s="428"/>
      <c r="M328" s="428"/>
      <c r="N328" s="427" t="s">
        <v>890</v>
      </c>
      <c r="O328" s="427"/>
      <c r="P328" s="427"/>
      <c r="Q328" s="427"/>
      <c r="R328" s="427"/>
      <c r="S328" s="427"/>
      <c r="T328" s="427" t="str">
        <f>Calcu!D184</f>
        <v>게이지 블록</v>
      </c>
      <c r="U328" s="427"/>
      <c r="V328" s="427"/>
      <c r="W328" s="427"/>
      <c r="X328" s="427"/>
      <c r="Y328" s="427"/>
    </row>
    <row r="329" spans="1:44" s="68" customFormat="1" ht="18.75" customHeight="1"/>
    <row r="330" spans="1:44" ht="18.75" customHeight="1">
      <c r="A330" s="57" t="s">
        <v>957</v>
      </c>
      <c r="B330" s="278"/>
      <c r="C330" s="278"/>
      <c r="D330" s="278"/>
      <c r="E330" s="278"/>
      <c r="F330" s="278"/>
      <c r="G330" s="278"/>
      <c r="H330" s="278"/>
      <c r="I330" s="278"/>
      <c r="J330" s="278"/>
      <c r="K330" s="278"/>
      <c r="L330" s="278"/>
      <c r="M330" s="278"/>
      <c r="N330" s="278"/>
      <c r="O330" s="278"/>
      <c r="P330" s="278"/>
      <c r="Q330" s="278"/>
      <c r="R330" s="278"/>
      <c r="S330" s="278"/>
      <c r="T330" s="278"/>
      <c r="U330" s="278"/>
      <c r="V330" s="278"/>
      <c r="W330" s="278"/>
      <c r="X330" s="278"/>
      <c r="Y330" s="278"/>
      <c r="Z330" s="278"/>
      <c r="AA330" s="278"/>
      <c r="AB330" s="278"/>
      <c r="AC330" s="278"/>
      <c r="AD330" s="278"/>
      <c r="AE330" s="278"/>
      <c r="AF330" s="278"/>
      <c r="AG330" s="278"/>
      <c r="AH330" s="278"/>
      <c r="AI330" s="278"/>
      <c r="AJ330" s="278"/>
      <c r="AK330" s="278"/>
      <c r="AL330" s="278"/>
      <c r="AM330" s="278"/>
      <c r="AN330" s="278"/>
      <c r="AO330" s="278"/>
      <c r="AP330" s="278"/>
      <c r="AQ330" s="278"/>
      <c r="AR330" s="278"/>
    </row>
    <row r="331" spans="1:44" ht="18.75" customHeight="1">
      <c r="A331" s="57"/>
      <c r="B331" s="429" t="s">
        <v>88</v>
      </c>
      <c r="C331" s="430"/>
      <c r="D331" s="430"/>
      <c r="E331" s="430"/>
      <c r="F331" s="431"/>
      <c r="G331" s="435" t="str">
        <f>N328&amp;" 지시값"</f>
        <v>접촉식 좌표 측정기 지시값</v>
      </c>
      <c r="H331" s="436"/>
      <c r="I331" s="436"/>
      <c r="J331" s="436"/>
      <c r="K331" s="436"/>
      <c r="L331" s="436"/>
      <c r="M331" s="436"/>
      <c r="N331" s="436"/>
      <c r="O331" s="436"/>
      <c r="P331" s="436"/>
      <c r="Q331" s="436"/>
      <c r="R331" s="436"/>
      <c r="S331" s="436"/>
      <c r="T331" s="436"/>
      <c r="U331" s="436"/>
      <c r="V331" s="436"/>
      <c r="W331" s="436"/>
      <c r="X331" s="436"/>
      <c r="Y331" s="436"/>
      <c r="Z331" s="436"/>
      <c r="AA331" s="436"/>
      <c r="AB331" s="436"/>
      <c r="AC331" s="436"/>
      <c r="AD331" s="436"/>
      <c r="AE331" s="437"/>
      <c r="AF331" s="429" t="s">
        <v>958</v>
      </c>
      <c r="AG331" s="430"/>
      <c r="AH331" s="430"/>
      <c r="AI331" s="430"/>
      <c r="AJ331" s="431"/>
      <c r="AK331" s="429" t="s">
        <v>687</v>
      </c>
      <c r="AL331" s="430"/>
      <c r="AM331" s="430"/>
      <c r="AN331" s="430"/>
      <c r="AO331" s="431"/>
    </row>
    <row r="332" spans="1:44" ht="18.75" customHeight="1">
      <c r="A332" s="57"/>
      <c r="B332" s="432"/>
      <c r="C332" s="433"/>
      <c r="D332" s="433"/>
      <c r="E332" s="433"/>
      <c r="F332" s="434"/>
      <c r="G332" s="435" t="s">
        <v>894</v>
      </c>
      <c r="H332" s="436"/>
      <c r="I332" s="436"/>
      <c r="J332" s="436"/>
      <c r="K332" s="437"/>
      <c r="L332" s="435" t="s">
        <v>896</v>
      </c>
      <c r="M332" s="436"/>
      <c r="N332" s="436"/>
      <c r="O332" s="436"/>
      <c r="P332" s="437"/>
      <c r="Q332" s="435" t="s">
        <v>959</v>
      </c>
      <c r="R332" s="436"/>
      <c r="S332" s="436"/>
      <c r="T332" s="436"/>
      <c r="U332" s="437"/>
      <c r="V332" s="435" t="s">
        <v>960</v>
      </c>
      <c r="W332" s="436"/>
      <c r="X332" s="436"/>
      <c r="Y332" s="436"/>
      <c r="Z332" s="437"/>
      <c r="AA332" s="435" t="s">
        <v>961</v>
      </c>
      <c r="AB332" s="436"/>
      <c r="AC332" s="436"/>
      <c r="AD332" s="436"/>
      <c r="AE332" s="437"/>
      <c r="AF332" s="432"/>
      <c r="AG332" s="433"/>
      <c r="AH332" s="433"/>
      <c r="AI332" s="433"/>
      <c r="AJ332" s="434"/>
      <c r="AK332" s="432"/>
      <c r="AL332" s="433"/>
      <c r="AM332" s="433"/>
      <c r="AN332" s="433"/>
      <c r="AO332" s="434"/>
    </row>
    <row r="333" spans="1:44" ht="18.75" customHeight="1">
      <c r="A333" s="57"/>
      <c r="B333" s="435" t="s">
        <v>693</v>
      </c>
      <c r="C333" s="436"/>
      <c r="D333" s="436"/>
      <c r="E333" s="436"/>
      <c r="F333" s="437"/>
      <c r="G333" s="435" t="str">
        <f>B333</f>
        <v>mm</v>
      </c>
      <c r="H333" s="436"/>
      <c r="I333" s="436"/>
      <c r="J333" s="436"/>
      <c r="K333" s="437"/>
      <c r="L333" s="435" t="str">
        <f>G333</f>
        <v>mm</v>
      </c>
      <c r="M333" s="436"/>
      <c r="N333" s="436"/>
      <c r="O333" s="436"/>
      <c r="P333" s="437"/>
      <c r="Q333" s="435" t="str">
        <f>L333</f>
        <v>mm</v>
      </c>
      <c r="R333" s="436"/>
      <c r="S333" s="436"/>
      <c r="T333" s="436"/>
      <c r="U333" s="437"/>
      <c r="V333" s="435" t="str">
        <f>Q333</f>
        <v>mm</v>
      </c>
      <c r="W333" s="436"/>
      <c r="X333" s="436"/>
      <c r="Y333" s="436"/>
      <c r="Z333" s="437"/>
      <c r="AA333" s="435" t="str">
        <f>V333</f>
        <v>mm</v>
      </c>
      <c r="AB333" s="436"/>
      <c r="AC333" s="436"/>
      <c r="AD333" s="436"/>
      <c r="AE333" s="437"/>
      <c r="AF333" s="435" t="s">
        <v>930</v>
      </c>
      <c r="AG333" s="436"/>
      <c r="AH333" s="436"/>
      <c r="AI333" s="436"/>
      <c r="AJ333" s="437"/>
      <c r="AK333" s="435" t="s">
        <v>962</v>
      </c>
      <c r="AL333" s="436"/>
      <c r="AM333" s="436"/>
      <c r="AN333" s="436"/>
      <c r="AO333" s="437"/>
    </row>
    <row r="334" spans="1:44" ht="18.75" customHeight="1">
      <c r="A334" s="57"/>
      <c r="B334" s="438" t="str">
        <f>Calcu!T190</f>
        <v/>
      </c>
      <c r="C334" s="439"/>
      <c r="D334" s="439"/>
      <c r="E334" s="439"/>
      <c r="F334" s="440"/>
      <c r="G334" s="438" t="str">
        <f>IF(Calcu!B190=TRUE,Calcu!E190*$H$328,"")</f>
        <v/>
      </c>
      <c r="H334" s="439"/>
      <c r="I334" s="439"/>
      <c r="J334" s="439"/>
      <c r="K334" s="440"/>
      <c r="L334" s="438" t="str">
        <f>IF(Calcu!B190=TRUE,Calcu!F190*H$328,"")</f>
        <v/>
      </c>
      <c r="M334" s="439"/>
      <c r="N334" s="439"/>
      <c r="O334" s="439"/>
      <c r="P334" s="440"/>
      <c r="Q334" s="438" t="str">
        <f>IF(Calcu!B190=TRUE,Calcu!G190*H$328,"")</f>
        <v/>
      </c>
      <c r="R334" s="439"/>
      <c r="S334" s="439"/>
      <c r="T334" s="439"/>
      <c r="U334" s="440"/>
      <c r="V334" s="438" t="str">
        <f>IF(Calcu!B190=TRUE,Calcu!H190*H$328,"")</f>
        <v/>
      </c>
      <c r="W334" s="439"/>
      <c r="X334" s="439"/>
      <c r="Y334" s="439"/>
      <c r="Z334" s="440"/>
      <c r="AA334" s="438" t="str">
        <f>IF(Calcu!B190=TRUE,Calcu!I190*H$328,"")</f>
        <v/>
      </c>
      <c r="AB334" s="439"/>
      <c r="AC334" s="439"/>
      <c r="AD334" s="439"/>
      <c r="AE334" s="440"/>
      <c r="AF334" s="438" t="str">
        <f>Calcu!M190</f>
        <v/>
      </c>
      <c r="AG334" s="439"/>
      <c r="AH334" s="439"/>
      <c r="AI334" s="439"/>
      <c r="AJ334" s="440"/>
      <c r="AK334" s="438" t="str">
        <f>Calcu!K190</f>
        <v/>
      </c>
      <c r="AL334" s="439"/>
      <c r="AM334" s="439"/>
      <c r="AN334" s="439"/>
      <c r="AO334" s="440"/>
    </row>
    <row r="335" spans="1:44" ht="18.75" customHeight="1">
      <c r="A335" s="57"/>
      <c r="B335" s="438" t="str">
        <f>Calcu!T191</f>
        <v/>
      </c>
      <c r="C335" s="439"/>
      <c r="D335" s="439"/>
      <c r="E335" s="439"/>
      <c r="F335" s="440"/>
      <c r="G335" s="438" t="str">
        <f>IF(Calcu!B191=TRUE,Calcu!E191*$H$328,"")</f>
        <v/>
      </c>
      <c r="H335" s="439"/>
      <c r="I335" s="439"/>
      <c r="J335" s="439"/>
      <c r="K335" s="440"/>
      <c r="L335" s="438" t="str">
        <f>IF(Calcu!B191=TRUE,Calcu!F191*H$328,"")</f>
        <v/>
      </c>
      <c r="M335" s="439"/>
      <c r="N335" s="439"/>
      <c r="O335" s="439"/>
      <c r="P335" s="440"/>
      <c r="Q335" s="438" t="str">
        <f>IF(Calcu!B191=TRUE,Calcu!G191*H$328,"")</f>
        <v/>
      </c>
      <c r="R335" s="439"/>
      <c r="S335" s="439"/>
      <c r="T335" s="439"/>
      <c r="U335" s="440"/>
      <c r="V335" s="438" t="str">
        <f>IF(Calcu!B191=TRUE,Calcu!H191*H$328,"")</f>
        <v/>
      </c>
      <c r="W335" s="439"/>
      <c r="X335" s="439"/>
      <c r="Y335" s="439"/>
      <c r="Z335" s="440"/>
      <c r="AA335" s="438" t="str">
        <f>IF(Calcu!B191=TRUE,Calcu!I191*H$328,"")</f>
        <v/>
      </c>
      <c r="AB335" s="439"/>
      <c r="AC335" s="439"/>
      <c r="AD335" s="439"/>
      <c r="AE335" s="440"/>
      <c r="AF335" s="438" t="str">
        <f>Calcu!M191</f>
        <v/>
      </c>
      <c r="AG335" s="439"/>
      <c r="AH335" s="439"/>
      <c r="AI335" s="439"/>
      <c r="AJ335" s="440"/>
      <c r="AK335" s="438" t="str">
        <f>Calcu!K191</f>
        <v/>
      </c>
      <c r="AL335" s="439"/>
      <c r="AM335" s="439"/>
      <c r="AN335" s="439"/>
      <c r="AO335" s="440"/>
    </row>
    <row r="336" spans="1:44" ht="18.75" customHeight="1">
      <c r="A336" s="57"/>
      <c r="B336" s="438" t="str">
        <f>Calcu!T192</f>
        <v/>
      </c>
      <c r="C336" s="439"/>
      <c r="D336" s="439"/>
      <c r="E336" s="439"/>
      <c r="F336" s="440"/>
      <c r="G336" s="438" t="str">
        <f>IF(Calcu!B192=TRUE,Calcu!E192*$H$328,"")</f>
        <v/>
      </c>
      <c r="H336" s="439"/>
      <c r="I336" s="439"/>
      <c r="J336" s="439"/>
      <c r="K336" s="440"/>
      <c r="L336" s="438" t="str">
        <f>IF(Calcu!B192=TRUE,Calcu!F192*H$328,"")</f>
        <v/>
      </c>
      <c r="M336" s="439"/>
      <c r="N336" s="439"/>
      <c r="O336" s="439"/>
      <c r="P336" s="440"/>
      <c r="Q336" s="438" t="str">
        <f>IF(Calcu!B192=TRUE,Calcu!G192*H$328,"")</f>
        <v/>
      </c>
      <c r="R336" s="439"/>
      <c r="S336" s="439"/>
      <c r="T336" s="439"/>
      <c r="U336" s="440"/>
      <c r="V336" s="438" t="str">
        <f>IF(Calcu!B192=TRUE,Calcu!H192*H$328,"")</f>
        <v/>
      </c>
      <c r="W336" s="439"/>
      <c r="X336" s="439"/>
      <c r="Y336" s="439"/>
      <c r="Z336" s="440"/>
      <c r="AA336" s="438" t="str">
        <f>IF(Calcu!B192=TRUE,Calcu!I192*H$328,"")</f>
        <v/>
      </c>
      <c r="AB336" s="439"/>
      <c r="AC336" s="439"/>
      <c r="AD336" s="439"/>
      <c r="AE336" s="440"/>
      <c r="AF336" s="438" t="str">
        <f>Calcu!M192</f>
        <v/>
      </c>
      <c r="AG336" s="439"/>
      <c r="AH336" s="439"/>
      <c r="AI336" s="439"/>
      <c r="AJ336" s="440"/>
      <c r="AK336" s="438" t="str">
        <f>Calcu!K192</f>
        <v/>
      </c>
      <c r="AL336" s="439"/>
      <c r="AM336" s="439"/>
      <c r="AN336" s="439"/>
      <c r="AO336" s="440"/>
    </row>
    <row r="337" spans="1:41" ht="18.75" customHeight="1">
      <c r="A337" s="57"/>
      <c r="B337" s="438" t="str">
        <f>Calcu!T193</f>
        <v/>
      </c>
      <c r="C337" s="439"/>
      <c r="D337" s="439"/>
      <c r="E337" s="439"/>
      <c r="F337" s="440"/>
      <c r="G337" s="438" t="str">
        <f>IF(Calcu!B193=TRUE,Calcu!E193*$H$328,"")</f>
        <v/>
      </c>
      <c r="H337" s="439"/>
      <c r="I337" s="439"/>
      <c r="J337" s="439"/>
      <c r="K337" s="440"/>
      <c r="L337" s="438" t="str">
        <f>IF(Calcu!B193=TRUE,Calcu!F193*H$328,"")</f>
        <v/>
      </c>
      <c r="M337" s="439"/>
      <c r="N337" s="439"/>
      <c r="O337" s="439"/>
      <c r="P337" s="440"/>
      <c r="Q337" s="438" t="str">
        <f>IF(Calcu!B193=TRUE,Calcu!G193*H$328,"")</f>
        <v/>
      </c>
      <c r="R337" s="439"/>
      <c r="S337" s="439"/>
      <c r="T337" s="439"/>
      <c r="U337" s="440"/>
      <c r="V337" s="438" t="str">
        <f>IF(Calcu!B193=TRUE,Calcu!H193*H$328,"")</f>
        <v/>
      </c>
      <c r="W337" s="439"/>
      <c r="X337" s="439"/>
      <c r="Y337" s="439"/>
      <c r="Z337" s="440"/>
      <c r="AA337" s="438" t="str">
        <f>IF(Calcu!B193=TRUE,Calcu!I193*H$328,"")</f>
        <v/>
      </c>
      <c r="AB337" s="439"/>
      <c r="AC337" s="439"/>
      <c r="AD337" s="439"/>
      <c r="AE337" s="440"/>
      <c r="AF337" s="438" t="str">
        <f>Calcu!M193</f>
        <v/>
      </c>
      <c r="AG337" s="439"/>
      <c r="AH337" s="439"/>
      <c r="AI337" s="439"/>
      <c r="AJ337" s="440"/>
      <c r="AK337" s="438" t="str">
        <f>Calcu!K193</f>
        <v/>
      </c>
      <c r="AL337" s="439"/>
      <c r="AM337" s="439"/>
      <c r="AN337" s="439"/>
      <c r="AO337" s="440"/>
    </row>
    <row r="338" spans="1:41" ht="18.75" customHeight="1">
      <c r="A338" s="57"/>
      <c r="B338" s="438" t="str">
        <f>Calcu!T194</f>
        <v/>
      </c>
      <c r="C338" s="439"/>
      <c r="D338" s="439"/>
      <c r="E338" s="439"/>
      <c r="F338" s="440"/>
      <c r="G338" s="438" t="str">
        <f>IF(Calcu!B194=TRUE,Calcu!E194*$H$328,"")</f>
        <v/>
      </c>
      <c r="H338" s="439"/>
      <c r="I338" s="439"/>
      <c r="J338" s="439"/>
      <c r="K338" s="440"/>
      <c r="L338" s="438" t="str">
        <f>IF(Calcu!B194=TRUE,Calcu!F194*H$328,"")</f>
        <v/>
      </c>
      <c r="M338" s="439"/>
      <c r="N338" s="439"/>
      <c r="O338" s="439"/>
      <c r="P338" s="440"/>
      <c r="Q338" s="438" t="str">
        <f>IF(Calcu!B194=TRUE,Calcu!G194*H$328,"")</f>
        <v/>
      </c>
      <c r="R338" s="439"/>
      <c r="S338" s="439"/>
      <c r="T338" s="439"/>
      <c r="U338" s="440"/>
      <c r="V338" s="438" t="str">
        <f>IF(Calcu!B194=TRUE,Calcu!H194*H$328,"")</f>
        <v/>
      </c>
      <c r="W338" s="439"/>
      <c r="X338" s="439"/>
      <c r="Y338" s="439"/>
      <c r="Z338" s="440"/>
      <c r="AA338" s="438" t="str">
        <f>IF(Calcu!B194=TRUE,Calcu!I194*H$328,"")</f>
        <v/>
      </c>
      <c r="AB338" s="439"/>
      <c r="AC338" s="439"/>
      <c r="AD338" s="439"/>
      <c r="AE338" s="440"/>
      <c r="AF338" s="438" t="str">
        <f>Calcu!M194</f>
        <v/>
      </c>
      <c r="AG338" s="439"/>
      <c r="AH338" s="439"/>
      <c r="AI338" s="439"/>
      <c r="AJ338" s="440"/>
      <c r="AK338" s="438" t="str">
        <f>Calcu!K194</f>
        <v/>
      </c>
      <c r="AL338" s="439"/>
      <c r="AM338" s="439"/>
      <c r="AN338" s="439"/>
      <c r="AO338" s="440"/>
    </row>
    <row r="339" spans="1:41" ht="18.75" customHeight="1">
      <c r="A339" s="57"/>
      <c r="B339" s="438" t="str">
        <f>Calcu!T195</f>
        <v/>
      </c>
      <c r="C339" s="439"/>
      <c r="D339" s="439"/>
      <c r="E339" s="439"/>
      <c r="F339" s="440"/>
      <c r="G339" s="438" t="str">
        <f>IF(Calcu!B195=TRUE,Calcu!E195*$H$328,"")</f>
        <v/>
      </c>
      <c r="H339" s="439"/>
      <c r="I339" s="439"/>
      <c r="J339" s="439"/>
      <c r="K339" s="440"/>
      <c r="L339" s="438" t="str">
        <f>IF(Calcu!B195=TRUE,Calcu!F195*H$328,"")</f>
        <v/>
      </c>
      <c r="M339" s="439"/>
      <c r="N339" s="439"/>
      <c r="O339" s="439"/>
      <c r="P339" s="440"/>
      <c r="Q339" s="438" t="str">
        <f>IF(Calcu!B195=TRUE,Calcu!G195*H$328,"")</f>
        <v/>
      </c>
      <c r="R339" s="439"/>
      <c r="S339" s="439"/>
      <c r="T339" s="439"/>
      <c r="U339" s="440"/>
      <c r="V339" s="438" t="str">
        <f>IF(Calcu!B195=TRUE,Calcu!H195*H$328,"")</f>
        <v/>
      </c>
      <c r="W339" s="439"/>
      <c r="X339" s="439"/>
      <c r="Y339" s="439"/>
      <c r="Z339" s="440"/>
      <c r="AA339" s="438" t="str">
        <f>IF(Calcu!B195=TRUE,Calcu!I195*H$328,"")</f>
        <v/>
      </c>
      <c r="AB339" s="439"/>
      <c r="AC339" s="439"/>
      <c r="AD339" s="439"/>
      <c r="AE339" s="440"/>
      <c r="AF339" s="438" t="str">
        <f>Calcu!M195</f>
        <v/>
      </c>
      <c r="AG339" s="439"/>
      <c r="AH339" s="439"/>
      <c r="AI339" s="439"/>
      <c r="AJ339" s="440"/>
      <c r="AK339" s="438" t="str">
        <f>Calcu!K195</f>
        <v/>
      </c>
      <c r="AL339" s="439"/>
      <c r="AM339" s="439"/>
      <c r="AN339" s="439"/>
      <c r="AO339" s="440"/>
    </row>
    <row r="340" spans="1:41" ht="18.75" customHeight="1">
      <c r="A340" s="57"/>
      <c r="B340" s="438" t="str">
        <f>Calcu!T196</f>
        <v/>
      </c>
      <c r="C340" s="439"/>
      <c r="D340" s="439"/>
      <c r="E340" s="439"/>
      <c r="F340" s="440"/>
      <c r="G340" s="438" t="str">
        <f>IF(Calcu!B196=TRUE,Calcu!E196*$H$328,"")</f>
        <v/>
      </c>
      <c r="H340" s="439"/>
      <c r="I340" s="439"/>
      <c r="J340" s="439"/>
      <c r="K340" s="440"/>
      <c r="L340" s="438" t="str">
        <f>IF(Calcu!B196=TRUE,Calcu!F196*H$328,"")</f>
        <v/>
      </c>
      <c r="M340" s="439"/>
      <c r="N340" s="439"/>
      <c r="O340" s="439"/>
      <c r="P340" s="440"/>
      <c r="Q340" s="438" t="str">
        <f>IF(Calcu!B196=TRUE,Calcu!G196*H$328,"")</f>
        <v/>
      </c>
      <c r="R340" s="439"/>
      <c r="S340" s="439"/>
      <c r="T340" s="439"/>
      <c r="U340" s="440"/>
      <c r="V340" s="438" t="str">
        <f>IF(Calcu!B196=TRUE,Calcu!H196*H$328,"")</f>
        <v/>
      </c>
      <c r="W340" s="439"/>
      <c r="X340" s="439"/>
      <c r="Y340" s="439"/>
      <c r="Z340" s="440"/>
      <c r="AA340" s="438" t="str">
        <f>IF(Calcu!B196=TRUE,Calcu!I196*H$328,"")</f>
        <v/>
      </c>
      <c r="AB340" s="439"/>
      <c r="AC340" s="439"/>
      <c r="AD340" s="439"/>
      <c r="AE340" s="440"/>
      <c r="AF340" s="438" t="str">
        <f>Calcu!M196</f>
        <v/>
      </c>
      <c r="AG340" s="439"/>
      <c r="AH340" s="439"/>
      <c r="AI340" s="439"/>
      <c r="AJ340" s="440"/>
      <c r="AK340" s="438" t="str">
        <f>Calcu!K196</f>
        <v/>
      </c>
      <c r="AL340" s="439"/>
      <c r="AM340" s="439"/>
      <c r="AN340" s="439"/>
      <c r="AO340" s="440"/>
    </row>
    <row r="341" spans="1:41" ht="18.75" customHeight="1">
      <c r="A341" s="57"/>
      <c r="B341" s="438" t="str">
        <f>Calcu!T197</f>
        <v/>
      </c>
      <c r="C341" s="439"/>
      <c r="D341" s="439"/>
      <c r="E341" s="439"/>
      <c r="F341" s="440"/>
      <c r="G341" s="438" t="str">
        <f>IF(Calcu!B197=TRUE,Calcu!E197*$H$328,"")</f>
        <v/>
      </c>
      <c r="H341" s="439"/>
      <c r="I341" s="439"/>
      <c r="J341" s="439"/>
      <c r="K341" s="440"/>
      <c r="L341" s="438" t="str">
        <f>IF(Calcu!B197=TRUE,Calcu!F197*H$328,"")</f>
        <v/>
      </c>
      <c r="M341" s="439"/>
      <c r="N341" s="439"/>
      <c r="O341" s="439"/>
      <c r="P341" s="440"/>
      <c r="Q341" s="438" t="str">
        <f>IF(Calcu!B197=TRUE,Calcu!G197*H$328,"")</f>
        <v/>
      </c>
      <c r="R341" s="439"/>
      <c r="S341" s="439"/>
      <c r="T341" s="439"/>
      <c r="U341" s="440"/>
      <c r="V341" s="438" t="str">
        <f>IF(Calcu!B197=TRUE,Calcu!H197*H$328,"")</f>
        <v/>
      </c>
      <c r="W341" s="439"/>
      <c r="X341" s="439"/>
      <c r="Y341" s="439"/>
      <c r="Z341" s="440"/>
      <c r="AA341" s="438" t="str">
        <f>IF(Calcu!B197=TRUE,Calcu!I197*H$328,"")</f>
        <v/>
      </c>
      <c r="AB341" s="439"/>
      <c r="AC341" s="439"/>
      <c r="AD341" s="439"/>
      <c r="AE341" s="440"/>
      <c r="AF341" s="438" t="str">
        <f>Calcu!M197</f>
        <v/>
      </c>
      <c r="AG341" s="439"/>
      <c r="AH341" s="439"/>
      <c r="AI341" s="439"/>
      <c r="AJ341" s="440"/>
      <c r="AK341" s="438" t="str">
        <f>Calcu!K197</f>
        <v/>
      </c>
      <c r="AL341" s="439"/>
      <c r="AM341" s="439"/>
      <c r="AN341" s="439"/>
      <c r="AO341" s="440"/>
    </row>
    <row r="342" spans="1:41" ht="18.75" customHeight="1">
      <c r="A342" s="57"/>
      <c r="B342" s="438" t="str">
        <f>Calcu!T198</f>
        <v/>
      </c>
      <c r="C342" s="439"/>
      <c r="D342" s="439"/>
      <c r="E342" s="439"/>
      <c r="F342" s="440"/>
      <c r="G342" s="438" t="str">
        <f>IF(Calcu!B198=TRUE,Calcu!E198*$H$328,"")</f>
        <v/>
      </c>
      <c r="H342" s="439"/>
      <c r="I342" s="439"/>
      <c r="J342" s="439"/>
      <c r="K342" s="440"/>
      <c r="L342" s="438" t="str">
        <f>IF(Calcu!B198=TRUE,Calcu!F198*H$328,"")</f>
        <v/>
      </c>
      <c r="M342" s="439"/>
      <c r="N342" s="439"/>
      <c r="O342" s="439"/>
      <c r="P342" s="440"/>
      <c r="Q342" s="438" t="str">
        <f>IF(Calcu!B198=TRUE,Calcu!G198*H$328,"")</f>
        <v/>
      </c>
      <c r="R342" s="439"/>
      <c r="S342" s="439"/>
      <c r="T342" s="439"/>
      <c r="U342" s="440"/>
      <c r="V342" s="438" t="str">
        <f>IF(Calcu!B198=TRUE,Calcu!H198*H$328,"")</f>
        <v/>
      </c>
      <c r="W342" s="439"/>
      <c r="X342" s="439"/>
      <c r="Y342" s="439"/>
      <c r="Z342" s="440"/>
      <c r="AA342" s="438" t="str">
        <f>IF(Calcu!B198=TRUE,Calcu!I198*H$328,"")</f>
        <v/>
      </c>
      <c r="AB342" s="439"/>
      <c r="AC342" s="439"/>
      <c r="AD342" s="439"/>
      <c r="AE342" s="440"/>
      <c r="AF342" s="438" t="str">
        <f>Calcu!M198</f>
        <v/>
      </c>
      <c r="AG342" s="439"/>
      <c r="AH342" s="439"/>
      <c r="AI342" s="439"/>
      <c r="AJ342" s="440"/>
      <c r="AK342" s="438" t="str">
        <f>Calcu!K198</f>
        <v/>
      </c>
      <c r="AL342" s="439"/>
      <c r="AM342" s="439"/>
      <c r="AN342" s="439"/>
      <c r="AO342" s="440"/>
    </row>
    <row r="343" spans="1:41" ht="18.75" customHeight="1">
      <c r="A343" s="57"/>
      <c r="B343" s="438" t="str">
        <f>Calcu!T199</f>
        <v/>
      </c>
      <c r="C343" s="439"/>
      <c r="D343" s="439"/>
      <c r="E343" s="439"/>
      <c r="F343" s="440"/>
      <c r="G343" s="438" t="str">
        <f>IF(Calcu!B199=TRUE,Calcu!E199*$H$328,"")</f>
        <v/>
      </c>
      <c r="H343" s="439"/>
      <c r="I343" s="439"/>
      <c r="J343" s="439"/>
      <c r="K343" s="440"/>
      <c r="L343" s="438" t="str">
        <f>IF(Calcu!B199=TRUE,Calcu!F199*H$328,"")</f>
        <v/>
      </c>
      <c r="M343" s="439"/>
      <c r="N343" s="439"/>
      <c r="O343" s="439"/>
      <c r="P343" s="440"/>
      <c r="Q343" s="438" t="str">
        <f>IF(Calcu!B199=TRUE,Calcu!G199*H$328,"")</f>
        <v/>
      </c>
      <c r="R343" s="439"/>
      <c r="S343" s="439"/>
      <c r="T343" s="439"/>
      <c r="U343" s="440"/>
      <c r="V343" s="438" t="str">
        <f>IF(Calcu!B199=TRUE,Calcu!H199*H$328,"")</f>
        <v/>
      </c>
      <c r="W343" s="439"/>
      <c r="X343" s="439"/>
      <c r="Y343" s="439"/>
      <c r="Z343" s="440"/>
      <c r="AA343" s="438" t="str">
        <f>IF(Calcu!B199=TRUE,Calcu!I199*H$328,"")</f>
        <v/>
      </c>
      <c r="AB343" s="439"/>
      <c r="AC343" s="439"/>
      <c r="AD343" s="439"/>
      <c r="AE343" s="440"/>
      <c r="AF343" s="438" t="str">
        <f>Calcu!M199</f>
        <v/>
      </c>
      <c r="AG343" s="439"/>
      <c r="AH343" s="439"/>
      <c r="AI343" s="439"/>
      <c r="AJ343" s="440"/>
      <c r="AK343" s="438" t="str">
        <f>Calcu!K199</f>
        <v/>
      </c>
      <c r="AL343" s="439"/>
      <c r="AM343" s="439"/>
      <c r="AN343" s="439"/>
      <c r="AO343" s="440"/>
    </row>
    <row r="344" spans="1:41" ht="18.75" customHeight="1">
      <c r="A344" s="57"/>
      <c r="B344" s="438" t="str">
        <f>Calcu!T200</f>
        <v/>
      </c>
      <c r="C344" s="439"/>
      <c r="D344" s="439"/>
      <c r="E344" s="439"/>
      <c r="F344" s="440"/>
      <c r="G344" s="438" t="str">
        <f>IF(Calcu!B200=TRUE,Calcu!E200*$H$328,"")</f>
        <v/>
      </c>
      <c r="H344" s="439"/>
      <c r="I344" s="439"/>
      <c r="J344" s="439"/>
      <c r="K344" s="440"/>
      <c r="L344" s="438" t="str">
        <f>IF(Calcu!B200=TRUE,Calcu!F200*H$328,"")</f>
        <v/>
      </c>
      <c r="M344" s="439"/>
      <c r="N344" s="439"/>
      <c r="O344" s="439"/>
      <c r="P344" s="440"/>
      <c r="Q344" s="438" t="str">
        <f>IF(Calcu!B200=TRUE,Calcu!G200*H$328,"")</f>
        <v/>
      </c>
      <c r="R344" s="439"/>
      <c r="S344" s="439"/>
      <c r="T344" s="439"/>
      <c r="U344" s="440"/>
      <c r="V344" s="438" t="str">
        <f>IF(Calcu!B200=TRUE,Calcu!H200*H$328,"")</f>
        <v/>
      </c>
      <c r="W344" s="439"/>
      <c r="X344" s="439"/>
      <c r="Y344" s="439"/>
      <c r="Z344" s="440"/>
      <c r="AA344" s="438" t="str">
        <f>IF(Calcu!B200=TRUE,Calcu!I200*H$328,"")</f>
        <v/>
      </c>
      <c r="AB344" s="439"/>
      <c r="AC344" s="439"/>
      <c r="AD344" s="439"/>
      <c r="AE344" s="440"/>
      <c r="AF344" s="438" t="str">
        <f>Calcu!M200</f>
        <v/>
      </c>
      <c r="AG344" s="439"/>
      <c r="AH344" s="439"/>
      <c r="AI344" s="439"/>
      <c r="AJ344" s="440"/>
      <c r="AK344" s="438" t="str">
        <f>Calcu!K200</f>
        <v/>
      </c>
      <c r="AL344" s="439"/>
      <c r="AM344" s="439"/>
      <c r="AN344" s="439"/>
      <c r="AO344" s="440"/>
    </row>
    <row r="345" spans="1:41" ht="18.75" customHeight="1">
      <c r="A345" s="57"/>
      <c r="B345" s="438" t="str">
        <f>Calcu!T201</f>
        <v/>
      </c>
      <c r="C345" s="439"/>
      <c r="D345" s="439"/>
      <c r="E345" s="439"/>
      <c r="F345" s="440"/>
      <c r="G345" s="438" t="str">
        <f>IF(Calcu!B201=TRUE,Calcu!E201*$H$328,"")</f>
        <v/>
      </c>
      <c r="H345" s="439"/>
      <c r="I345" s="439"/>
      <c r="J345" s="439"/>
      <c r="K345" s="440"/>
      <c r="L345" s="438" t="str">
        <f>IF(Calcu!B201=TRUE,Calcu!F201*H$328,"")</f>
        <v/>
      </c>
      <c r="M345" s="439"/>
      <c r="N345" s="439"/>
      <c r="O345" s="439"/>
      <c r="P345" s="440"/>
      <c r="Q345" s="438" t="str">
        <f>IF(Calcu!B201=TRUE,Calcu!G201*H$328,"")</f>
        <v/>
      </c>
      <c r="R345" s="439"/>
      <c r="S345" s="439"/>
      <c r="T345" s="439"/>
      <c r="U345" s="440"/>
      <c r="V345" s="438" t="str">
        <f>IF(Calcu!B201=TRUE,Calcu!H201*H$328,"")</f>
        <v/>
      </c>
      <c r="W345" s="439"/>
      <c r="X345" s="439"/>
      <c r="Y345" s="439"/>
      <c r="Z345" s="440"/>
      <c r="AA345" s="438" t="str">
        <f>IF(Calcu!B201=TRUE,Calcu!I201*H$328,"")</f>
        <v/>
      </c>
      <c r="AB345" s="439"/>
      <c r="AC345" s="439"/>
      <c r="AD345" s="439"/>
      <c r="AE345" s="440"/>
      <c r="AF345" s="438" t="str">
        <f>Calcu!M201</f>
        <v/>
      </c>
      <c r="AG345" s="439"/>
      <c r="AH345" s="439"/>
      <c r="AI345" s="439"/>
      <c r="AJ345" s="440"/>
      <c r="AK345" s="438" t="str">
        <f>Calcu!K201</f>
        <v/>
      </c>
      <c r="AL345" s="439"/>
      <c r="AM345" s="439"/>
      <c r="AN345" s="439"/>
      <c r="AO345" s="440"/>
    </row>
    <row r="346" spans="1:41" ht="18.75" customHeight="1">
      <c r="A346" s="57"/>
      <c r="B346" s="438" t="str">
        <f>Calcu!T202</f>
        <v/>
      </c>
      <c r="C346" s="439"/>
      <c r="D346" s="439"/>
      <c r="E346" s="439"/>
      <c r="F346" s="440"/>
      <c r="G346" s="438" t="str">
        <f>IF(Calcu!B202=TRUE,Calcu!E202*$H$328,"")</f>
        <v/>
      </c>
      <c r="H346" s="439"/>
      <c r="I346" s="439"/>
      <c r="J346" s="439"/>
      <c r="K346" s="440"/>
      <c r="L346" s="438" t="str">
        <f>IF(Calcu!B202=TRUE,Calcu!F202*H$328,"")</f>
        <v/>
      </c>
      <c r="M346" s="439"/>
      <c r="N346" s="439"/>
      <c r="O346" s="439"/>
      <c r="P346" s="440"/>
      <c r="Q346" s="438" t="str">
        <f>IF(Calcu!B202=TRUE,Calcu!G202*H$328,"")</f>
        <v/>
      </c>
      <c r="R346" s="439"/>
      <c r="S346" s="439"/>
      <c r="T346" s="439"/>
      <c r="U346" s="440"/>
      <c r="V346" s="438" t="str">
        <f>IF(Calcu!B202=TRUE,Calcu!H202*H$328,"")</f>
        <v/>
      </c>
      <c r="W346" s="439"/>
      <c r="X346" s="439"/>
      <c r="Y346" s="439"/>
      <c r="Z346" s="440"/>
      <c r="AA346" s="438" t="str">
        <f>IF(Calcu!B202=TRUE,Calcu!I202*H$328,"")</f>
        <v/>
      </c>
      <c r="AB346" s="439"/>
      <c r="AC346" s="439"/>
      <c r="AD346" s="439"/>
      <c r="AE346" s="440"/>
      <c r="AF346" s="438" t="str">
        <f>Calcu!M202</f>
        <v/>
      </c>
      <c r="AG346" s="439"/>
      <c r="AH346" s="439"/>
      <c r="AI346" s="439"/>
      <c r="AJ346" s="440"/>
      <c r="AK346" s="438" t="str">
        <f>Calcu!K202</f>
        <v/>
      </c>
      <c r="AL346" s="439"/>
      <c r="AM346" s="439"/>
      <c r="AN346" s="439"/>
      <c r="AO346" s="440"/>
    </row>
    <row r="347" spans="1:41" ht="18.75" customHeight="1">
      <c r="A347" s="57"/>
      <c r="B347" s="438" t="str">
        <f>Calcu!T203</f>
        <v/>
      </c>
      <c r="C347" s="439"/>
      <c r="D347" s="439"/>
      <c r="E347" s="439"/>
      <c r="F347" s="440"/>
      <c r="G347" s="438" t="str">
        <f>IF(Calcu!B203=TRUE,Calcu!E203*$H$328,"")</f>
        <v/>
      </c>
      <c r="H347" s="439"/>
      <c r="I347" s="439"/>
      <c r="J347" s="439"/>
      <c r="K347" s="440"/>
      <c r="L347" s="438" t="str">
        <f>IF(Calcu!B203=TRUE,Calcu!F203*H$328,"")</f>
        <v/>
      </c>
      <c r="M347" s="439"/>
      <c r="N347" s="439"/>
      <c r="O347" s="439"/>
      <c r="P347" s="440"/>
      <c r="Q347" s="438" t="str">
        <f>IF(Calcu!B203=TRUE,Calcu!G203*H$328,"")</f>
        <v/>
      </c>
      <c r="R347" s="439"/>
      <c r="S347" s="439"/>
      <c r="T347" s="439"/>
      <c r="U347" s="440"/>
      <c r="V347" s="438" t="str">
        <f>IF(Calcu!B203=TRUE,Calcu!H203*H$328,"")</f>
        <v/>
      </c>
      <c r="W347" s="439"/>
      <c r="X347" s="439"/>
      <c r="Y347" s="439"/>
      <c r="Z347" s="440"/>
      <c r="AA347" s="438" t="str">
        <f>IF(Calcu!B203=TRUE,Calcu!I203*H$328,"")</f>
        <v/>
      </c>
      <c r="AB347" s="439"/>
      <c r="AC347" s="439"/>
      <c r="AD347" s="439"/>
      <c r="AE347" s="440"/>
      <c r="AF347" s="438" t="str">
        <f>Calcu!M203</f>
        <v/>
      </c>
      <c r="AG347" s="439"/>
      <c r="AH347" s="439"/>
      <c r="AI347" s="439"/>
      <c r="AJ347" s="440"/>
      <c r="AK347" s="438" t="str">
        <f>Calcu!K203</f>
        <v/>
      </c>
      <c r="AL347" s="439"/>
      <c r="AM347" s="439"/>
      <c r="AN347" s="439"/>
      <c r="AO347" s="440"/>
    </row>
    <row r="348" spans="1:41" ht="18.75" customHeight="1">
      <c r="A348" s="57"/>
      <c r="B348" s="438" t="str">
        <f>Calcu!T204</f>
        <v/>
      </c>
      <c r="C348" s="439"/>
      <c r="D348" s="439"/>
      <c r="E348" s="439"/>
      <c r="F348" s="440"/>
      <c r="G348" s="438" t="str">
        <f>IF(Calcu!B204=TRUE,Calcu!E204*$H$328,"")</f>
        <v/>
      </c>
      <c r="H348" s="439"/>
      <c r="I348" s="439"/>
      <c r="J348" s="439"/>
      <c r="K348" s="440"/>
      <c r="L348" s="438" t="str">
        <f>IF(Calcu!B204=TRUE,Calcu!F204*H$328,"")</f>
        <v/>
      </c>
      <c r="M348" s="439"/>
      <c r="N348" s="439"/>
      <c r="O348" s="439"/>
      <c r="P348" s="440"/>
      <c r="Q348" s="438" t="str">
        <f>IF(Calcu!B204=TRUE,Calcu!G204*H$328,"")</f>
        <v/>
      </c>
      <c r="R348" s="439"/>
      <c r="S348" s="439"/>
      <c r="T348" s="439"/>
      <c r="U348" s="440"/>
      <c r="V348" s="438" t="str">
        <f>IF(Calcu!B204=TRUE,Calcu!H204*H$328,"")</f>
        <v/>
      </c>
      <c r="W348" s="439"/>
      <c r="X348" s="439"/>
      <c r="Y348" s="439"/>
      <c r="Z348" s="440"/>
      <c r="AA348" s="438" t="str">
        <f>IF(Calcu!B204=TRUE,Calcu!I204*H$328,"")</f>
        <v/>
      </c>
      <c r="AB348" s="439"/>
      <c r="AC348" s="439"/>
      <c r="AD348" s="439"/>
      <c r="AE348" s="440"/>
      <c r="AF348" s="438" t="str">
        <f>Calcu!M204</f>
        <v/>
      </c>
      <c r="AG348" s="439"/>
      <c r="AH348" s="439"/>
      <c r="AI348" s="439"/>
      <c r="AJ348" s="440"/>
      <c r="AK348" s="438" t="str">
        <f>Calcu!K204</f>
        <v/>
      </c>
      <c r="AL348" s="439"/>
      <c r="AM348" s="439"/>
      <c r="AN348" s="439"/>
      <c r="AO348" s="440"/>
    </row>
    <row r="349" spans="1:41" ht="18.75" customHeight="1">
      <c r="A349" s="57"/>
      <c r="B349" s="438" t="str">
        <f>Calcu!T205</f>
        <v/>
      </c>
      <c r="C349" s="439"/>
      <c r="D349" s="439"/>
      <c r="E349" s="439"/>
      <c r="F349" s="440"/>
      <c r="G349" s="438" t="str">
        <f>IF(Calcu!B205=TRUE,Calcu!E205*$H$328,"")</f>
        <v/>
      </c>
      <c r="H349" s="439"/>
      <c r="I349" s="439"/>
      <c r="J349" s="439"/>
      <c r="K349" s="440"/>
      <c r="L349" s="438" t="str">
        <f>IF(Calcu!B205=TRUE,Calcu!F205*H$328,"")</f>
        <v/>
      </c>
      <c r="M349" s="439"/>
      <c r="N349" s="439"/>
      <c r="O349" s="439"/>
      <c r="P349" s="440"/>
      <c r="Q349" s="438" t="str">
        <f>IF(Calcu!B205=TRUE,Calcu!G205*H$328,"")</f>
        <v/>
      </c>
      <c r="R349" s="439"/>
      <c r="S349" s="439"/>
      <c r="T349" s="439"/>
      <c r="U349" s="440"/>
      <c r="V349" s="438" t="str">
        <f>IF(Calcu!B205=TRUE,Calcu!H205*H$328,"")</f>
        <v/>
      </c>
      <c r="W349" s="439"/>
      <c r="X349" s="439"/>
      <c r="Y349" s="439"/>
      <c r="Z349" s="440"/>
      <c r="AA349" s="438" t="str">
        <f>IF(Calcu!B205=TRUE,Calcu!I205*H$328,"")</f>
        <v/>
      </c>
      <c r="AB349" s="439"/>
      <c r="AC349" s="439"/>
      <c r="AD349" s="439"/>
      <c r="AE349" s="440"/>
      <c r="AF349" s="438" t="str">
        <f>Calcu!M205</f>
        <v/>
      </c>
      <c r="AG349" s="439"/>
      <c r="AH349" s="439"/>
      <c r="AI349" s="439"/>
      <c r="AJ349" s="440"/>
      <c r="AK349" s="438" t="str">
        <f>Calcu!K205</f>
        <v/>
      </c>
      <c r="AL349" s="439"/>
      <c r="AM349" s="439"/>
      <c r="AN349" s="439"/>
      <c r="AO349" s="440"/>
    </row>
    <row r="350" spans="1:41" ht="18.75" customHeight="1">
      <c r="A350" s="57"/>
      <c r="B350" s="438" t="str">
        <f>Calcu!T206</f>
        <v/>
      </c>
      <c r="C350" s="439"/>
      <c r="D350" s="439"/>
      <c r="E350" s="439"/>
      <c r="F350" s="440"/>
      <c r="G350" s="438" t="str">
        <f>IF(Calcu!B206=TRUE,Calcu!E206*$H$328,"")</f>
        <v/>
      </c>
      <c r="H350" s="439"/>
      <c r="I350" s="439"/>
      <c r="J350" s="439"/>
      <c r="K350" s="440"/>
      <c r="L350" s="438" t="str">
        <f>IF(Calcu!B206=TRUE,Calcu!F206*H$328,"")</f>
        <v/>
      </c>
      <c r="M350" s="439"/>
      <c r="N350" s="439"/>
      <c r="O350" s="439"/>
      <c r="P350" s="440"/>
      <c r="Q350" s="438" t="str">
        <f>IF(Calcu!B206=TRUE,Calcu!G206*H$328,"")</f>
        <v/>
      </c>
      <c r="R350" s="439"/>
      <c r="S350" s="439"/>
      <c r="T350" s="439"/>
      <c r="U350" s="440"/>
      <c r="V350" s="438" t="str">
        <f>IF(Calcu!B206=TRUE,Calcu!H206*H$328,"")</f>
        <v/>
      </c>
      <c r="W350" s="439"/>
      <c r="X350" s="439"/>
      <c r="Y350" s="439"/>
      <c r="Z350" s="440"/>
      <c r="AA350" s="438" t="str">
        <f>IF(Calcu!B206=TRUE,Calcu!I206*H$328,"")</f>
        <v/>
      </c>
      <c r="AB350" s="439"/>
      <c r="AC350" s="439"/>
      <c r="AD350" s="439"/>
      <c r="AE350" s="440"/>
      <c r="AF350" s="438" t="str">
        <f>Calcu!M206</f>
        <v/>
      </c>
      <c r="AG350" s="439"/>
      <c r="AH350" s="439"/>
      <c r="AI350" s="439"/>
      <c r="AJ350" s="440"/>
      <c r="AK350" s="438" t="str">
        <f>Calcu!K206</f>
        <v/>
      </c>
      <c r="AL350" s="439"/>
      <c r="AM350" s="439"/>
      <c r="AN350" s="439"/>
      <c r="AO350" s="440"/>
    </row>
    <row r="351" spans="1:41" ht="18.75" customHeight="1">
      <c r="A351" s="57"/>
      <c r="B351" s="438" t="str">
        <f>Calcu!T207</f>
        <v/>
      </c>
      <c r="C351" s="439"/>
      <c r="D351" s="439"/>
      <c r="E351" s="439"/>
      <c r="F351" s="440"/>
      <c r="G351" s="438" t="str">
        <f>IF(Calcu!B207=TRUE,Calcu!E207*$H$328,"")</f>
        <v/>
      </c>
      <c r="H351" s="439"/>
      <c r="I351" s="439"/>
      <c r="J351" s="439"/>
      <c r="K351" s="440"/>
      <c r="L351" s="438" t="str">
        <f>IF(Calcu!B207=TRUE,Calcu!F207*H$328,"")</f>
        <v/>
      </c>
      <c r="M351" s="439"/>
      <c r="N351" s="439"/>
      <c r="O351" s="439"/>
      <c r="P351" s="440"/>
      <c r="Q351" s="438" t="str">
        <f>IF(Calcu!B207=TRUE,Calcu!G207*H$328,"")</f>
        <v/>
      </c>
      <c r="R351" s="439"/>
      <c r="S351" s="439"/>
      <c r="T351" s="439"/>
      <c r="U351" s="440"/>
      <c r="V351" s="438" t="str">
        <f>IF(Calcu!B207=TRUE,Calcu!H207*H$328,"")</f>
        <v/>
      </c>
      <c r="W351" s="439"/>
      <c r="X351" s="439"/>
      <c r="Y351" s="439"/>
      <c r="Z351" s="440"/>
      <c r="AA351" s="438" t="str">
        <f>IF(Calcu!B207=TRUE,Calcu!I207*H$328,"")</f>
        <v/>
      </c>
      <c r="AB351" s="439"/>
      <c r="AC351" s="439"/>
      <c r="AD351" s="439"/>
      <c r="AE351" s="440"/>
      <c r="AF351" s="438" t="str">
        <f>Calcu!M207</f>
        <v/>
      </c>
      <c r="AG351" s="439"/>
      <c r="AH351" s="439"/>
      <c r="AI351" s="439"/>
      <c r="AJ351" s="440"/>
      <c r="AK351" s="438" t="str">
        <f>Calcu!K207</f>
        <v/>
      </c>
      <c r="AL351" s="439"/>
      <c r="AM351" s="439"/>
      <c r="AN351" s="439"/>
      <c r="AO351" s="440"/>
    </row>
    <row r="352" spans="1:41" ht="18.75" customHeight="1">
      <c r="A352" s="57"/>
      <c r="B352" s="438" t="str">
        <f>Calcu!T208</f>
        <v/>
      </c>
      <c r="C352" s="439"/>
      <c r="D352" s="439"/>
      <c r="E352" s="439"/>
      <c r="F352" s="440"/>
      <c r="G352" s="438" t="str">
        <f>IF(Calcu!B208=TRUE,Calcu!E208*$H$328,"")</f>
        <v/>
      </c>
      <c r="H352" s="439"/>
      <c r="I352" s="439"/>
      <c r="J352" s="439"/>
      <c r="K352" s="440"/>
      <c r="L352" s="438" t="str">
        <f>IF(Calcu!B208=TRUE,Calcu!F208*H$328,"")</f>
        <v/>
      </c>
      <c r="M352" s="439"/>
      <c r="N352" s="439"/>
      <c r="O352" s="439"/>
      <c r="P352" s="440"/>
      <c r="Q352" s="438" t="str">
        <f>IF(Calcu!B208=TRUE,Calcu!G208*H$328,"")</f>
        <v/>
      </c>
      <c r="R352" s="439"/>
      <c r="S352" s="439"/>
      <c r="T352" s="439"/>
      <c r="U352" s="440"/>
      <c r="V352" s="438" t="str">
        <f>IF(Calcu!B208=TRUE,Calcu!H208*H$328,"")</f>
        <v/>
      </c>
      <c r="W352" s="439"/>
      <c r="X352" s="439"/>
      <c r="Y352" s="439"/>
      <c r="Z352" s="440"/>
      <c r="AA352" s="438" t="str">
        <f>IF(Calcu!B208=TRUE,Calcu!I208*H$328,"")</f>
        <v/>
      </c>
      <c r="AB352" s="439"/>
      <c r="AC352" s="439"/>
      <c r="AD352" s="439"/>
      <c r="AE352" s="440"/>
      <c r="AF352" s="438" t="str">
        <f>Calcu!M208</f>
        <v/>
      </c>
      <c r="AG352" s="439"/>
      <c r="AH352" s="439"/>
      <c r="AI352" s="439"/>
      <c r="AJ352" s="440"/>
      <c r="AK352" s="438" t="str">
        <f>Calcu!K208</f>
        <v/>
      </c>
      <c r="AL352" s="439"/>
      <c r="AM352" s="439"/>
      <c r="AN352" s="439"/>
      <c r="AO352" s="440"/>
    </row>
    <row r="353" spans="1:59" ht="18.75" customHeight="1">
      <c r="A353" s="57"/>
      <c r="B353" s="438" t="str">
        <f>Calcu!T209</f>
        <v/>
      </c>
      <c r="C353" s="439"/>
      <c r="D353" s="439"/>
      <c r="E353" s="439"/>
      <c r="F353" s="440"/>
      <c r="G353" s="438" t="str">
        <f>IF(Calcu!B209=TRUE,Calcu!E209*$H$328,"")</f>
        <v/>
      </c>
      <c r="H353" s="439"/>
      <c r="I353" s="439"/>
      <c r="J353" s="439"/>
      <c r="K353" s="440"/>
      <c r="L353" s="438" t="str">
        <f>IF(Calcu!B209=TRUE,Calcu!F209*H$328,"")</f>
        <v/>
      </c>
      <c r="M353" s="439"/>
      <c r="N353" s="439"/>
      <c r="O353" s="439"/>
      <c r="P353" s="440"/>
      <c r="Q353" s="438" t="str">
        <f>IF(Calcu!B209=TRUE,Calcu!G209*H$328,"")</f>
        <v/>
      </c>
      <c r="R353" s="439"/>
      <c r="S353" s="439"/>
      <c r="T353" s="439"/>
      <c r="U353" s="440"/>
      <c r="V353" s="438" t="str">
        <f>IF(Calcu!B209=TRUE,Calcu!H209*H$328,"")</f>
        <v/>
      </c>
      <c r="W353" s="439"/>
      <c r="X353" s="439"/>
      <c r="Y353" s="439"/>
      <c r="Z353" s="440"/>
      <c r="AA353" s="438" t="str">
        <f>IF(Calcu!B209=TRUE,Calcu!I209*H$328,"")</f>
        <v/>
      </c>
      <c r="AB353" s="439"/>
      <c r="AC353" s="439"/>
      <c r="AD353" s="439"/>
      <c r="AE353" s="440"/>
      <c r="AF353" s="438" t="str">
        <f>Calcu!M209</f>
        <v/>
      </c>
      <c r="AG353" s="439"/>
      <c r="AH353" s="439"/>
      <c r="AI353" s="439"/>
      <c r="AJ353" s="440"/>
      <c r="AK353" s="438" t="str">
        <f>Calcu!K209</f>
        <v/>
      </c>
      <c r="AL353" s="439"/>
      <c r="AM353" s="439"/>
      <c r="AN353" s="439"/>
      <c r="AO353" s="440"/>
    </row>
    <row r="354" spans="1:59" ht="18.75" customHeight="1">
      <c r="A354" s="57"/>
      <c r="B354" s="278"/>
      <c r="C354" s="278"/>
      <c r="D354" s="278"/>
      <c r="E354" s="278"/>
      <c r="F354" s="278"/>
      <c r="G354" s="278"/>
      <c r="H354" s="278"/>
      <c r="I354" s="278"/>
      <c r="J354" s="278"/>
      <c r="K354" s="278"/>
      <c r="L354" s="278"/>
      <c r="M354" s="278"/>
      <c r="N354" s="278"/>
      <c r="O354" s="278"/>
      <c r="P354" s="278"/>
      <c r="Q354" s="278"/>
      <c r="R354" s="278"/>
      <c r="S354" s="278"/>
      <c r="T354" s="278"/>
      <c r="U354" s="278"/>
      <c r="V354" s="278"/>
      <c r="W354" s="278"/>
      <c r="X354" s="278"/>
      <c r="Y354" s="278"/>
      <c r="Z354" s="278"/>
      <c r="AA354" s="278"/>
      <c r="AB354" s="278"/>
      <c r="AC354" s="278"/>
      <c r="AD354" s="278"/>
      <c r="AE354" s="278"/>
      <c r="AF354" s="278"/>
      <c r="AG354" s="278"/>
      <c r="AH354" s="278"/>
      <c r="AI354" s="278"/>
      <c r="AJ354" s="278"/>
      <c r="AK354" s="278"/>
      <c r="AL354" s="278"/>
      <c r="AM354" s="278"/>
      <c r="AN354" s="278"/>
      <c r="AO354" s="278"/>
      <c r="AP354" s="278"/>
      <c r="AQ354" s="278"/>
      <c r="AR354" s="278"/>
      <c r="AS354" s="278"/>
      <c r="AT354" s="278"/>
    </row>
    <row r="355" spans="1:59" ht="18.75" customHeight="1">
      <c r="A355" s="60" t="s">
        <v>963</v>
      </c>
      <c r="B355" s="204"/>
      <c r="C355" s="204"/>
      <c r="D355" s="204"/>
      <c r="E355" s="204"/>
      <c r="F355" s="204"/>
      <c r="G355" s="204"/>
      <c r="H355" s="204"/>
      <c r="I355" s="204"/>
      <c r="J355" s="204"/>
      <c r="K355" s="204"/>
      <c r="L355" s="204"/>
      <c r="M355" s="204"/>
      <c r="N355" s="204"/>
      <c r="O355" s="204"/>
      <c r="P355" s="204"/>
      <c r="Q355" s="204"/>
      <c r="R355" s="204"/>
      <c r="S355" s="204"/>
      <c r="T355" s="204"/>
      <c r="U355" s="204"/>
      <c r="V355" s="204"/>
      <c r="W355" s="204"/>
      <c r="X355" s="204"/>
      <c r="Y355" s="204"/>
      <c r="Z355" s="204"/>
      <c r="AA355" s="204"/>
      <c r="AB355" s="204"/>
      <c r="AC355" s="204"/>
      <c r="AD355" s="204"/>
      <c r="AE355" s="204"/>
      <c r="AF355" s="204"/>
      <c r="AG355" s="204"/>
      <c r="AH355" s="204"/>
      <c r="AI355" s="204"/>
      <c r="AJ355" s="204"/>
      <c r="AK355" s="204"/>
      <c r="AL355" s="204"/>
      <c r="AM355" s="204"/>
      <c r="AN355" s="204"/>
      <c r="AO355" s="204"/>
      <c r="AP355" s="204"/>
      <c r="AQ355" s="204"/>
      <c r="AR355" s="204"/>
      <c r="AS355" s="204"/>
      <c r="AT355" s="204"/>
    </row>
    <row r="356" spans="1:59" ht="18.75" customHeight="1">
      <c r="A356" s="204"/>
      <c r="B356" s="449"/>
      <c r="C356" s="451"/>
      <c r="D356" s="445"/>
      <c r="E356" s="446"/>
      <c r="F356" s="446"/>
      <c r="G356" s="447"/>
      <c r="H356" s="448">
        <v>1</v>
      </c>
      <c r="I356" s="448"/>
      <c r="J356" s="448"/>
      <c r="K356" s="448"/>
      <c r="L356" s="448"/>
      <c r="M356" s="448"/>
      <c r="N356" s="448"/>
      <c r="O356" s="445">
        <v>2</v>
      </c>
      <c r="P356" s="446"/>
      <c r="Q356" s="446"/>
      <c r="R356" s="446"/>
      <c r="S356" s="446"/>
      <c r="T356" s="446"/>
      <c r="U356" s="446"/>
      <c r="V356" s="446"/>
      <c r="W356" s="446"/>
      <c r="X356" s="446"/>
      <c r="Y356" s="446"/>
      <c r="Z356" s="446"/>
      <c r="AA356" s="447"/>
      <c r="AB356" s="448">
        <v>3</v>
      </c>
      <c r="AC356" s="448"/>
      <c r="AD356" s="448"/>
      <c r="AE356" s="448"/>
      <c r="AF356" s="448"/>
      <c r="AG356" s="445">
        <v>4</v>
      </c>
      <c r="AH356" s="446"/>
      <c r="AI356" s="446"/>
      <c r="AJ356" s="446"/>
      <c r="AK356" s="446"/>
      <c r="AL356" s="446"/>
      <c r="AM356" s="446"/>
      <c r="AN356" s="446"/>
      <c r="AO356" s="447"/>
      <c r="AP356" s="445">
        <v>5</v>
      </c>
      <c r="AQ356" s="446"/>
      <c r="AR356" s="446"/>
      <c r="AS356" s="446"/>
      <c r="AT356" s="446"/>
      <c r="AU356" s="446"/>
      <c r="AV356" s="446"/>
      <c r="AW356" s="446"/>
      <c r="AX356" s="446"/>
      <c r="AY356" s="446"/>
      <c r="AZ356" s="446"/>
      <c r="BA356" s="446"/>
      <c r="BB356" s="447"/>
      <c r="BC356" s="448">
        <v>6</v>
      </c>
      <c r="BD356" s="448"/>
      <c r="BE356" s="448"/>
      <c r="BF356" s="448"/>
    </row>
    <row r="357" spans="1:59" ht="18.75" customHeight="1">
      <c r="A357" s="204"/>
      <c r="B357" s="464"/>
      <c r="C357" s="465"/>
      <c r="D357" s="449" t="s">
        <v>964</v>
      </c>
      <c r="E357" s="450"/>
      <c r="F357" s="450"/>
      <c r="G357" s="451"/>
      <c r="H357" s="452" t="s">
        <v>932</v>
      </c>
      <c r="I357" s="452"/>
      <c r="J357" s="452"/>
      <c r="K357" s="452"/>
      <c r="L357" s="452"/>
      <c r="M357" s="452"/>
      <c r="N357" s="452"/>
      <c r="O357" s="449" t="s">
        <v>965</v>
      </c>
      <c r="P357" s="450"/>
      <c r="Q357" s="450"/>
      <c r="R357" s="450"/>
      <c r="S357" s="450"/>
      <c r="T357" s="450"/>
      <c r="U357" s="450"/>
      <c r="V357" s="450"/>
      <c r="W357" s="450"/>
      <c r="X357" s="450"/>
      <c r="Y357" s="450"/>
      <c r="Z357" s="450"/>
      <c r="AA357" s="451"/>
      <c r="AB357" s="452" t="s">
        <v>712</v>
      </c>
      <c r="AC357" s="452"/>
      <c r="AD357" s="452"/>
      <c r="AE357" s="452"/>
      <c r="AF357" s="452"/>
      <c r="AG357" s="449" t="s">
        <v>933</v>
      </c>
      <c r="AH357" s="450"/>
      <c r="AI357" s="450"/>
      <c r="AJ357" s="450"/>
      <c r="AK357" s="450"/>
      <c r="AL357" s="450"/>
      <c r="AM357" s="450"/>
      <c r="AN357" s="450"/>
      <c r="AO357" s="451"/>
      <c r="AP357" s="449" t="s">
        <v>966</v>
      </c>
      <c r="AQ357" s="450"/>
      <c r="AR357" s="450"/>
      <c r="AS357" s="450"/>
      <c r="AT357" s="450"/>
      <c r="AU357" s="450"/>
      <c r="AV357" s="450"/>
      <c r="AW357" s="450"/>
      <c r="AX357" s="450"/>
      <c r="AY357" s="450"/>
      <c r="AZ357" s="450"/>
      <c r="BA357" s="450"/>
      <c r="BB357" s="451"/>
      <c r="BC357" s="452" t="s">
        <v>967</v>
      </c>
      <c r="BD357" s="452"/>
      <c r="BE357" s="452"/>
      <c r="BF357" s="452"/>
    </row>
    <row r="358" spans="1:59" ht="18.75" customHeight="1">
      <c r="A358" s="204"/>
      <c r="B358" s="466"/>
      <c r="C358" s="467"/>
      <c r="D358" s="468" t="s">
        <v>719</v>
      </c>
      <c r="E358" s="469"/>
      <c r="F358" s="469"/>
      <c r="G358" s="470"/>
      <c r="H358" s="444" t="s">
        <v>904</v>
      </c>
      <c r="I358" s="444"/>
      <c r="J358" s="444"/>
      <c r="K358" s="444"/>
      <c r="L358" s="444"/>
      <c r="M358" s="444"/>
      <c r="N358" s="444"/>
      <c r="O358" s="441" t="s">
        <v>968</v>
      </c>
      <c r="P358" s="442"/>
      <c r="Q358" s="442"/>
      <c r="R358" s="442"/>
      <c r="S358" s="442"/>
      <c r="T358" s="442"/>
      <c r="U358" s="442"/>
      <c r="V358" s="442"/>
      <c r="W358" s="442"/>
      <c r="X358" s="442"/>
      <c r="Y358" s="442"/>
      <c r="Z358" s="442"/>
      <c r="AA358" s="443"/>
      <c r="AB358" s="444"/>
      <c r="AC358" s="444"/>
      <c r="AD358" s="444"/>
      <c r="AE358" s="444"/>
      <c r="AF358" s="444"/>
      <c r="AG358" s="441" t="s">
        <v>969</v>
      </c>
      <c r="AH358" s="442"/>
      <c r="AI358" s="442"/>
      <c r="AJ358" s="442"/>
      <c r="AK358" s="442"/>
      <c r="AL358" s="442"/>
      <c r="AM358" s="442"/>
      <c r="AN358" s="442"/>
      <c r="AO358" s="443"/>
      <c r="AP358" s="441" t="s">
        <v>726</v>
      </c>
      <c r="AQ358" s="442"/>
      <c r="AR358" s="442"/>
      <c r="AS358" s="442"/>
      <c r="AT358" s="442"/>
      <c r="AU358" s="442"/>
      <c r="AV358" s="442"/>
      <c r="AW358" s="442"/>
      <c r="AX358" s="442"/>
      <c r="AY358" s="442"/>
      <c r="AZ358" s="442"/>
      <c r="BA358" s="442"/>
      <c r="BB358" s="443"/>
      <c r="BC358" s="444"/>
      <c r="BD358" s="444"/>
      <c r="BE358" s="444"/>
      <c r="BF358" s="444"/>
    </row>
    <row r="359" spans="1:59" ht="18.75" customHeight="1">
      <c r="A359" s="204"/>
      <c r="B359" s="448" t="s">
        <v>970</v>
      </c>
      <c r="C359" s="448"/>
      <c r="D359" s="455" t="s">
        <v>937</v>
      </c>
      <c r="E359" s="456"/>
      <c r="F359" s="456"/>
      <c r="G359" s="457"/>
      <c r="H359" s="458" t="e">
        <f ca="1">Calcu!E214</f>
        <v>#N/A</v>
      </c>
      <c r="I359" s="459"/>
      <c r="J359" s="459"/>
      <c r="K359" s="459"/>
      <c r="L359" s="459"/>
      <c r="M359" s="460" t="str">
        <f>Calcu!F214</f>
        <v>mm</v>
      </c>
      <c r="N359" s="461"/>
      <c r="O359" s="462" t="e">
        <f ca="1">Calcu!K214</f>
        <v>#N/A</v>
      </c>
      <c r="P359" s="463"/>
      <c r="Q359" s="463"/>
      <c r="R359" s="212"/>
      <c r="S359" s="290"/>
      <c r="T359" s="439" t="e">
        <f ca="1">Calcu!L214</f>
        <v>#N/A</v>
      </c>
      <c r="U359" s="439"/>
      <c r="V359" s="439"/>
      <c r="W359" s="288"/>
      <c r="X359" s="288"/>
      <c r="Y359" s="288"/>
      <c r="Z359" s="453" t="e">
        <f ca="1">Calcu!M214</f>
        <v>#N/A</v>
      </c>
      <c r="AA359" s="454"/>
      <c r="AB359" s="448" t="str">
        <f>Calcu!N214</f>
        <v>정규</v>
      </c>
      <c r="AC359" s="448"/>
      <c r="AD359" s="448"/>
      <c r="AE359" s="448"/>
      <c r="AF359" s="448"/>
      <c r="AG359" s="445">
        <f>Calcu!Q214</f>
        <v>1</v>
      </c>
      <c r="AH359" s="446"/>
      <c r="AI359" s="446"/>
      <c r="AJ359" s="446"/>
      <c r="AK359" s="446"/>
      <c r="AL359" s="446"/>
      <c r="AM359" s="446"/>
      <c r="AN359" s="446"/>
      <c r="AO359" s="447"/>
      <c r="AP359" s="462" t="e">
        <f ca="1">Calcu!S214</f>
        <v>#N/A</v>
      </c>
      <c r="AQ359" s="463"/>
      <c r="AR359" s="463"/>
      <c r="AS359" s="212"/>
      <c r="AT359" s="290"/>
      <c r="AU359" s="439" t="e">
        <f ca="1">Calcu!T214</f>
        <v>#N/A</v>
      </c>
      <c r="AV359" s="439"/>
      <c r="AW359" s="439"/>
      <c r="AX359" s="288"/>
      <c r="AY359" s="288"/>
      <c r="AZ359" s="288"/>
      <c r="BA359" s="453" t="str">
        <f>Calcu!U214</f>
        <v>μm</v>
      </c>
      <c r="BB359" s="454"/>
      <c r="BC359" s="448" t="str">
        <f>Calcu!V214</f>
        <v>∞</v>
      </c>
      <c r="BD359" s="448"/>
      <c r="BE359" s="448"/>
      <c r="BF359" s="448"/>
    </row>
    <row r="360" spans="1:59" ht="18.75" customHeight="1">
      <c r="A360" s="204"/>
      <c r="B360" s="448" t="s">
        <v>729</v>
      </c>
      <c r="C360" s="448"/>
      <c r="D360" s="455" t="s">
        <v>700</v>
      </c>
      <c r="E360" s="456"/>
      <c r="F360" s="456"/>
      <c r="G360" s="457"/>
      <c r="H360" s="458" t="e">
        <f ca="1">Calcu!E215</f>
        <v>#N/A</v>
      </c>
      <c r="I360" s="459"/>
      <c r="J360" s="459"/>
      <c r="K360" s="459"/>
      <c r="L360" s="459"/>
      <c r="M360" s="460" t="str">
        <f>Calcu!F215</f>
        <v>mm</v>
      </c>
      <c r="N360" s="461"/>
      <c r="O360" s="471">
        <f>Calcu!K215</f>
        <v>0</v>
      </c>
      <c r="P360" s="472"/>
      <c r="Q360" s="472"/>
      <c r="R360" s="472"/>
      <c r="S360" s="472"/>
      <c r="T360" s="472"/>
      <c r="U360" s="472"/>
      <c r="V360" s="473" t="str">
        <f>Calcu!M215</f>
        <v>μm</v>
      </c>
      <c r="W360" s="473"/>
      <c r="X360" s="473"/>
      <c r="Y360" s="473"/>
      <c r="Z360" s="473"/>
      <c r="AA360" s="474"/>
      <c r="AB360" s="448" t="str">
        <f>Calcu!N215</f>
        <v>t</v>
      </c>
      <c r="AC360" s="448"/>
      <c r="AD360" s="448"/>
      <c r="AE360" s="448"/>
      <c r="AF360" s="448"/>
      <c r="AG360" s="445">
        <f>Calcu!Q215</f>
        <v>-1</v>
      </c>
      <c r="AH360" s="446"/>
      <c r="AI360" s="446"/>
      <c r="AJ360" s="446"/>
      <c r="AK360" s="446"/>
      <c r="AL360" s="446"/>
      <c r="AM360" s="446"/>
      <c r="AN360" s="446"/>
      <c r="AO360" s="447"/>
      <c r="AP360" s="471">
        <f>Calcu!S215</f>
        <v>0</v>
      </c>
      <c r="AQ360" s="472"/>
      <c r="AR360" s="472"/>
      <c r="AS360" s="472"/>
      <c r="AT360" s="472"/>
      <c r="AU360" s="472">
        <v>0</v>
      </c>
      <c r="AV360" s="472"/>
      <c r="AW360" s="473" t="str">
        <f>Calcu!U215</f>
        <v>μm</v>
      </c>
      <c r="AX360" s="473"/>
      <c r="AY360" s="473"/>
      <c r="AZ360" s="473"/>
      <c r="BA360" s="473"/>
      <c r="BB360" s="474"/>
      <c r="BC360" s="448">
        <f>Calcu!V215</f>
        <v>4</v>
      </c>
      <c r="BD360" s="448"/>
      <c r="BE360" s="448"/>
      <c r="BF360" s="448"/>
    </row>
    <row r="361" spans="1:59" ht="18.75" customHeight="1">
      <c r="A361" s="204"/>
      <c r="B361" s="448" t="s">
        <v>731</v>
      </c>
      <c r="C361" s="448"/>
      <c r="D361" s="455"/>
      <c r="E361" s="456"/>
      <c r="F361" s="456"/>
      <c r="G361" s="457"/>
      <c r="H361" s="458" t="e">
        <f ca="1">Calcu!E216</f>
        <v>#N/A</v>
      </c>
      <c r="I361" s="459"/>
      <c r="J361" s="459"/>
      <c r="K361" s="459"/>
      <c r="L361" s="459"/>
      <c r="M361" s="460" t="str">
        <f>Calcu!F216</f>
        <v>/℃</v>
      </c>
      <c r="N361" s="461"/>
      <c r="O361" s="475">
        <f>Calcu!L216</f>
        <v>4.0824829046386305E-7</v>
      </c>
      <c r="P361" s="476"/>
      <c r="Q361" s="476"/>
      <c r="R361" s="476"/>
      <c r="S361" s="476"/>
      <c r="T361" s="476"/>
      <c r="U361" s="476"/>
      <c r="V361" s="476"/>
      <c r="W361" s="476"/>
      <c r="X361" s="453" t="str">
        <f>Calcu!M216</f>
        <v>/℃</v>
      </c>
      <c r="Y361" s="453"/>
      <c r="Z361" s="453"/>
      <c r="AA361" s="454"/>
      <c r="AB361" s="448" t="str">
        <f>Calcu!N216</f>
        <v>삼각형</v>
      </c>
      <c r="AC361" s="448"/>
      <c r="AD361" s="448"/>
      <c r="AE361" s="448"/>
      <c r="AF361" s="448"/>
      <c r="AG361" s="477">
        <f>Calcu!Q216</f>
        <v>-300</v>
      </c>
      <c r="AH361" s="453"/>
      <c r="AI361" s="453"/>
      <c r="AJ361" s="453"/>
      <c r="AK361" s="453" t="s">
        <v>834</v>
      </c>
      <c r="AL361" s="453"/>
      <c r="AM361" s="453"/>
      <c r="AN361" s="453"/>
      <c r="AO361" s="454"/>
      <c r="AP361" s="478">
        <f>Calcu!T216</f>
        <v>1.2247448713915892E-4</v>
      </c>
      <c r="AQ361" s="479"/>
      <c r="AR361" s="479"/>
      <c r="AS361" s="479"/>
      <c r="AT361" s="479"/>
      <c r="AU361" s="479" t="s">
        <v>150</v>
      </c>
      <c r="AV361" s="479"/>
      <c r="AW361" s="453" t="s">
        <v>733</v>
      </c>
      <c r="AX361" s="453"/>
      <c r="AY361" s="453"/>
      <c r="AZ361" s="453"/>
      <c r="BA361" s="453"/>
      <c r="BB361" s="454"/>
      <c r="BC361" s="448">
        <f>Calcu!V216</f>
        <v>100</v>
      </c>
      <c r="BD361" s="448"/>
      <c r="BE361" s="448"/>
      <c r="BF361" s="448"/>
    </row>
    <row r="362" spans="1:59" ht="18.75" customHeight="1">
      <c r="A362" s="204"/>
      <c r="B362" s="448" t="s">
        <v>971</v>
      </c>
      <c r="C362" s="448"/>
      <c r="D362" s="455" t="s">
        <v>702</v>
      </c>
      <c r="E362" s="456"/>
      <c r="F362" s="456"/>
      <c r="G362" s="457"/>
      <c r="H362" s="458">
        <f>Calcu!E217</f>
        <v>0</v>
      </c>
      <c r="I362" s="459"/>
      <c r="J362" s="459"/>
      <c r="K362" s="459"/>
      <c r="L362" s="459"/>
      <c r="M362" s="460" t="str">
        <f>Calcu!F217</f>
        <v>℃</v>
      </c>
      <c r="N362" s="461"/>
      <c r="O362" s="471">
        <f>Calcu!L217</f>
        <v>0.17320508075688773</v>
      </c>
      <c r="P362" s="472"/>
      <c r="Q362" s="472"/>
      <c r="R362" s="472"/>
      <c r="S362" s="472"/>
      <c r="T362" s="472"/>
      <c r="U362" s="472"/>
      <c r="V362" s="473" t="str">
        <f>Calcu!M217</f>
        <v>℃</v>
      </c>
      <c r="W362" s="473"/>
      <c r="X362" s="473"/>
      <c r="Y362" s="473"/>
      <c r="Z362" s="473"/>
      <c r="AA362" s="474"/>
      <c r="AB362" s="448" t="str">
        <f>Calcu!N217</f>
        <v>직사각형</v>
      </c>
      <c r="AC362" s="448"/>
      <c r="AD362" s="448"/>
      <c r="AE362" s="448"/>
      <c r="AF362" s="448"/>
      <c r="AG362" s="477" t="e">
        <f ca="1">Calcu!Q217</f>
        <v>#N/A</v>
      </c>
      <c r="AH362" s="453"/>
      <c r="AI362" s="453"/>
      <c r="AJ362" s="453"/>
      <c r="AK362" s="453" t="s">
        <v>743</v>
      </c>
      <c r="AL362" s="453"/>
      <c r="AM362" s="453"/>
      <c r="AN362" s="453"/>
      <c r="AO362" s="454"/>
      <c r="AP362" s="478" t="e">
        <f ca="1">Calcu!T217</f>
        <v>#N/A</v>
      </c>
      <c r="AQ362" s="479"/>
      <c r="AR362" s="479"/>
      <c r="AS362" s="479"/>
      <c r="AT362" s="479"/>
      <c r="AU362" s="479" t="s">
        <v>151</v>
      </c>
      <c r="AV362" s="479"/>
      <c r="AW362" s="453" t="s">
        <v>733</v>
      </c>
      <c r="AX362" s="453"/>
      <c r="AY362" s="453"/>
      <c r="AZ362" s="453"/>
      <c r="BA362" s="453"/>
      <c r="BB362" s="454"/>
      <c r="BC362" s="448">
        <f>Calcu!V217</f>
        <v>12</v>
      </c>
      <c r="BD362" s="448"/>
      <c r="BE362" s="448"/>
      <c r="BF362" s="448"/>
    </row>
    <row r="363" spans="1:59" ht="18.75" customHeight="1">
      <c r="A363" s="204"/>
      <c r="B363" s="448" t="s">
        <v>972</v>
      </c>
      <c r="C363" s="448"/>
      <c r="D363" s="455" t="s">
        <v>911</v>
      </c>
      <c r="E363" s="456"/>
      <c r="F363" s="456"/>
      <c r="G363" s="457"/>
      <c r="H363" s="458" t="e">
        <f ca="1">Calcu!E218</f>
        <v>#N/A</v>
      </c>
      <c r="I363" s="459"/>
      <c r="J363" s="459"/>
      <c r="K363" s="459"/>
      <c r="L363" s="459"/>
      <c r="M363" s="460" t="str">
        <f>Calcu!F218</f>
        <v>/℃</v>
      </c>
      <c r="N363" s="461"/>
      <c r="O363" s="475">
        <f>Calcu!L218</f>
        <v>8.1649658092772609E-7</v>
      </c>
      <c r="P363" s="476"/>
      <c r="Q363" s="476"/>
      <c r="R363" s="476"/>
      <c r="S363" s="476"/>
      <c r="T363" s="476"/>
      <c r="U363" s="476"/>
      <c r="V363" s="476"/>
      <c r="W363" s="476"/>
      <c r="X363" s="453" t="str">
        <f>Calcu!M218</f>
        <v>/℃</v>
      </c>
      <c r="Y363" s="453"/>
      <c r="Z363" s="453"/>
      <c r="AA363" s="454"/>
      <c r="AB363" s="448" t="str">
        <f>Calcu!N218</f>
        <v>삼각형</v>
      </c>
      <c r="AC363" s="448"/>
      <c r="AD363" s="448"/>
      <c r="AE363" s="448"/>
      <c r="AF363" s="448"/>
      <c r="AG363" s="477">
        <f>Calcu!Q218</f>
        <v>-100</v>
      </c>
      <c r="AH363" s="453"/>
      <c r="AI363" s="453"/>
      <c r="AJ363" s="453"/>
      <c r="AK363" s="453" t="s">
        <v>800</v>
      </c>
      <c r="AL363" s="453"/>
      <c r="AM363" s="453"/>
      <c r="AN363" s="453"/>
      <c r="AO363" s="454"/>
      <c r="AP363" s="478">
        <f>Calcu!T218</f>
        <v>8.1649658092772609E-5</v>
      </c>
      <c r="AQ363" s="479"/>
      <c r="AR363" s="479"/>
      <c r="AS363" s="479"/>
      <c r="AT363" s="479"/>
      <c r="AU363" s="479" t="s">
        <v>150</v>
      </c>
      <c r="AV363" s="479"/>
      <c r="AW363" s="453" t="s">
        <v>745</v>
      </c>
      <c r="AX363" s="453"/>
      <c r="AY363" s="453"/>
      <c r="AZ363" s="453"/>
      <c r="BA363" s="453"/>
      <c r="BB363" s="454"/>
      <c r="BC363" s="448">
        <f>Calcu!V218</f>
        <v>100</v>
      </c>
      <c r="BD363" s="448"/>
      <c r="BE363" s="448"/>
      <c r="BF363" s="448"/>
    </row>
    <row r="364" spans="1:59" ht="18.75" customHeight="1">
      <c r="A364" s="204"/>
      <c r="B364" s="448" t="s">
        <v>973</v>
      </c>
      <c r="C364" s="448"/>
      <c r="D364" s="455" t="s">
        <v>974</v>
      </c>
      <c r="E364" s="456"/>
      <c r="F364" s="456"/>
      <c r="G364" s="457"/>
      <c r="H364" s="458">
        <f>Calcu!E219</f>
        <v>0.1</v>
      </c>
      <c r="I364" s="459"/>
      <c r="J364" s="459"/>
      <c r="K364" s="459"/>
      <c r="L364" s="459"/>
      <c r="M364" s="460" t="str">
        <f>Calcu!F219</f>
        <v>℃</v>
      </c>
      <c r="N364" s="461"/>
      <c r="O364" s="471">
        <f>Calcu!L219</f>
        <v>0.28867513459481292</v>
      </c>
      <c r="P364" s="472"/>
      <c r="Q364" s="472"/>
      <c r="R364" s="472"/>
      <c r="S364" s="472"/>
      <c r="T364" s="472"/>
      <c r="U364" s="472"/>
      <c r="V364" s="473" t="str">
        <f>Calcu!M219</f>
        <v>℃</v>
      </c>
      <c r="W364" s="473"/>
      <c r="X364" s="473"/>
      <c r="Y364" s="473"/>
      <c r="Z364" s="473"/>
      <c r="AA364" s="474"/>
      <c r="AB364" s="448" t="str">
        <f>Calcu!N219</f>
        <v>직사각형</v>
      </c>
      <c r="AC364" s="448"/>
      <c r="AD364" s="448"/>
      <c r="AE364" s="448"/>
      <c r="AF364" s="448"/>
      <c r="AG364" s="477" t="e">
        <f ca="1">Calcu!Q219</f>
        <v>#N/A</v>
      </c>
      <c r="AH364" s="453"/>
      <c r="AI364" s="453"/>
      <c r="AJ364" s="453"/>
      <c r="AK364" s="453" t="s">
        <v>743</v>
      </c>
      <c r="AL364" s="453"/>
      <c r="AM364" s="453"/>
      <c r="AN364" s="453"/>
      <c r="AO364" s="454"/>
      <c r="AP364" s="478" t="e">
        <f ca="1">Calcu!T219</f>
        <v>#N/A</v>
      </c>
      <c r="AQ364" s="479"/>
      <c r="AR364" s="479"/>
      <c r="AS364" s="479"/>
      <c r="AT364" s="479"/>
      <c r="AU364" s="479" t="s">
        <v>151</v>
      </c>
      <c r="AV364" s="479"/>
      <c r="AW364" s="453" t="s">
        <v>745</v>
      </c>
      <c r="AX364" s="453"/>
      <c r="AY364" s="453"/>
      <c r="AZ364" s="453"/>
      <c r="BA364" s="453"/>
      <c r="BB364" s="454"/>
      <c r="BC364" s="448">
        <f>Calcu!V219</f>
        <v>12</v>
      </c>
      <c r="BD364" s="448"/>
      <c r="BE364" s="448"/>
      <c r="BF364" s="448"/>
    </row>
    <row r="365" spans="1:59" ht="18.75" customHeight="1">
      <c r="A365" s="204"/>
      <c r="B365" s="448" t="s">
        <v>945</v>
      </c>
      <c r="C365" s="448"/>
      <c r="D365" s="455" t="s">
        <v>1157</v>
      </c>
      <c r="E365" s="456"/>
      <c r="F365" s="456"/>
      <c r="G365" s="457"/>
      <c r="H365" s="458">
        <f>Calcu!E220</f>
        <v>0</v>
      </c>
      <c r="I365" s="459"/>
      <c r="J365" s="459"/>
      <c r="K365" s="459"/>
      <c r="L365" s="459"/>
      <c r="M365" s="460" t="str">
        <f>Calcu!F220</f>
        <v>mm</v>
      </c>
      <c r="N365" s="461"/>
      <c r="O365" s="471">
        <f>Calcu!K220</f>
        <v>0</v>
      </c>
      <c r="P365" s="472"/>
      <c r="Q365" s="472"/>
      <c r="R365" s="472"/>
      <c r="S365" s="472"/>
      <c r="T365" s="472"/>
      <c r="U365" s="472"/>
      <c r="V365" s="473" t="str">
        <f>Calcu!M220</f>
        <v>μm</v>
      </c>
      <c r="W365" s="473"/>
      <c r="X365" s="473"/>
      <c r="Y365" s="473"/>
      <c r="Z365" s="473"/>
      <c r="AA365" s="474"/>
      <c r="AB365" s="448" t="str">
        <f>Calcu!N220</f>
        <v>직사각형</v>
      </c>
      <c r="AC365" s="448"/>
      <c r="AD365" s="448"/>
      <c r="AE365" s="448"/>
      <c r="AF365" s="448"/>
      <c r="AG365" s="445">
        <f>Calcu!Q220</f>
        <v>1</v>
      </c>
      <c r="AH365" s="446"/>
      <c r="AI365" s="446"/>
      <c r="AJ365" s="446"/>
      <c r="AK365" s="446"/>
      <c r="AL365" s="446"/>
      <c r="AM365" s="446"/>
      <c r="AN365" s="446"/>
      <c r="AO365" s="447"/>
      <c r="AP365" s="471">
        <f>Calcu!S220</f>
        <v>0</v>
      </c>
      <c r="AQ365" s="472"/>
      <c r="AR365" s="472"/>
      <c r="AS365" s="472"/>
      <c r="AT365" s="472"/>
      <c r="AU365" s="472">
        <v>0</v>
      </c>
      <c r="AV365" s="472"/>
      <c r="AW365" s="473" t="str">
        <f>Calcu!U220</f>
        <v>μm</v>
      </c>
      <c r="AX365" s="473"/>
      <c r="AY365" s="473"/>
      <c r="AZ365" s="473"/>
      <c r="BA365" s="473"/>
      <c r="BB365" s="474"/>
      <c r="BC365" s="448" t="str">
        <f>Calcu!V220</f>
        <v>∞</v>
      </c>
      <c r="BD365" s="448"/>
      <c r="BE365" s="448"/>
      <c r="BF365" s="448"/>
    </row>
    <row r="366" spans="1:59" ht="18.75" customHeight="1">
      <c r="A366" s="204"/>
      <c r="B366" s="448" t="s">
        <v>747</v>
      </c>
      <c r="C366" s="448"/>
      <c r="D366" s="455" t="s">
        <v>748</v>
      </c>
      <c r="E366" s="456"/>
      <c r="F366" s="456"/>
      <c r="G366" s="457"/>
      <c r="H366" s="458" t="e">
        <f ca="1">Calcu!E221</f>
        <v>#N/A</v>
      </c>
      <c r="I366" s="459"/>
      <c r="J366" s="459"/>
      <c r="K366" s="459"/>
      <c r="L366" s="459"/>
      <c r="M366" s="460" t="str">
        <f>Calcu!F221</f>
        <v>mm</v>
      </c>
      <c r="N366" s="461"/>
      <c r="O366" s="445"/>
      <c r="P366" s="446"/>
      <c r="Q366" s="446"/>
      <c r="R366" s="446"/>
      <c r="S366" s="446"/>
      <c r="T366" s="446"/>
      <c r="U366" s="446"/>
      <c r="V366" s="446"/>
      <c r="W366" s="446"/>
      <c r="X366" s="446"/>
      <c r="Y366" s="446"/>
      <c r="Z366" s="446"/>
      <c r="AA366" s="447"/>
      <c r="AB366" s="448"/>
      <c r="AC366" s="448"/>
      <c r="AD366" s="448"/>
      <c r="AE366" s="448"/>
      <c r="AF366" s="448"/>
      <c r="AG366" s="445"/>
      <c r="AH366" s="446"/>
      <c r="AI366" s="446"/>
      <c r="AJ366" s="446"/>
      <c r="AK366" s="446"/>
      <c r="AL366" s="446"/>
      <c r="AM366" s="446"/>
      <c r="AN366" s="446"/>
      <c r="AO366" s="447"/>
      <c r="AP366" s="462" t="e">
        <f ca="1">Calcu!S221</f>
        <v>#N/A</v>
      </c>
      <c r="AQ366" s="463"/>
      <c r="AR366" s="463"/>
      <c r="AS366" s="212"/>
      <c r="AT366" s="290"/>
      <c r="AU366" s="439" t="e">
        <f ca="1">Calcu!T221</f>
        <v>#N/A</v>
      </c>
      <c r="AV366" s="439"/>
      <c r="AW366" s="439"/>
      <c r="AX366" s="288"/>
      <c r="AY366" s="288"/>
      <c r="AZ366" s="288"/>
      <c r="BA366" s="453" t="str">
        <f>Calcu!U221</f>
        <v>μm</v>
      </c>
      <c r="BB366" s="454"/>
      <c r="BC366" s="448" t="e">
        <f ca="1">Calcu!V221</f>
        <v>#N/A</v>
      </c>
      <c r="BD366" s="448"/>
      <c r="BE366" s="448"/>
      <c r="BF366" s="448"/>
    </row>
    <row r="367" spans="1:59" ht="18.75" customHeight="1">
      <c r="A367" s="204"/>
      <c r="B367" s="204"/>
      <c r="C367" s="204"/>
      <c r="D367" s="204"/>
      <c r="E367" s="204"/>
      <c r="F367" s="204"/>
      <c r="G367" s="204"/>
      <c r="H367" s="204"/>
      <c r="I367" s="204"/>
      <c r="J367" s="204"/>
      <c r="K367" s="204"/>
      <c r="L367" s="204"/>
      <c r="M367" s="204"/>
      <c r="N367" s="204"/>
      <c r="O367" s="204"/>
      <c r="P367" s="204"/>
      <c r="Q367" s="204"/>
      <c r="R367" s="204"/>
      <c r="S367" s="204"/>
      <c r="T367" s="204"/>
      <c r="U367" s="204"/>
      <c r="V367" s="204"/>
      <c r="W367" s="204"/>
      <c r="X367" s="204"/>
      <c r="Y367" s="204"/>
      <c r="Z367" s="204"/>
      <c r="AA367" s="204"/>
      <c r="AB367" s="204"/>
      <c r="AC367" s="204"/>
      <c r="AD367" s="204"/>
      <c r="AE367" s="204"/>
      <c r="AF367" s="204"/>
      <c r="AG367" s="213" t="s">
        <v>975</v>
      </c>
      <c r="AH367" s="204"/>
      <c r="AI367" s="204"/>
      <c r="AJ367" s="213" t="str">
        <f>N328&amp;"의 지시값이며, 단위는 mm 이다."</f>
        <v>접촉식 좌표 측정기의 지시값이며, 단위는 mm 이다.</v>
      </c>
      <c r="AK367" s="204"/>
      <c r="AL367" s="204"/>
      <c r="AM367" s="204"/>
      <c r="AN367" s="204"/>
      <c r="AO367" s="204"/>
      <c r="AP367" s="204"/>
      <c r="AQ367" s="204"/>
      <c r="AR367" s="204"/>
      <c r="AS367" s="204"/>
      <c r="AT367" s="204"/>
    </row>
    <row r="368" spans="1:59" s="130" customFormat="1" ht="18.75" customHeight="1">
      <c r="B368" s="278"/>
      <c r="C368" s="57"/>
      <c r="D368" s="277"/>
      <c r="E368" s="277"/>
      <c r="F368" s="277"/>
      <c r="G368" s="278"/>
      <c r="H368" s="277"/>
      <c r="I368" s="277"/>
      <c r="J368" s="277"/>
      <c r="K368" s="277"/>
      <c r="L368" s="277"/>
      <c r="M368" s="277"/>
      <c r="N368" s="277"/>
      <c r="O368" s="277"/>
      <c r="P368" s="277"/>
      <c r="Q368" s="277"/>
      <c r="R368" s="277"/>
      <c r="S368" s="277"/>
      <c r="T368" s="277"/>
      <c r="U368" s="277"/>
      <c r="V368" s="277"/>
      <c r="W368" s="277"/>
      <c r="X368" s="277"/>
      <c r="Y368" s="277"/>
      <c r="Z368" s="277"/>
      <c r="AA368" s="277"/>
      <c r="AB368" s="277"/>
      <c r="AC368" s="277"/>
      <c r="AD368" s="277"/>
      <c r="AE368" s="278"/>
      <c r="AF368" s="277"/>
      <c r="AG368" s="278"/>
      <c r="AH368" s="278"/>
      <c r="AI368" s="278"/>
      <c r="AJ368" s="278"/>
      <c r="AK368" s="278"/>
      <c r="AL368" s="278"/>
      <c r="AM368" s="278"/>
      <c r="AN368" s="278"/>
      <c r="AO368" s="278"/>
      <c r="AP368" s="278"/>
      <c r="AQ368" s="278"/>
      <c r="AR368" s="278"/>
      <c r="AS368" s="278"/>
      <c r="AT368" s="278"/>
      <c r="AU368" s="278"/>
      <c r="AV368" s="278"/>
      <c r="AW368" s="278"/>
      <c r="AX368" s="278"/>
      <c r="AY368" s="278"/>
      <c r="AZ368" s="278"/>
      <c r="BA368" s="278"/>
      <c r="BB368" s="278"/>
      <c r="BC368" s="278"/>
      <c r="BD368" s="278"/>
      <c r="BE368" s="278"/>
      <c r="BF368" s="278"/>
      <c r="BG368" s="278"/>
    </row>
    <row r="369" spans="1:75" s="130" customFormat="1" ht="18.75" customHeight="1">
      <c r="A369" s="57" t="s">
        <v>976</v>
      </c>
      <c r="B369" s="278"/>
      <c r="C369" s="278"/>
      <c r="D369" s="278"/>
      <c r="E369" s="278"/>
      <c r="F369" s="278"/>
      <c r="G369" s="278"/>
      <c r="H369" s="278"/>
      <c r="I369" s="278"/>
      <c r="J369" s="278"/>
      <c r="K369" s="278"/>
      <c r="L369" s="278"/>
      <c r="M369" s="278"/>
      <c r="N369" s="278"/>
      <c r="O369" s="278"/>
      <c r="P369" s="278"/>
      <c r="Q369" s="278"/>
      <c r="R369" s="278"/>
      <c r="S369" s="278"/>
      <c r="T369" s="278"/>
      <c r="U369" s="278"/>
      <c r="V369" s="278"/>
      <c r="W369" s="278"/>
      <c r="X369" s="278"/>
      <c r="Y369" s="278"/>
      <c r="Z369" s="278"/>
      <c r="AA369" s="278"/>
      <c r="AB369" s="278"/>
      <c r="AC369" s="278"/>
      <c r="AD369" s="278"/>
      <c r="AE369" s="278"/>
      <c r="AF369" s="278"/>
      <c r="AG369" s="278"/>
      <c r="AH369" s="278"/>
      <c r="AI369" s="278"/>
      <c r="AJ369" s="278"/>
      <c r="AK369" s="278"/>
      <c r="AL369" s="278"/>
      <c r="AM369" s="278"/>
      <c r="AN369" s="278"/>
      <c r="AO369" s="278"/>
      <c r="AP369" s="278"/>
      <c r="AQ369" s="278"/>
      <c r="AR369" s="278"/>
      <c r="AS369" s="278"/>
      <c r="AT369" s="278"/>
      <c r="AU369" s="278"/>
      <c r="AV369" s="278"/>
      <c r="AW369" s="278"/>
      <c r="AX369" s="278"/>
      <c r="AY369" s="278"/>
      <c r="AZ369" s="278"/>
      <c r="BA369" s="278"/>
      <c r="BB369" s="278"/>
      <c r="BC369" s="278"/>
      <c r="BD369" s="278"/>
      <c r="BE369" s="278"/>
      <c r="BF369" s="278"/>
    </row>
    <row r="370" spans="1:75" s="130" customFormat="1" ht="18.75" customHeight="1">
      <c r="A370" s="278"/>
      <c r="B370" s="278"/>
      <c r="C370" s="278"/>
      <c r="D370" s="278"/>
      <c r="E370" s="278"/>
      <c r="F370" s="278"/>
      <c r="G370" s="278"/>
      <c r="H370" s="278"/>
      <c r="I370" s="278"/>
      <c r="J370" s="278"/>
      <c r="K370" s="278"/>
      <c r="L370" s="278"/>
      <c r="M370" s="278"/>
      <c r="N370" s="278"/>
      <c r="O370" s="278"/>
      <c r="P370" s="278"/>
      <c r="Q370" s="278"/>
      <c r="R370" s="278"/>
      <c r="S370" s="278"/>
      <c r="T370" s="278"/>
      <c r="U370" s="278"/>
      <c r="V370" s="278"/>
      <c r="W370" s="278"/>
      <c r="X370" s="278"/>
      <c r="Y370" s="278"/>
      <c r="Z370" s="278"/>
      <c r="AA370" s="278"/>
      <c r="AB370" s="278"/>
      <c r="AC370" s="278"/>
      <c r="AD370" s="278"/>
      <c r="AE370" s="277"/>
      <c r="AF370" s="278"/>
      <c r="AG370" s="278"/>
      <c r="AH370" s="278"/>
      <c r="AI370" s="278"/>
      <c r="AJ370" s="278"/>
      <c r="AK370" s="277"/>
      <c r="AL370" s="277"/>
      <c r="AM370" s="287"/>
      <c r="AN370" s="287"/>
      <c r="AO370" s="287"/>
      <c r="AP370" s="287"/>
      <c r="AQ370" s="277"/>
      <c r="AR370" s="278"/>
      <c r="AT370" s="218"/>
      <c r="AU370" s="218"/>
      <c r="AV370" s="218"/>
      <c r="AW370" s="277"/>
      <c r="AX370" s="277"/>
      <c r="AY370" s="278"/>
      <c r="BA370" s="278"/>
      <c r="BB370" s="278"/>
      <c r="BC370" s="278"/>
      <c r="BD370" s="278"/>
      <c r="BE370" s="278"/>
      <c r="BF370" s="278"/>
    </row>
    <row r="371" spans="1:75" s="130" customFormat="1" ht="18.75" customHeight="1">
      <c r="A371" s="278"/>
      <c r="B371" s="278"/>
      <c r="C371" s="278"/>
      <c r="D371" s="278"/>
      <c r="E371" s="278" t="s">
        <v>767</v>
      </c>
      <c r="F371" s="480" t="e">
        <f ca="1">AP359</f>
        <v>#N/A</v>
      </c>
      <c r="G371" s="480"/>
      <c r="H371" s="480"/>
      <c r="I371" s="277" t="s">
        <v>777</v>
      </c>
      <c r="J371" s="277"/>
      <c r="K371" s="481" t="s">
        <v>876</v>
      </c>
      <c r="L371" s="481"/>
      <c r="M371" s="482" t="e">
        <f ca="1">AU359</f>
        <v>#N/A</v>
      </c>
      <c r="N371" s="482"/>
      <c r="O371" s="482"/>
      <c r="P371" s="277" t="s">
        <v>745</v>
      </c>
      <c r="Q371" s="277"/>
      <c r="R371" s="278"/>
      <c r="T371" s="481" t="s">
        <v>870</v>
      </c>
      <c r="U371" s="481"/>
      <c r="V371" s="483">
        <f>AP360</f>
        <v>0</v>
      </c>
      <c r="W371" s="483"/>
      <c r="X371" s="483"/>
      <c r="Y371" s="277" t="s">
        <v>777</v>
      </c>
      <c r="Z371" s="277"/>
      <c r="AA371" s="481" t="s">
        <v>871</v>
      </c>
      <c r="AB371" s="481"/>
      <c r="AC371" s="484">
        <f>AP361</f>
        <v>1.2247448713915892E-4</v>
      </c>
      <c r="AD371" s="484"/>
      <c r="AE371" s="484"/>
      <c r="AF371" s="484"/>
      <c r="AG371" s="277" t="s">
        <v>740</v>
      </c>
      <c r="AH371" s="278"/>
      <c r="AK371" s="481" t="s">
        <v>871</v>
      </c>
      <c r="AL371" s="481"/>
      <c r="AM371" s="484" t="e">
        <f ca="1">AP362</f>
        <v>#N/A</v>
      </c>
      <c r="AN371" s="484"/>
      <c r="AO371" s="484"/>
      <c r="AP371" s="484"/>
      <c r="AQ371" s="277" t="s">
        <v>740</v>
      </c>
      <c r="AR371" s="278"/>
      <c r="AU371" s="278"/>
      <c r="AV371" s="278"/>
      <c r="AW371" s="278"/>
      <c r="AX371" s="278"/>
      <c r="AY371" s="278"/>
      <c r="AZ371" s="278"/>
      <c r="BA371" s="278"/>
      <c r="BB371" s="278"/>
      <c r="BC371" s="278"/>
      <c r="BD371" s="278"/>
      <c r="BE371" s="278"/>
      <c r="BF371" s="278"/>
    </row>
    <row r="372" spans="1:75" s="130" customFormat="1" ht="18.75" customHeight="1">
      <c r="A372" s="278"/>
      <c r="B372" s="278"/>
      <c r="C372" s="278"/>
      <c r="D372" s="278"/>
      <c r="E372" s="278"/>
      <c r="F372" s="481" t="s">
        <v>873</v>
      </c>
      <c r="G372" s="481"/>
      <c r="H372" s="484">
        <f>AP363</f>
        <v>8.1649658092772609E-5</v>
      </c>
      <c r="I372" s="484"/>
      <c r="J372" s="484"/>
      <c r="K372" s="484"/>
      <c r="L372" s="277" t="s">
        <v>745</v>
      </c>
      <c r="M372" s="278"/>
      <c r="P372" s="481" t="s">
        <v>873</v>
      </c>
      <c r="Q372" s="481"/>
      <c r="R372" s="484" t="e">
        <f ca="1">AP364</f>
        <v>#N/A</v>
      </c>
      <c r="S372" s="484"/>
      <c r="T372" s="484"/>
      <c r="U372" s="484"/>
      <c r="V372" s="277" t="s">
        <v>805</v>
      </c>
      <c r="W372" s="278"/>
      <c r="Z372" s="481" t="s">
        <v>873</v>
      </c>
      <c r="AA372" s="481"/>
      <c r="AB372" s="483">
        <f>AP365</f>
        <v>0</v>
      </c>
      <c r="AC372" s="483"/>
      <c r="AD372" s="483"/>
      <c r="AE372" s="277" t="s">
        <v>863</v>
      </c>
      <c r="AF372" s="277"/>
      <c r="AG372" s="284"/>
      <c r="AH372" s="277"/>
      <c r="AI372" s="277"/>
      <c r="AJ372" s="284"/>
      <c r="AK372" s="284"/>
      <c r="AL372" s="284"/>
      <c r="AM372" s="277"/>
      <c r="AN372" s="277"/>
      <c r="AO372" s="277"/>
      <c r="AP372" s="277"/>
      <c r="AQ372" s="278"/>
      <c r="AS372" s="278"/>
      <c r="AT372" s="278"/>
      <c r="AU372" s="278"/>
      <c r="AV372" s="278"/>
      <c r="AW372" s="278"/>
      <c r="AX372" s="278"/>
      <c r="AY372" s="278"/>
      <c r="AZ372" s="278"/>
      <c r="BA372" s="278"/>
      <c r="BB372" s="278"/>
      <c r="BC372" s="278"/>
      <c r="BD372" s="278"/>
      <c r="BE372" s="278"/>
      <c r="BF372" s="278"/>
    </row>
    <row r="373" spans="1:75" s="58" customFormat="1" ht="18.75" customHeight="1">
      <c r="A373" s="277"/>
      <c r="B373" s="277"/>
      <c r="C373" s="277"/>
      <c r="D373" s="277"/>
      <c r="E373" s="278" t="s">
        <v>767</v>
      </c>
      <c r="F373" s="480" t="e">
        <f ca="1">AP366</f>
        <v>#N/A</v>
      </c>
      <c r="G373" s="480"/>
      <c r="H373" s="480"/>
      <c r="I373" s="277" t="s">
        <v>777</v>
      </c>
      <c r="J373" s="277"/>
      <c r="K373" s="481" t="s">
        <v>870</v>
      </c>
      <c r="L373" s="481"/>
      <c r="M373" s="482" t="e">
        <f ca="1">AU366</f>
        <v>#N/A</v>
      </c>
      <c r="N373" s="482"/>
      <c r="O373" s="482"/>
      <c r="P373" s="277" t="s">
        <v>733</v>
      </c>
      <c r="Q373" s="277"/>
      <c r="R373" s="278"/>
      <c r="S373" s="130"/>
      <c r="T373" s="277"/>
      <c r="U373" s="277"/>
      <c r="V373" s="277"/>
      <c r="W373" s="277"/>
      <c r="X373" s="277"/>
      <c r="Y373" s="277"/>
      <c r="Z373" s="277"/>
      <c r="AA373" s="277"/>
      <c r="AB373" s="277"/>
      <c r="AC373" s="277"/>
      <c r="AD373" s="277"/>
      <c r="AE373" s="277"/>
      <c r="AF373" s="277"/>
      <c r="AG373" s="278"/>
      <c r="AH373" s="277"/>
      <c r="AI373" s="277"/>
      <c r="AJ373" s="277"/>
      <c r="AK373" s="277"/>
      <c r="AL373" s="277"/>
      <c r="AM373" s="277"/>
      <c r="AN373" s="277"/>
      <c r="AO373" s="277"/>
      <c r="AP373" s="277"/>
      <c r="AQ373" s="277"/>
      <c r="AR373" s="277"/>
      <c r="AS373" s="277"/>
      <c r="AT373" s="277"/>
      <c r="AU373" s="277"/>
      <c r="AV373" s="277"/>
      <c r="AW373" s="277"/>
      <c r="AX373" s="277"/>
      <c r="AY373" s="277"/>
      <c r="AZ373" s="277"/>
      <c r="BA373" s="277"/>
      <c r="BB373" s="277"/>
      <c r="BC373" s="277"/>
      <c r="BD373" s="277"/>
      <c r="BE373" s="277"/>
      <c r="BF373" s="277"/>
      <c r="BG373" s="277"/>
      <c r="BH373" s="277"/>
    </row>
    <row r="374" spans="1:75" s="58" customFormat="1" ht="18.75" customHeight="1">
      <c r="A374" s="277"/>
      <c r="B374" s="277"/>
      <c r="C374" s="277"/>
      <c r="D374" s="280"/>
      <c r="E374" s="280"/>
      <c r="F374" s="280"/>
      <c r="G374" s="277"/>
      <c r="H374" s="277"/>
      <c r="I374" s="278"/>
      <c r="J374" s="278"/>
      <c r="K374" s="141"/>
      <c r="L374" s="141"/>
      <c r="M374" s="141"/>
      <c r="N374" s="141"/>
      <c r="O374" s="277"/>
      <c r="P374" s="277"/>
      <c r="Q374" s="277"/>
      <c r="R374" s="277"/>
      <c r="S374" s="277"/>
      <c r="T374" s="277"/>
      <c r="U374" s="277"/>
      <c r="V374" s="277"/>
      <c r="W374" s="277"/>
      <c r="X374" s="277"/>
      <c r="Y374" s="277"/>
      <c r="Z374" s="277"/>
      <c r="AA374" s="277"/>
      <c r="AB374" s="277"/>
      <c r="AC374" s="277"/>
      <c r="AD374" s="277"/>
      <c r="AE374" s="277"/>
      <c r="AF374" s="277"/>
      <c r="AG374" s="277"/>
      <c r="AH374" s="277"/>
      <c r="AI374" s="277"/>
      <c r="AJ374" s="277"/>
      <c r="AK374" s="277"/>
      <c r="AL374" s="277"/>
      <c r="AM374" s="277"/>
      <c r="AN374" s="277"/>
      <c r="AO374" s="277"/>
      <c r="AP374" s="277"/>
      <c r="AQ374" s="277"/>
      <c r="AR374" s="277"/>
      <c r="AS374" s="277"/>
      <c r="AT374" s="277"/>
      <c r="AU374" s="277"/>
      <c r="AV374" s="277"/>
      <c r="AW374" s="277"/>
      <c r="AX374" s="277"/>
      <c r="AY374" s="277"/>
      <c r="AZ374" s="277"/>
      <c r="BA374" s="277"/>
      <c r="BB374" s="277"/>
      <c r="BC374" s="277"/>
      <c r="BD374" s="277"/>
      <c r="BE374" s="277"/>
      <c r="BF374" s="277"/>
    </row>
    <row r="375" spans="1:75" s="130" customFormat="1" ht="18.75" customHeight="1">
      <c r="A375" s="278"/>
      <c r="B375" s="278"/>
      <c r="C375" s="278"/>
      <c r="D375" s="134" t="s">
        <v>918</v>
      </c>
      <c r="E375" s="278" t="s">
        <v>767</v>
      </c>
      <c r="F375" s="480" t="e">
        <f ca="1">F373</f>
        <v>#N/A</v>
      </c>
      <c r="G375" s="480"/>
      <c r="H375" s="480"/>
      <c r="I375" s="144"/>
      <c r="J375" s="282"/>
      <c r="K375" s="485" t="e">
        <f ca="1">M373</f>
        <v>#N/A</v>
      </c>
      <c r="L375" s="486"/>
      <c r="M375" s="486"/>
      <c r="N375" s="204"/>
      <c r="O375" s="204"/>
      <c r="P375" s="204"/>
      <c r="Q375" s="487" t="str">
        <f>BA366</f>
        <v>μm</v>
      </c>
      <c r="R375" s="487"/>
      <c r="T375" s="277"/>
      <c r="U375" s="277"/>
      <c r="V375" s="277"/>
      <c r="W375" s="277"/>
      <c r="X375" s="277"/>
      <c r="Y375" s="278"/>
      <c r="Z375" s="278"/>
      <c r="AA375" s="278"/>
      <c r="AB375" s="278"/>
      <c r="AC375" s="278"/>
      <c r="AD375" s="278"/>
      <c r="AE375" s="277"/>
      <c r="AF375" s="278"/>
      <c r="AG375" s="278"/>
      <c r="AH375" s="278"/>
      <c r="AI375" s="278"/>
      <c r="AJ375" s="278"/>
      <c r="AK375" s="278"/>
      <c r="AL375" s="278"/>
      <c r="AM375" s="278"/>
      <c r="AN375" s="278"/>
      <c r="AO375" s="278"/>
      <c r="AP375" s="278"/>
      <c r="AQ375" s="278"/>
      <c r="AR375" s="278"/>
      <c r="AS375" s="278"/>
      <c r="AT375" s="278"/>
      <c r="AU375" s="278"/>
      <c r="AV375" s="278"/>
      <c r="AW375" s="278"/>
      <c r="AX375" s="278"/>
      <c r="AY375" s="278"/>
      <c r="AZ375" s="278"/>
      <c r="BA375" s="278"/>
      <c r="BB375" s="278"/>
      <c r="BC375" s="278"/>
      <c r="BD375" s="278"/>
      <c r="BE375" s="278"/>
      <c r="BF375" s="278"/>
    </row>
    <row r="376" spans="1:75" s="277" customFormat="1" ht="18.75" customHeight="1"/>
    <row r="377" spans="1:75" ht="18.75" customHeight="1">
      <c r="A377" s="57" t="s">
        <v>875</v>
      </c>
      <c r="B377" s="204"/>
      <c r="C377" s="204"/>
      <c r="D377" s="204"/>
      <c r="E377" s="204"/>
      <c r="F377" s="204"/>
      <c r="G377" s="204"/>
      <c r="H377" s="204"/>
      <c r="I377" s="204"/>
      <c r="J377" s="204"/>
      <c r="K377" s="204"/>
      <c r="L377" s="204"/>
      <c r="M377" s="204"/>
      <c r="N377" s="204"/>
      <c r="O377" s="204"/>
      <c r="P377" s="204"/>
      <c r="Q377" s="204"/>
      <c r="R377" s="204"/>
      <c r="S377" s="204"/>
      <c r="T377" s="204"/>
      <c r="U377" s="204"/>
      <c r="V377" s="204"/>
      <c r="W377" s="204"/>
      <c r="X377" s="204"/>
      <c r="Y377" s="204"/>
      <c r="Z377" s="204"/>
      <c r="AA377" s="204"/>
      <c r="AB377" s="204"/>
      <c r="AC377" s="204"/>
      <c r="AD377" s="204"/>
      <c r="AE377" s="204"/>
      <c r="AF377" s="204"/>
      <c r="AG377" s="204"/>
      <c r="AH377" s="204"/>
      <c r="AI377" s="204"/>
      <c r="AJ377" s="204"/>
      <c r="AK377" s="204"/>
      <c r="AL377" s="204"/>
      <c r="AM377" s="204"/>
      <c r="AN377" s="204"/>
      <c r="AO377" s="204"/>
      <c r="AP377" s="204"/>
      <c r="AQ377" s="204"/>
      <c r="AR377" s="204"/>
      <c r="AS377" s="204"/>
      <c r="AT377" s="204"/>
      <c r="AU377" s="204"/>
      <c r="AV377" s="204"/>
      <c r="AW377" s="204"/>
      <c r="AX377" s="204"/>
      <c r="AY377" s="204"/>
      <c r="AZ377" s="204"/>
      <c r="BA377" s="204"/>
      <c r="BB377" s="204"/>
      <c r="BC377" s="204"/>
      <c r="BD377" s="204"/>
      <c r="BE377" s="204"/>
      <c r="BF377" s="204"/>
    </row>
    <row r="378" spans="1:75" ht="18.75" customHeight="1">
      <c r="A378" s="204"/>
      <c r="B378" s="204"/>
      <c r="C378" s="204"/>
      <c r="D378" s="204"/>
      <c r="E378" s="204"/>
      <c r="F378" s="204"/>
      <c r="G378" s="204"/>
      <c r="H378" s="204"/>
      <c r="I378" s="204"/>
      <c r="J378" s="204"/>
      <c r="K378" s="204"/>
      <c r="L378" s="488" t="e">
        <f ca="1">Calcu!W221</f>
        <v>#N/A</v>
      </c>
      <c r="M378" s="488"/>
      <c r="N378" s="488"/>
      <c r="O378" s="488"/>
      <c r="P378" s="488"/>
      <c r="Q378" s="488"/>
      <c r="R378" s="488"/>
      <c r="S378" s="488"/>
      <c r="T378" s="488"/>
      <c r="U378" s="488"/>
      <c r="V378" s="488"/>
      <c r="W378" s="488"/>
      <c r="X378" s="488"/>
      <c r="Y378" s="488"/>
      <c r="Z378" s="488"/>
      <c r="AA378" s="488"/>
      <c r="AB378" s="488"/>
      <c r="AC378" s="488"/>
      <c r="AD378" s="488"/>
      <c r="AE378" s="488"/>
      <c r="AF378" s="488"/>
      <c r="AG378" s="488"/>
      <c r="AH378" s="488"/>
      <c r="AI378" s="488"/>
      <c r="AJ378" s="488"/>
      <c r="AK378" s="488"/>
      <c r="AL378" s="488"/>
      <c r="AM378" s="488"/>
      <c r="AN378" s="488"/>
      <c r="AO378" s="488"/>
      <c r="AP378" s="488"/>
      <c r="AQ378" s="488"/>
      <c r="AR378" s="488"/>
      <c r="AS378" s="488"/>
      <c r="AT378" s="481" t="s">
        <v>767</v>
      </c>
      <c r="AU378" s="489" t="e">
        <f ca="1">TRIM(BC366)</f>
        <v>#N/A</v>
      </c>
      <c r="AV378" s="489"/>
      <c r="AW378" s="489"/>
      <c r="AX378" s="489"/>
      <c r="AY378" s="489"/>
      <c r="AZ378" s="204"/>
      <c r="BA378" s="204"/>
      <c r="BB378" s="277"/>
      <c r="BC378" s="277"/>
      <c r="BF378" s="142"/>
      <c r="BG378" s="142"/>
      <c r="BH378" s="142"/>
      <c r="BI378" s="142"/>
      <c r="BJ378" s="142"/>
      <c r="BK378" s="58"/>
      <c r="BL378" s="58"/>
      <c r="BM378" s="58"/>
      <c r="BN378" s="58"/>
      <c r="BO378" s="58"/>
      <c r="BP378" s="58"/>
      <c r="BQ378" s="58"/>
      <c r="BR378" s="58"/>
      <c r="BS378" s="58"/>
      <c r="BT378" s="58"/>
      <c r="BU378" s="58"/>
      <c r="BV378" s="58"/>
      <c r="BW378" s="58"/>
    </row>
    <row r="379" spans="1:75" ht="18.75" customHeight="1">
      <c r="A379" s="204"/>
      <c r="B379" s="204"/>
      <c r="C379" s="204"/>
      <c r="D379" s="204"/>
      <c r="E379" s="204"/>
      <c r="F379" s="204"/>
      <c r="G379" s="204"/>
      <c r="H379" s="204"/>
      <c r="I379" s="204"/>
      <c r="J379" s="204"/>
      <c r="K379" s="204"/>
      <c r="L379" s="490" t="e">
        <f ca="1">Calcu!W214</f>
        <v>#N/A</v>
      </c>
      <c r="M379" s="490"/>
      <c r="N379" s="490"/>
      <c r="O379" s="490"/>
      <c r="P379" s="481" t="s">
        <v>876</v>
      </c>
      <c r="Q379" s="490">
        <f>Calcu!W215</f>
        <v>0</v>
      </c>
      <c r="R379" s="490"/>
      <c r="S379" s="490"/>
      <c r="T379" s="490"/>
      <c r="U379" s="481" t="s">
        <v>871</v>
      </c>
      <c r="V379" s="488">
        <f>Calcu!W216</f>
        <v>0</v>
      </c>
      <c r="W379" s="488"/>
      <c r="X379" s="488"/>
      <c r="Y379" s="488"/>
      <c r="Z379" s="481" t="s">
        <v>873</v>
      </c>
      <c r="AA379" s="490" t="e">
        <f ca="1">Calcu!W217</f>
        <v>#N/A</v>
      </c>
      <c r="AB379" s="490"/>
      <c r="AC379" s="490"/>
      <c r="AD379" s="490"/>
      <c r="AE379" s="481" t="s">
        <v>870</v>
      </c>
      <c r="AF379" s="488">
        <f>Calcu!W218</f>
        <v>0</v>
      </c>
      <c r="AG379" s="488"/>
      <c r="AH379" s="488"/>
      <c r="AI379" s="488"/>
      <c r="AJ379" s="481" t="s">
        <v>870</v>
      </c>
      <c r="AK379" s="488" t="e">
        <f ca="1">Calcu!W219</f>
        <v>#N/A</v>
      </c>
      <c r="AL379" s="488"/>
      <c r="AM379" s="488"/>
      <c r="AN379" s="488"/>
      <c r="AO379" s="481" t="s">
        <v>871</v>
      </c>
      <c r="AP379" s="488">
        <f>Calcu!W220</f>
        <v>0</v>
      </c>
      <c r="AQ379" s="488"/>
      <c r="AR379" s="488"/>
      <c r="AS379" s="488"/>
      <c r="AT379" s="481"/>
      <c r="AU379" s="489"/>
      <c r="AV379" s="489"/>
      <c r="AW379" s="489"/>
      <c r="AX379" s="489"/>
      <c r="AY379" s="489"/>
      <c r="AZ379" s="204"/>
      <c r="BA379" s="204"/>
      <c r="BB379" s="204"/>
      <c r="BC379" s="204"/>
      <c r="BF379" s="142"/>
      <c r="BG379" s="142"/>
      <c r="BH379" s="142"/>
      <c r="BI379" s="142"/>
      <c r="BJ379" s="142"/>
    </row>
    <row r="380" spans="1:75" ht="18.75" customHeight="1">
      <c r="A380" s="204"/>
      <c r="B380" s="204"/>
      <c r="C380" s="204"/>
      <c r="D380" s="204"/>
      <c r="E380" s="204"/>
      <c r="F380" s="204"/>
      <c r="G380" s="204"/>
      <c r="H380" s="204"/>
      <c r="I380" s="204"/>
      <c r="J380" s="204"/>
      <c r="K380" s="204"/>
      <c r="L380" s="481" t="str">
        <f>BC359</f>
        <v>∞</v>
      </c>
      <c r="M380" s="481"/>
      <c r="N380" s="481"/>
      <c r="O380" s="481"/>
      <c r="P380" s="481"/>
      <c r="Q380" s="481">
        <f>BC360</f>
        <v>4</v>
      </c>
      <c r="R380" s="481"/>
      <c r="S380" s="481"/>
      <c r="T380" s="481"/>
      <c r="U380" s="481"/>
      <c r="V380" s="481">
        <f>BC361</f>
        <v>100</v>
      </c>
      <c r="W380" s="481"/>
      <c r="X380" s="481"/>
      <c r="Y380" s="481"/>
      <c r="Z380" s="481"/>
      <c r="AA380" s="481">
        <f>BC362</f>
        <v>12</v>
      </c>
      <c r="AB380" s="481"/>
      <c r="AC380" s="481"/>
      <c r="AD380" s="481"/>
      <c r="AE380" s="481"/>
      <c r="AF380" s="450">
        <f>BC363</f>
        <v>100</v>
      </c>
      <c r="AG380" s="450"/>
      <c r="AH380" s="450"/>
      <c r="AI380" s="450"/>
      <c r="AJ380" s="481"/>
      <c r="AK380" s="481">
        <f>BC364</f>
        <v>12</v>
      </c>
      <c r="AL380" s="481"/>
      <c r="AM380" s="481"/>
      <c r="AN380" s="481"/>
      <c r="AO380" s="481"/>
      <c r="AP380" s="481" t="str">
        <f>BC365</f>
        <v>∞</v>
      </c>
      <c r="AQ380" s="481"/>
      <c r="AR380" s="481"/>
      <c r="AS380" s="481"/>
      <c r="AT380" s="204"/>
      <c r="AU380" s="204"/>
      <c r="AV380" s="204"/>
      <c r="AW380" s="204"/>
      <c r="AX380" s="204"/>
      <c r="AY380" s="204"/>
      <c r="AZ380" s="204"/>
      <c r="BA380" s="204"/>
      <c r="BB380" s="204"/>
      <c r="BC380" s="204"/>
    </row>
    <row r="381" spans="1:75" ht="18.75" customHeight="1">
      <c r="A381" s="204"/>
      <c r="B381" s="204"/>
      <c r="C381" s="204"/>
      <c r="D381" s="204"/>
      <c r="E381" s="204"/>
      <c r="F381" s="204"/>
      <c r="G381" s="204"/>
      <c r="H381" s="204"/>
      <c r="I381" s="204"/>
      <c r="J381" s="204"/>
      <c r="K381" s="204"/>
      <c r="L381" s="204"/>
      <c r="M381" s="204"/>
      <c r="N381" s="204"/>
      <c r="O381" s="204"/>
      <c r="P381" s="204"/>
      <c r="Q381" s="204"/>
      <c r="R381" s="204"/>
      <c r="S381" s="204"/>
      <c r="T381" s="204"/>
      <c r="U381" s="204"/>
      <c r="V381" s="204"/>
      <c r="W381" s="204"/>
      <c r="X381" s="204"/>
      <c r="Y381" s="204"/>
      <c r="Z381" s="204"/>
      <c r="AA381" s="204"/>
      <c r="AB381" s="204"/>
      <c r="AC381" s="204"/>
      <c r="AD381" s="204"/>
      <c r="AE381" s="204"/>
      <c r="AF381" s="204"/>
      <c r="AG381" s="204"/>
      <c r="AH381" s="204"/>
      <c r="AI381" s="204"/>
      <c r="AJ381" s="204"/>
      <c r="AK381" s="204"/>
      <c r="AL381" s="204"/>
      <c r="AM381" s="204"/>
      <c r="AN381" s="204"/>
      <c r="AO381" s="204"/>
      <c r="AP381" s="204"/>
      <c r="AQ381" s="204"/>
      <c r="AR381" s="204"/>
      <c r="AS381" s="204"/>
      <c r="AT381" s="204"/>
      <c r="AU381" s="204"/>
      <c r="AV381" s="204"/>
      <c r="AW381" s="204"/>
      <c r="AX381" s="204"/>
      <c r="AY381" s="204"/>
      <c r="AZ381" s="204"/>
      <c r="BA381" s="204"/>
      <c r="BB381" s="204"/>
      <c r="BC381" s="204"/>
      <c r="BD381" s="204"/>
      <c r="BE381" s="204"/>
      <c r="BF381" s="204"/>
      <c r="BG381" s="204"/>
      <c r="BH381" s="204"/>
    </row>
    <row r="382" spans="1:75" ht="18.75" customHeight="1">
      <c r="A382" s="57" t="s">
        <v>920</v>
      </c>
      <c r="B382" s="204"/>
      <c r="C382" s="204"/>
      <c r="D382" s="204"/>
      <c r="E382" s="204"/>
      <c r="F382" s="204"/>
      <c r="G382" s="204"/>
      <c r="H382" s="204"/>
      <c r="I382" s="204"/>
      <c r="J382" s="204"/>
      <c r="K382" s="204"/>
      <c r="L382" s="204"/>
      <c r="M382" s="204"/>
      <c r="N382" s="204"/>
      <c r="O382" s="204"/>
      <c r="P382" s="204"/>
      <c r="Q382" s="204"/>
      <c r="R382" s="204"/>
      <c r="S382" s="204"/>
      <c r="T382" s="204"/>
      <c r="U382" s="204"/>
      <c r="V382" s="204"/>
      <c r="W382" s="204"/>
      <c r="X382" s="204"/>
      <c r="Y382" s="204"/>
      <c r="Z382" s="204"/>
      <c r="AA382" s="204"/>
      <c r="AB382" s="204"/>
      <c r="AC382" s="204"/>
      <c r="AD382" s="204"/>
      <c r="AE382" s="204"/>
      <c r="AF382" s="204"/>
      <c r="AG382" s="204"/>
      <c r="AH382" s="204"/>
      <c r="AI382" s="204"/>
      <c r="AJ382" s="204"/>
      <c r="AK382" s="204"/>
      <c r="AL382" s="204"/>
      <c r="AM382" s="204"/>
      <c r="AN382" s="204"/>
      <c r="AO382" s="204"/>
      <c r="AP382" s="204"/>
      <c r="AQ382" s="204"/>
      <c r="AR382" s="204"/>
      <c r="AS382" s="204"/>
      <c r="AT382" s="204"/>
      <c r="AU382" s="204"/>
      <c r="AV382" s="204"/>
      <c r="AW382" s="204"/>
      <c r="AX382" s="204"/>
      <c r="AY382" s="204"/>
      <c r="AZ382" s="204"/>
      <c r="BA382" s="204"/>
      <c r="BB382" s="204"/>
      <c r="BC382" s="204"/>
      <c r="BD382" s="204"/>
    </row>
    <row r="383" spans="1:75" ht="18.75" customHeight="1">
      <c r="A383" s="204"/>
      <c r="B383" s="204"/>
      <c r="C383" s="204"/>
      <c r="D383" s="204"/>
      <c r="E383" s="59"/>
      <c r="F383" s="204"/>
      <c r="G383" s="204"/>
      <c r="H383" s="193" t="s">
        <v>977</v>
      </c>
      <c r="I383" s="481" t="e">
        <f ca="1">Calcu!E236</f>
        <v>#N/A</v>
      </c>
      <c r="J383" s="481"/>
      <c r="K383" s="481"/>
      <c r="L383" s="203" t="s">
        <v>79</v>
      </c>
      <c r="M383" s="480" t="e">
        <f ca="1">F375</f>
        <v>#N/A</v>
      </c>
      <c r="N383" s="480"/>
      <c r="O383" s="480"/>
      <c r="P383" s="144"/>
      <c r="Q383" s="282"/>
      <c r="R383" s="485" t="e">
        <f ca="1">K375</f>
        <v>#N/A</v>
      </c>
      <c r="S383" s="486"/>
      <c r="T383" s="486"/>
      <c r="U383" s="204"/>
      <c r="V383" s="204"/>
      <c r="W383" s="204"/>
      <c r="X383" s="487" t="str">
        <f>Q375</f>
        <v>μm</v>
      </c>
      <c r="Y383" s="487"/>
      <c r="Z383" s="203" t="s">
        <v>758</v>
      </c>
      <c r="AA383" s="480" t="e">
        <f ca="1">Calcu!C225</f>
        <v>#N/A</v>
      </c>
      <c r="AB383" s="480"/>
      <c r="AC383" s="480"/>
      <c r="AD383" s="144"/>
      <c r="AE383" s="282"/>
      <c r="AF383" s="485" t="e">
        <f ca="1">Calcu!D225</f>
        <v>#N/A</v>
      </c>
      <c r="AG383" s="486"/>
      <c r="AH383" s="486"/>
      <c r="AI383" s="204"/>
      <c r="AJ383" s="204"/>
      <c r="AK383" s="204"/>
      <c r="AL383" s="487" t="str">
        <f>X383</f>
        <v>μm</v>
      </c>
      <c r="AM383" s="487"/>
      <c r="AN383" s="278" t="s">
        <v>978</v>
      </c>
      <c r="AO383" s="491" t="e">
        <f ca="1">AA383</f>
        <v>#N/A</v>
      </c>
      <c r="AP383" s="491"/>
      <c r="AQ383" s="491"/>
      <c r="AR383" s="144"/>
      <c r="AS383" s="492" t="e">
        <f ca="1">AF383</f>
        <v>#N/A</v>
      </c>
      <c r="AT383" s="492"/>
      <c r="AU383" s="492"/>
      <c r="AV383" s="284"/>
      <c r="AW383" s="204"/>
      <c r="AX383" s="204"/>
      <c r="AY383" s="204"/>
      <c r="AZ383" s="487" t="str">
        <f>AL383</f>
        <v>μm</v>
      </c>
      <c r="BA383" s="487"/>
    </row>
    <row r="388" spans="1:44" s="68" customFormat="1" ht="31.5">
      <c r="A388" s="67" t="s">
        <v>979</v>
      </c>
    </row>
    <row r="389" spans="1:44" s="68" customFormat="1" ht="18.75" customHeight="1"/>
    <row r="390" spans="1:44" s="68" customFormat="1" ht="18.75" customHeight="1">
      <c r="A390" s="69" t="s">
        <v>676</v>
      </c>
    </row>
    <row r="391" spans="1:44" s="68" customFormat="1" ht="18.75" customHeight="1">
      <c r="B391" s="425" t="s">
        <v>980</v>
      </c>
      <c r="C391" s="425"/>
      <c r="D391" s="425"/>
      <c r="E391" s="425"/>
      <c r="F391" s="425"/>
      <c r="G391" s="425"/>
      <c r="H391" s="426" t="s">
        <v>679</v>
      </c>
      <c r="I391" s="426"/>
      <c r="J391" s="426"/>
      <c r="K391" s="426"/>
      <c r="L391" s="426"/>
      <c r="M391" s="426"/>
      <c r="N391" s="425" t="s">
        <v>680</v>
      </c>
      <c r="O391" s="425"/>
      <c r="P391" s="425"/>
      <c r="Q391" s="425"/>
      <c r="R391" s="425"/>
      <c r="S391" s="425"/>
      <c r="T391" s="425" t="s">
        <v>681</v>
      </c>
      <c r="U391" s="425"/>
      <c r="V391" s="425"/>
      <c r="W391" s="425"/>
      <c r="X391" s="425"/>
      <c r="Y391" s="425"/>
    </row>
    <row r="392" spans="1:44" s="68" customFormat="1" ht="18.75" customHeight="1">
      <c r="B392" s="427">
        <f>Calcu!I244</f>
        <v>0</v>
      </c>
      <c r="C392" s="427"/>
      <c r="D392" s="427"/>
      <c r="E392" s="427"/>
      <c r="F392" s="427"/>
      <c r="G392" s="427"/>
      <c r="H392" s="428">
        <f>Calcu!J244</f>
        <v>1</v>
      </c>
      <c r="I392" s="428"/>
      <c r="J392" s="428"/>
      <c r="K392" s="428"/>
      <c r="L392" s="428"/>
      <c r="M392" s="428"/>
      <c r="N392" s="427" t="s">
        <v>890</v>
      </c>
      <c r="O392" s="427"/>
      <c r="P392" s="427"/>
      <c r="Q392" s="427"/>
      <c r="R392" s="427"/>
      <c r="S392" s="427"/>
      <c r="T392" s="427" t="str">
        <f>Calcu!D244</f>
        <v>게이지 블록</v>
      </c>
      <c r="U392" s="427"/>
      <c r="V392" s="427"/>
      <c r="W392" s="427"/>
      <c r="X392" s="427"/>
      <c r="Y392" s="427"/>
    </row>
    <row r="393" spans="1:44" s="68" customFormat="1" ht="18.75" customHeight="1"/>
    <row r="394" spans="1:44" ht="18.75" customHeight="1">
      <c r="A394" s="57" t="s">
        <v>684</v>
      </c>
      <c r="B394" s="278"/>
      <c r="C394" s="278"/>
      <c r="D394" s="278"/>
      <c r="E394" s="278"/>
      <c r="F394" s="278"/>
      <c r="G394" s="278"/>
      <c r="H394" s="278"/>
      <c r="I394" s="278"/>
      <c r="J394" s="278"/>
      <c r="K394" s="278"/>
      <c r="L394" s="278"/>
      <c r="M394" s="278"/>
      <c r="N394" s="278"/>
      <c r="O394" s="278"/>
      <c r="P394" s="278"/>
      <c r="Q394" s="278"/>
      <c r="R394" s="278"/>
      <c r="S394" s="278"/>
      <c r="T394" s="278"/>
      <c r="U394" s="278"/>
      <c r="V394" s="278"/>
      <c r="W394" s="278"/>
      <c r="X394" s="278"/>
      <c r="Y394" s="278"/>
      <c r="Z394" s="278"/>
      <c r="AA394" s="278"/>
      <c r="AB394" s="278"/>
      <c r="AC394" s="278"/>
      <c r="AD394" s="278"/>
      <c r="AE394" s="278"/>
      <c r="AF394" s="278"/>
      <c r="AG394" s="278"/>
      <c r="AH394" s="278"/>
      <c r="AI394" s="278"/>
      <c r="AJ394" s="278"/>
      <c r="AK394" s="278"/>
      <c r="AL394" s="278"/>
      <c r="AM394" s="278"/>
      <c r="AN394" s="278"/>
      <c r="AO394" s="278"/>
      <c r="AP394" s="278"/>
      <c r="AQ394" s="278"/>
      <c r="AR394" s="278"/>
    </row>
    <row r="395" spans="1:44" ht="18.75" customHeight="1">
      <c r="A395" s="57"/>
      <c r="B395" s="429" t="s">
        <v>685</v>
      </c>
      <c r="C395" s="430"/>
      <c r="D395" s="430"/>
      <c r="E395" s="430"/>
      <c r="F395" s="431"/>
      <c r="G395" s="435" t="str">
        <f>N392&amp;" 지시값"</f>
        <v>접촉식 좌표 측정기 지시값</v>
      </c>
      <c r="H395" s="436"/>
      <c r="I395" s="436"/>
      <c r="J395" s="436"/>
      <c r="K395" s="436"/>
      <c r="L395" s="436"/>
      <c r="M395" s="436"/>
      <c r="N395" s="436"/>
      <c r="O395" s="436"/>
      <c r="P395" s="436"/>
      <c r="Q395" s="436"/>
      <c r="R395" s="436"/>
      <c r="S395" s="436"/>
      <c r="T395" s="436"/>
      <c r="U395" s="436"/>
      <c r="V395" s="436"/>
      <c r="W395" s="436"/>
      <c r="X395" s="436"/>
      <c r="Y395" s="436"/>
      <c r="Z395" s="436"/>
      <c r="AA395" s="436"/>
      <c r="AB395" s="436"/>
      <c r="AC395" s="436"/>
      <c r="AD395" s="436"/>
      <c r="AE395" s="437"/>
      <c r="AF395" s="429" t="s">
        <v>686</v>
      </c>
      <c r="AG395" s="430"/>
      <c r="AH395" s="430"/>
      <c r="AI395" s="430"/>
      <c r="AJ395" s="431"/>
      <c r="AK395" s="429" t="s">
        <v>927</v>
      </c>
      <c r="AL395" s="430"/>
      <c r="AM395" s="430"/>
      <c r="AN395" s="430"/>
      <c r="AO395" s="431"/>
    </row>
    <row r="396" spans="1:44" ht="18.75" customHeight="1">
      <c r="A396" s="57"/>
      <c r="B396" s="432"/>
      <c r="C396" s="433"/>
      <c r="D396" s="433"/>
      <c r="E396" s="433"/>
      <c r="F396" s="434"/>
      <c r="G396" s="435" t="s">
        <v>981</v>
      </c>
      <c r="H396" s="436"/>
      <c r="I396" s="436"/>
      <c r="J396" s="436"/>
      <c r="K396" s="437"/>
      <c r="L396" s="435" t="s">
        <v>689</v>
      </c>
      <c r="M396" s="436"/>
      <c r="N396" s="436"/>
      <c r="O396" s="436"/>
      <c r="P396" s="437"/>
      <c r="Q396" s="435" t="s">
        <v>897</v>
      </c>
      <c r="R396" s="436"/>
      <c r="S396" s="436"/>
      <c r="T396" s="436"/>
      <c r="U396" s="437"/>
      <c r="V396" s="435" t="s">
        <v>982</v>
      </c>
      <c r="W396" s="436"/>
      <c r="X396" s="436"/>
      <c r="Y396" s="436"/>
      <c r="Z396" s="437"/>
      <c r="AA396" s="435" t="s">
        <v>929</v>
      </c>
      <c r="AB396" s="436"/>
      <c r="AC396" s="436"/>
      <c r="AD396" s="436"/>
      <c r="AE396" s="437"/>
      <c r="AF396" s="432"/>
      <c r="AG396" s="433"/>
      <c r="AH396" s="433"/>
      <c r="AI396" s="433"/>
      <c r="AJ396" s="434"/>
      <c r="AK396" s="432"/>
      <c r="AL396" s="433"/>
      <c r="AM396" s="433"/>
      <c r="AN396" s="433"/>
      <c r="AO396" s="434"/>
    </row>
    <row r="397" spans="1:44" ht="18.75" customHeight="1">
      <c r="A397" s="57"/>
      <c r="B397" s="435" t="s">
        <v>694</v>
      </c>
      <c r="C397" s="436"/>
      <c r="D397" s="436"/>
      <c r="E397" s="436"/>
      <c r="F397" s="437"/>
      <c r="G397" s="435" t="str">
        <f>B397</f>
        <v>mm</v>
      </c>
      <c r="H397" s="436"/>
      <c r="I397" s="436"/>
      <c r="J397" s="436"/>
      <c r="K397" s="437"/>
      <c r="L397" s="435" t="str">
        <f>G397</f>
        <v>mm</v>
      </c>
      <c r="M397" s="436"/>
      <c r="N397" s="436"/>
      <c r="O397" s="436"/>
      <c r="P397" s="437"/>
      <c r="Q397" s="435" t="str">
        <f>L397</f>
        <v>mm</v>
      </c>
      <c r="R397" s="436"/>
      <c r="S397" s="436"/>
      <c r="T397" s="436"/>
      <c r="U397" s="437"/>
      <c r="V397" s="435" t="str">
        <f>Q397</f>
        <v>mm</v>
      </c>
      <c r="W397" s="436"/>
      <c r="X397" s="436"/>
      <c r="Y397" s="436"/>
      <c r="Z397" s="437"/>
      <c r="AA397" s="435" t="str">
        <f>V397</f>
        <v>mm</v>
      </c>
      <c r="AB397" s="436"/>
      <c r="AC397" s="436"/>
      <c r="AD397" s="436"/>
      <c r="AE397" s="437"/>
      <c r="AF397" s="435" t="s">
        <v>860</v>
      </c>
      <c r="AG397" s="436"/>
      <c r="AH397" s="436"/>
      <c r="AI397" s="436"/>
      <c r="AJ397" s="437"/>
      <c r="AK397" s="435" t="s">
        <v>962</v>
      </c>
      <c r="AL397" s="436"/>
      <c r="AM397" s="436"/>
      <c r="AN397" s="436"/>
      <c r="AO397" s="437"/>
    </row>
    <row r="398" spans="1:44" ht="18.75" customHeight="1">
      <c r="A398" s="57"/>
      <c r="B398" s="438" t="str">
        <f>Calcu!T250</f>
        <v/>
      </c>
      <c r="C398" s="439"/>
      <c r="D398" s="439"/>
      <c r="E398" s="439"/>
      <c r="F398" s="440"/>
      <c r="G398" s="438" t="str">
        <f>IF(Calcu!B250=TRUE,Calcu!E250*$H$392,"")</f>
        <v/>
      </c>
      <c r="H398" s="439"/>
      <c r="I398" s="439"/>
      <c r="J398" s="439"/>
      <c r="K398" s="440"/>
      <c r="L398" s="438" t="str">
        <f>IF(Calcu!B250=TRUE,Calcu!F250*H$392,"")</f>
        <v/>
      </c>
      <c r="M398" s="439"/>
      <c r="N398" s="439"/>
      <c r="O398" s="439"/>
      <c r="P398" s="440"/>
      <c r="Q398" s="438" t="str">
        <f>IF(Calcu!B250=TRUE,Calcu!G250*H$392,"")</f>
        <v/>
      </c>
      <c r="R398" s="439"/>
      <c r="S398" s="439"/>
      <c r="T398" s="439"/>
      <c r="U398" s="440"/>
      <c r="V398" s="438" t="str">
        <f>IF(Calcu!B250=TRUE,Calcu!H250*H$392,"")</f>
        <v/>
      </c>
      <c r="W398" s="439"/>
      <c r="X398" s="439"/>
      <c r="Y398" s="439"/>
      <c r="Z398" s="440"/>
      <c r="AA398" s="438" t="str">
        <f>IF(Calcu!B250=TRUE,Calcu!I250*H$392,"")</f>
        <v/>
      </c>
      <c r="AB398" s="439"/>
      <c r="AC398" s="439"/>
      <c r="AD398" s="439"/>
      <c r="AE398" s="440"/>
      <c r="AF398" s="438" t="str">
        <f>Calcu!M250</f>
        <v/>
      </c>
      <c r="AG398" s="439"/>
      <c r="AH398" s="439"/>
      <c r="AI398" s="439"/>
      <c r="AJ398" s="440"/>
      <c r="AK398" s="438" t="str">
        <f>Calcu!K250</f>
        <v/>
      </c>
      <c r="AL398" s="439"/>
      <c r="AM398" s="439"/>
      <c r="AN398" s="439"/>
      <c r="AO398" s="440"/>
    </row>
    <row r="399" spans="1:44" ht="18.75" customHeight="1">
      <c r="A399" s="57"/>
      <c r="B399" s="438" t="str">
        <f>Calcu!T251</f>
        <v/>
      </c>
      <c r="C399" s="439"/>
      <c r="D399" s="439"/>
      <c r="E399" s="439"/>
      <c r="F399" s="440"/>
      <c r="G399" s="438" t="str">
        <f>IF(Calcu!B251=TRUE,Calcu!E251*$H$392,"")</f>
        <v/>
      </c>
      <c r="H399" s="439"/>
      <c r="I399" s="439"/>
      <c r="J399" s="439"/>
      <c r="K399" s="440"/>
      <c r="L399" s="438" t="str">
        <f>IF(Calcu!B251=TRUE,Calcu!F251*H$392,"")</f>
        <v/>
      </c>
      <c r="M399" s="439"/>
      <c r="N399" s="439"/>
      <c r="O399" s="439"/>
      <c r="P399" s="440"/>
      <c r="Q399" s="438" t="str">
        <f>IF(Calcu!B251=TRUE,Calcu!G251*H$392,"")</f>
        <v/>
      </c>
      <c r="R399" s="439"/>
      <c r="S399" s="439"/>
      <c r="T399" s="439"/>
      <c r="U399" s="440"/>
      <c r="V399" s="438" t="str">
        <f>IF(Calcu!B251=TRUE,Calcu!H251*H$392,"")</f>
        <v/>
      </c>
      <c r="W399" s="439"/>
      <c r="X399" s="439"/>
      <c r="Y399" s="439"/>
      <c r="Z399" s="440"/>
      <c r="AA399" s="438" t="str">
        <f>IF(Calcu!B251=TRUE,Calcu!I251*H$392,"")</f>
        <v/>
      </c>
      <c r="AB399" s="439"/>
      <c r="AC399" s="439"/>
      <c r="AD399" s="439"/>
      <c r="AE399" s="440"/>
      <c r="AF399" s="438" t="str">
        <f>Calcu!M251</f>
        <v/>
      </c>
      <c r="AG399" s="439"/>
      <c r="AH399" s="439"/>
      <c r="AI399" s="439"/>
      <c r="AJ399" s="440"/>
      <c r="AK399" s="438" t="str">
        <f>Calcu!K251</f>
        <v/>
      </c>
      <c r="AL399" s="439"/>
      <c r="AM399" s="439"/>
      <c r="AN399" s="439"/>
      <c r="AO399" s="440"/>
    </row>
    <row r="400" spans="1:44" ht="18.75" customHeight="1">
      <c r="A400" s="57"/>
      <c r="B400" s="438" t="str">
        <f>Calcu!T252</f>
        <v/>
      </c>
      <c r="C400" s="439"/>
      <c r="D400" s="439"/>
      <c r="E400" s="439"/>
      <c r="F400" s="440"/>
      <c r="G400" s="438" t="str">
        <f>IF(Calcu!B252=TRUE,Calcu!E252*$H$392,"")</f>
        <v/>
      </c>
      <c r="H400" s="439"/>
      <c r="I400" s="439"/>
      <c r="J400" s="439"/>
      <c r="K400" s="440"/>
      <c r="L400" s="438" t="str">
        <f>IF(Calcu!B252=TRUE,Calcu!F252*H$392,"")</f>
        <v/>
      </c>
      <c r="M400" s="439"/>
      <c r="N400" s="439"/>
      <c r="O400" s="439"/>
      <c r="P400" s="440"/>
      <c r="Q400" s="438" t="str">
        <f>IF(Calcu!B252=TRUE,Calcu!G252*H$392,"")</f>
        <v/>
      </c>
      <c r="R400" s="439"/>
      <c r="S400" s="439"/>
      <c r="T400" s="439"/>
      <c r="U400" s="440"/>
      <c r="V400" s="438" t="str">
        <f>IF(Calcu!B252=TRUE,Calcu!H252*H$392,"")</f>
        <v/>
      </c>
      <c r="W400" s="439"/>
      <c r="X400" s="439"/>
      <c r="Y400" s="439"/>
      <c r="Z400" s="440"/>
      <c r="AA400" s="438" t="str">
        <f>IF(Calcu!B252=TRUE,Calcu!I252*H$392,"")</f>
        <v/>
      </c>
      <c r="AB400" s="439"/>
      <c r="AC400" s="439"/>
      <c r="AD400" s="439"/>
      <c r="AE400" s="440"/>
      <c r="AF400" s="438" t="str">
        <f>Calcu!M252</f>
        <v/>
      </c>
      <c r="AG400" s="439"/>
      <c r="AH400" s="439"/>
      <c r="AI400" s="439"/>
      <c r="AJ400" s="440"/>
      <c r="AK400" s="438" t="str">
        <f>Calcu!K252</f>
        <v/>
      </c>
      <c r="AL400" s="439"/>
      <c r="AM400" s="439"/>
      <c r="AN400" s="439"/>
      <c r="AO400" s="440"/>
    </row>
    <row r="401" spans="1:41" ht="18.75" customHeight="1">
      <c r="A401" s="57"/>
      <c r="B401" s="438" t="str">
        <f>Calcu!T253</f>
        <v/>
      </c>
      <c r="C401" s="439"/>
      <c r="D401" s="439"/>
      <c r="E401" s="439"/>
      <c r="F401" s="440"/>
      <c r="G401" s="438" t="str">
        <f>IF(Calcu!B253=TRUE,Calcu!E253*$H$392,"")</f>
        <v/>
      </c>
      <c r="H401" s="439"/>
      <c r="I401" s="439"/>
      <c r="J401" s="439"/>
      <c r="K401" s="440"/>
      <c r="L401" s="438" t="str">
        <f>IF(Calcu!B253=TRUE,Calcu!F253*H$392,"")</f>
        <v/>
      </c>
      <c r="M401" s="439"/>
      <c r="N401" s="439"/>
      <c r="O401" s="439"/>
      <c r="P401" s="440"/>
      <c r="Q401" s="438" t="str">
        <f>IF(Calcu!B253=TRUE,Calcu!G253*H$392,"")</f>
        <v/>
      </c>
      <c r="R401" s="439"/>
      <c r="S401" s="439"/>
      <c r="T401" s="439"/>
      <c r="U401" s="440"/>
      <c r="V401" s="438" t="str">
        <f>IF(Calcu!B253=TRUE,Calcu!H253*H$392,"")</f>
        <v/>
      </c>
      <c r="W401" s="439"/>
      <c r="X401" s="439"/>
      <c r="Y401" s="439"/>
      <c r="Z401" s="440"/>
      <c r="AA401" s="438" t="str">
        <f>IF(Calcu!B253=TRUE,Calcu!I253*H$392,"")</f>
        <v/>
      </c>
      <c r="AB401" s="439"/>
      <c r="AC401" s="439"/>
      <c r="AD401" s="439"/>
      <c r="AE401" s="440"/>
      <c r="AF401" s="438" t="str">
        <f>Calcu!M253</f>
        <v/>
      </c>
      <c r="AG401" s="439"/>
      <c r="AH401" s="439"/>
      <c r="AI401" s="439"/>
      <c r="AJ401" s="440"/>
      <c r="AK401" s="438" t="str">
        <f>Calcu!K253</f>
        <v/>
      </c>
      <c r="AL401" s="439"/>
      <c r="AM401" s="439"/>
      <c r="AN401" s="439"/>
      <c r="AO401" s="440"/>
    </row>
    <row r="402" spans="1:41" ht="18.75" customHeight="1">
      <c r="A402" s="57"/>
      <c r="B402" s="438" t="str">
        <f>Calcu!T254</f>
        <v/>
      </c>
      <c r="C402" s="439"/>
      <c r="D402" s="439"/>
      <c r="E402" s="439"/>
      <c r="F402" s="440"/>
      <c r="G402" s="438" t="str">
        <f>IF(Calcu!B254=TRUE,Calcu!E254*$H$392,"")</f>
        <v/>
      </c>
      <c r="H402" s="439"/>
      <c r="I402" s="439"/>
      <c r="J402" s="439"/>
      <c r="K402" s="440"/>
      <c r="L402" s="438" t="str">
        <f>IF(Calcu!B254=TRUE,Calcu!F254*H$392,"")</f>
        <v/>
      </c>
      <c r="M402" s="439"/>
      <c r="N402" s="439"/>
      <c r="O402" s="439"/>
      <c r="P402" s="440"/>
      <c r="Q402" s="438" t="str">
        <f>IF(Calcu!B254=TRUE,Calcu!G254*H$392,"")</f>
        <v/>
      </c>
      <c r="R402" s="439"/>
      <c r="S402" s="439"/>
      <c r="T402" s="439"/>
      <c r="U402" s="440"/>
      <c r="V402" s="438" t="str">
        <f>IF(Calcu!B254=TRUE,Calcu!H254*H$392,"")</f>
        <v/>
      </c>
      <c r="W402" s="439"/>
      <c r="X402" s="439"/>
      <c r="Y402" s="439"/>
      <c r="Z402" s="440"/>
      <c r="AA402" s="438" t="str">
        <f>IF(Calcu!B254=TRUE,Calcu!I254*H$392,"")</f>
        <v/>
      </c>
      <c r="AB402" s="439"/>
      <c r="AC402" s="439"/>
      <c r="AD402" s="439"/>
      <c r="AE402" s="440"/>
      <c r="AF402" s="438" t="str">
        <f>Calcu!M254</f>
        <v/>
      </c>
      <c r="AG402" s="439"/>
      <c r="AH402" s="439"/>
      <c r="AI402" s="439"/>
      <c r="AJ402" s="440"/>
      <c r="AK402" s="438" t="str">
        <f>Calcu!K254</f>
        <v/>
      </c>
      <c r="AL402" s="439"/>
      <c r="AM402" s="439"/>
      <c r="AN402" s="439"/>
      <c r="AO402" s="440"/>
    </row>
    <row r="403" spans="1:41" ht="18.75" customHeight="1">
      <c r="A403" s="57"/>
      <c r="B403" s="438" t="str">
        <f>Calcu!T255</f>
        <v/>
      </c>
      <c r="C403" s="439"/>
      <c r="D403" s="439"/>
      <c r="E403" s="439"/>
      <c r="F403" s="440"/>
      <c r="G403" s="438" t="str">
        <f>IF(Calcu!B255=TRUE,Calcu!E255*$H$392,"")</f>
        <v/>
      </c>
      <c r="H403" s="439"/>
      <c r="I403" s="439"/>
      <c r="J403" s="439"/>
      <c r="K403" s="440"/>
      <c r="L403" s="438" t="str">
        <f>IF(Calcu!B255=TRUE,Calcu!F255*H$392,"")</f>
        <v/>
      </c>
      <c r="M403" s="439"/>
      <c r="N403" s="439"/>
      <c r="O403" s="439"/>
      <c r="P403" s="440"/>
      <c r="Q403" s="438" t="str">
        <f>IF(Calcu!B255=TRUE,Calcu!G255*H$392,"")</f>
        <v/>
      </c>
      <c r="R403" s="439"/>
      <c r="S403" s="439"/>
      <c r="T403" s="439"/>
      <c r="U403" s="440"/>
      <c r="V403" s="438" t="str">
        <f>IF(Calcu!B255=TRUE,Calcu!H255*H$392,"")</f>
        <v/>
      </c>
      <c r="W403" s="439"/>
      <c r="X403" s="439"/>
      <c r="Y403" s="439"/>
      <c r="Z403" s="440"/>
      <c r="AA403" s="438" t="str">
        <f>IF(Calcu!B255=TRUE,Calcu!I255*H$392,"")</f>
        <v/>
      </c>
      <c r="AB403" s="439"/>
      <c r="AC403" s="439"/>
      <c r="AD403" s="439"/>
      <c r="AE403" s="440"/>
      <c r="AF403" s="438" t="str">
        <f>Calcu!M255</f>
        <v/>
      </c>
      <c r="AG403" s="439"/>
      <c r="AH403" s="439"/>
      <c r="AI403" s="439"/>
      <c r="AJ403" s="440"/>
      <c r="AK403" s="438" t="str">
        <f>Calcu!K255</f>
        <v/>
      </c>
      <c r="AL403" s="439"/>
      <c r="AM403" s="439"/>
      <c r="AN403" s="439"/>
      <c r="AO403" s="440"/>
    </row>
    <row r="404" spans="1:41" ht="18.75" customHeight="1">
      <c r="A404" s="57"/>
      <c r="B404" s="438" t="str">
        <f>Calcu!T256</f>
        <v/>
      </c>
      <c r="C404" s="439"/>
      <c r="D404" s="439"/>
      <c r="E404" s="439"/>
      <c r="F404" s="440"/>
      <c r="G404" s="438" t="str">
        <f>IF(Calcu!B256=TRUE,Calcu!E256*$H$392,"")</f>
        <v/>
      </c>
      <c r="H404" s="439"/>
      <c r="I404" s="439"/>
      <c r="J404" s="439"/>
      <c r="K404" s="440"/>
      <c r="L404" s="438" t="str">
        <f>IF(Calcu!B256=TRUE,Calcu!F256*H$392,"")</f>
        <v/>
      </c>
      <c r="M404" s="439"/>
      <c r="N404" s="439"/>
      <c r="O404" s="439"/>
      <c r="P404" s="440"/>
      <c r="Q404" s="438" t="str">
        <f>IF(Calcu!B256=TRUE,Calcu!G256*H$392,"")</f>
        <v/>
      </c>
      <c r="R404" s="439"/>
      <c r="S404" s="439"/>
      <c r="T404" s="439"/>
      <c r="U404" s="440"/>
      <c r="V404" s="438" t="str">
        <f>IF(Calcu!B256=TRUE,Calcu!H256*H$392,"")</f>
        <v/>
      </c>
      <c r="W404" s="439"/>
      <c r="X404" s="439"/>
      <c r="Y404" s="439"/>
      <c r="Z404" s="440"/>
      <c r="AA404" s="438" t="str">
        <f>IF(Calcu!B256=TRUE,Calcu!I256*H$392,"")</f>
        <v/>
      </c>
      <c r="AB404" s="439"/>
      <c r="AC404" s="439"/>
      <c r="AD404" s="439"/>
      <c r="AE404" s="440"/>
      <c r="AF404" s="438" t="str">
        <f>Calcu!M256</f>
        <v/>
      </c>
      <c r="AG404" s="439"/>
      <c r="AH404" s="439"/>
      <c r="AI404" s="439"/>
      <c r="AJ404" s="440"/>
      <c r="AK404" s="438" t="str">
        <f>Calcu!K256</f>
        <v/>
      </c>
      <c r="AL404" s="439"/>
      <c r="AM404" s="439"/>
      <c r="AN404" s="439"/>
      <c r="AO404" s="440"/>
    </row>
    <row r="405" spans="1:41" ht="18.75" customHeight="1">
      <c r="A405" s="57"/>
      <c r="B405" s="438" t="str">
        <f>Calcu!T257</f>
        <v/>
      </c>
      <c r="C405" s="439"/>
      <c r="D405" s="439"/>
      <c r="E405" s="439"/>
      <c r="F405" s="440"/>
      <c r="G405" s="438" t="str">
        <f>IF(Calcu!B257=TRUE,Calcu!E257*$H$392,"")</f>
        <v/>
      </c>
      <c r="H405" s="439"/>
      <c r="I405" s="439"/>
      <c r="J405" s="439"/>
      <c r="K405" s="440"/>
      <c r="L405" s="438" t="str">
        <f>IF(Calcu!B257=TRUE,Calcu!F257*H$392,"")</f>
        <v/>
      </c>
      <c r="M405" s="439"/>
      <c r="N405" s="439"/>
      <c r="O405" s="439"/>
      <c r="P405" s="440"/>
      <c r="Q405" s="438" t="str">
        <f>IF(Calcu!B257=TRUE,Calcu!G257*H$392,"")</f>
        <v/>
      </c>
      <c r="R405" s="439"/>
      <c r="S405" s="439"/>
      <c r="T405" s="439"/>
      <c r="U405" s="440"/>
      <c r="V405" s="438" t="str">
        <f>IF(Calcu!B257=TRUE,Calcu!H257*H$392,"")</f>
        <v/>
      </c>
      <c r="W405" s="439"/>
      <c r="X405" s="439"/>
      <c r="Y405" s="439"/>
      <c r="Z405" s="440"/>
      <c r="AA405" s="438" t="str">
        <f>IF(Calcu!B257=TRUE,Calcu!I257*H$392,"")</f>
        <v/>
      </c>
      <c r="AB405" s="439"/>
      <c r="AC405" s="439"/>
      <c r="AD405" s="439"/>
      <c r="AE405" s="440"/>
      <c r="AF405" s="438" t="str">
        <f>Calcu!M257</f>
        <v/>
      </c>
      <c r="AG405" s="439"/>
      <c r="AH405" s="439"/>
      <c r="AI405" s="439"/>
      <c r="AJ405" s="440"/>
      <c r="AK405" s="438" t="str">
        <f>Calcu!K257</f>
        <v/>
      </c>
      <c r="AL405" s="439"/>
      <c r="AM405" s="439"/>
      <c r="AN405" s="439"/>
      <c r="AO405" s="440"/>
    </row>
    <row r="406" spans="1:41" ht="18.75" customHeight="1">
      <c r="A406" s="57"/>
      <c r="B406" s="438" t="str">
        <f>Calcu!T258</f>
        <v/>
      </c>
      <c r="C406" s="439"/>
      <c r="D406" s="439"/>
      <c r="E406" s="439"/>
      <c r="F406" s="440"/>
      <c r="G406" s="438" t="str">
        <f>IF(Calcu!B258=TRUE,Calcu!E258*$H$392,"")</f>
        <v/>
      </c>
      <c r="H406" s="439"/>
      <c r="I406" s="439"/>
      <c r="J406" s="439"/>
      <c r="K406" s="440"/>
      <c r="L406" s="438" t="str">
        <f>IF(Calcu!B258=TRUE,Calcu!F258*H$392,"")</f>
        <v/>
      </c>
      <c r="M406" s="439"/>
      <c r="N406" s="439"/>
      <c r="O406" s="439"/>
      <c r="P406" s="440"/>
      <c r="Q406" s="438" t="str">
        <f>IF(Calcu!B258=TRUE,Calcu!G258*H$392,"")</f>
        <v/>
      </c>
      <c r="R406" s="439"/>
      <c r="S406" s="439"/>
      <c r="T406" s="439"/>
      <c r="U406" s="440"/>
      <c r="V406" s="438" t="str">
        <f>IF(Calcu!B258=TRUE,Calcu!H258*H$392,"")</f>
        <v/>
      </c>
      <c r="W406" s="439"/>
      <c r="X406" s="439"/>
      <c r="Y406" s="439"/>
      <c r="Z406" s="440"/>
      <c r="AA406" s="438" t="str">
        <f>IF(Calcu!B258=TRUE,Calcu!I258*H$392,"")</f>
        <v/>
      </c>
      <c r="AB406" s="439"/>
      <c r="AC406" s="439"/>
      <c r="AD406" s="439"/>
      <c r="AE406" s="440"/>
      <c r="AF406" s="438" t="str">
        <f>Calcu!M258</f>
        <v/>
      </c>
      <c r="AG406" s="439"/>
      <c r="AH406" s="439"/>
      <c r="AI406" s="439"/>
      <c r="AJ406" s="440"/>
      <c r="AK406" s="438" t="str">
        <f>Calcu!K258</f>
        <v/>
      </c>
      <c r="AL406" s="439"/>
      <c r="AM406" s="439"/>
      <c r="AN406" s="439"/>
      <c r="AO406" s="440"/>
    </row>
    <row r="407" spans="1:41" ht="18.75" customHeight="1">
      <c r="A407" s="57"/>
      <c r="B407" s="438" t="str">
        <f>Calcu!T259</f>
        <v/>
      </c>
      <c r="C407" s="439"/>
      <c r="D407" s="439"/>
      <c r="E407" s="439"/>
      <c r="F407" s="440"/>
      <c r="G407" s="438" t="str">
        <f>IF(Calcu!B259=TRUE,Calcu!E259*$H$392,"")</f>
        <v/>
      </c>
      <c r="H407" s="439"/>
      <c r="I407" s="439"/>
      <c r="J407" s="439"/>
      <c r="K407" s="440"/>
      <c r="L407" s="438" t="str">
        <f>IF(Calcu!B259=TRUE,Calcu!F259*H$392,"")</f>
        <v/>
      </c>
      <c r="M407" s="439"/>
      <c r="N407" s="439"/>
      <c r="O407" s="439"/>
      <c r="P407" s="440"/>
      <c r="Q407" s="438" t="str">
        <f>IF(Calcu!B259=TRUE,Calcu!G259*H$392,"")</f>
        <v/>
      </c>
      <c r="R407" s="439"/>
      <c r="S407" s="439"/>
      <c r="T407" s="439"/>
      <c r="U407" s="440"/>
      <c r="V407" s="438" t="str">
        <f>IF(Calcu!B259=TRUE,Calcu!H259*H$392,"")</f>
        <v/>
      </c>
      <c r="W407" s="439"/>
      <c r="X407" s="439"/>
      <c r="Y407" s="439"/>
      <c r="Z407" s="440"/>
      <c r="AA407" s="438" t="str">
        <f>IF(Calcu!B259=TRUE,Calcu!I259*H$392,"")</f>
        <v/>
      </c>
      <c r="AB407" s="439"/>
      <c r="AC407" s="439"/>
      <c r="AD407" s="439"/>
      <c r="AE407" s="440"/>
      <c r="AF407" s="438" t="str">
        <f>Calcu!M259</f>
        <v/>
      </c>
      <c r="AG407" s="439"/>
      <c r="AH407" s="439"/>
      <c r="AI407" s="439"/>
      <c r="AJ407" s="440"/>
      <c r="AK407" s="438" t="str">
        <f>Calcu!K259</f>
        <v/>
      </c>
      <c r="AL407" s="439"/>
      <c r="AM407" s="439"/>
      <c r="AN407" s="439"/>
      <c r="AO407" s="440"/>
    </row>
    <row r="408" spans="1:41" ht="18.75" customHeight="1">
      <c r="A408" s="57"/>
      <c r="B408" s="438" t="str">
        <f>Calcu!T260</f>
        <v/>
      </c>
      <c r="C408" s="439"/>
      <c r="D408" s="439"/>
      <c r="E408" s="439"/>
      <c r="F408" s="440"/>
      <c r="G408" s="438" t="str">
        <f>IF(Calcu!B260=TRUE,Calcu!E260*$H$392,"")</f>
        <v/>
      </c>
      <c r="H408" s="439"/>
      <c r="I408" s="439"/>
      <c r="J408" s="439"/>
      <c r="K408" s="440"/>
      <c r="L408" s="438" t="str">
        <f>IF(Calcu!B260=TRUE,Calcu!F260*H$392,"")</f>
        <v/>
      </c>
      <c r="M408" s="439"/>
      <c r="N408" s="439"/>
      <c r="O408" s="439"/>
      <c r="P408" s="440"/>
      <c r="Q408" s="438" t="str">
        <f>IF(Calcu!B260=TRUE,Calcu!G260*H$392,"")</f>
        <v/>
      </c>
      <c r="R408" s="439"/>
      <c r="S408" s="439"/>
      <c r="T408" s="439"/>
      <c r="U408" s="440"/>
      <c r="V408" s="438" t="str">
        <f>IF(Calcu!B260=TRUE,Calcu!H260*H$392,"")</f>
        <v/>
      </c>
      <c r="W408" s="439"/>
      <c r="X408" s="439"/>
      <c r="Y408" s="439"/>
      <c r="Z408" s="440"/>
      <c r="AA408" s="438" t="str">
        <f>IF(Calcu!B260=TRUE,Calcu!I260*H$392,"")</f>
        <v/>
      </c>
      <c r="AB408" s="439"/>
      <c r="AC408" s="439"/>
      <c r="AD408" s="439"/>
      <c r="AE408" s="440"/>
      <c r="AF408" s="438" t="str">
        <f>Calcu!M260</f>
        <v/>
      </c>
      <c r="AG408" s="439"/>
      <c r="AH408" s="439"/>
      <c r="AI408" s="439"/>
      <c r="AJ408" s="440"/>
      <c r="AK408" s="438" t="str">
        <f>Calcu!K260</f>
        <v/>
      </c>
      <c r="AL408" s="439"/>
      <c r="AM408" s="439"/>
      <c r="AN408" s="439"/>
      <c r="AO408" s="440"/>
    </row>
    <row r="409" spans="1:41" ht="18.75" customHeight="1">
      <c r="A409" s="57"/>
      <c r="B409" s="438" t="str">
        <f>Calcu!T261</f>
        <v/>
      </c>
      <c r="C409" s="439"/>
      <c r="D409" s="439"/>
      <c r="E409" s="439"/>
      <c r="F409" s="440"/>
      <c r="G409" s="438" t="str">
        <f>IF(Calcu!B261=TRUE,Calcu!E261*$H$392,"")</f>
        <v/>
      </c>
      <c r="H409" s="439"/>
      <c r="I409" s="439"/>
      <c r="J409" s="439"/>
      <c r="K409" s="440"/>
      <c r="L409" s="438" t="str">
        <f>IF(Calcu!B261=TRUE,Calcu!F261*H$392,"")</f>
        <v/>
      </c>
      <c r="M409" s="439"/>
      <c r="N409" s="439"/>
      <c r="O409" s="439"/>
      <c r="P409" s="440"/>
      <c r="Q409" s="438" t="str">
        <f>IF(Calcu!B261=TRUE,Calcu!G261*H$392,"")</f>
        <v/>
      </c>
      <c r="R409" s="439"/>
      <c r="S409" s="439"/>
      <c r="T409" s="439"/>
      <c r="U409" s="440"/>
      <c r="V409" s="438" t="str">
        <f>IF(Calcu!B261=TRUE,Calcu!H261*H$392,"")</f>
        <v/>
      </c>
      <c r="W409" s="439"/>
      <c r="X409" s="439"/>
      <c r="Y409" s="439"/>
      <c r="Z409" s="440"/>
      <c r="AA409" s="438" t="str">
        <f>IF(Calcu!B261=TRUE,Calcu!I261*H$392,"")</f>
        <v/>
      </c>
      <c r="AB409" s="439"/>
      <c r="AC409" s="439"/>
      <c r="AD409" s="439"/>
      <c r="AE409" s="440"/>
      <c r="AF409" s="438" t="str">
        <f>Calcu!M261</f>
        <v/>
      </c>
      <c r="AG409" s="439"/>
      <c r="AH409" s="439"/>
      <c r="AI409" s="439"/>
      <c r="AJ409" s="440"/>
      <c r="AK409" s="438" t="str">
        <f>Calcu!K261</f>
        <v/>
      </c>
      <c r="AL409" s="439"/>
      <c r="AM409" s="439"/>
      <c r="AN409" s="439"/>
      <c r="AO409" s="440"/>
    </row>
    <row r="410" spans="1:41" ht="18.75" customHeight="1">
      <c r="A410" s="57"/>
      <c r="B410" s="438" t="str">
        <f>Calcu!T262</f>
        <v/>
      </c>
      <c r="C410" s="439"/>
      <c r="D410" s="439"/>
      <c r="E410" s="439"/>
      <c r="F410" s="440"/>
      <c r="G410" s="438" t="str">
        <f>IF(Calcu!B262=TRUE,Calcu!E262*$H$392,"")</f>
        <v/>
      </c>
      <c r="H410" s="439"/>
      <c r="I410" s="439"/>
      <c r="J410" s="439"/>
      <c r="K410" s="440"/>
      <c r="L410" s="438" t="str">
        <f>IF(Calcu!B262=TRUE,Calcu!F262*H$392,"")</f>
        <v/>
      </c>
      <c r="M410" s="439"/>
      <c r="N410" s="439"/>
      <c r="O410" s="439"/>
      <c r="P410" s="440"/>
      <c r="Q410" s="438" t="str">
        <f>IF(Calcu!B262=TRUE,Calcu!G262*H$392,"")</f>
        <v/>
      </c>
      <c r="R410" s="439"/>
      <c r="S410" s="439"/>
      <c r="T410" s="439"/>
      <c r="U410" s="440"/>
      <c r="V410" s="438" t="str">
        <f>IF(Calcu!B262=TRUE,Calcu!H262*H$392,"")</f>
        <v/>
      </c>
      <c r="W410" s="439"/>
      <c r="X410" s="439"/>
      <c r="Y410" s="439"/>
      <c r="Z410" s="440"/>
      <c r="AA410" s="438" t="str">
        <f>IF(Calcu!B262=TRUE,Calcu!I262*H$392,"")</f>
        <v/>
      </c>
      <c r="AB410" s="439"/>
      <c r="AC410" s="439"/>
      <c r="AD410" s="439"/>
      <c r="AE410" s="440"/>
      <c r="AF410" s="438" t="str">
        <f>Calcu!M262</f>
        <v/>
      </c>
      <c r="AG410" s="439"/>
      <c r="AH410" s="439"/>
      <c r="AI410" s="439"/>
      <c r="AJ410" s="440"/>
      <c r="AK410" s="438" t="str">
        <f>Calcu!K262</f>
        <v/>
      </c>
      <c r="AL410" s="439"/>
      <c r="AM410" s="439"/>
      <c r="AN410" s="439"/>
      <c r="AO410" s="440"/>
    </row>
    <row r="411" spans="1:41" ht="18.75" customHeight="1">
      <c r="A411" s="57"/>
      <c r="B411" s="438" t="str">
        <f>Calcu!T263</f>
        <v/>
      </c>
      <c r="C411" s="439"/>
      <c r="D411" s="439"/>
      <c r="E411" s="439"/>
      <c r="F411" s="440"/>
      <c r="G411" s="438" t="str">
        <f>IF(Calcu!B263=TRUE,Calcu!E263*$H$392,"")</f>
        <v/>
      </c>
      <c r="H411" s="439"/>
      <c r="I411" s="439"/>
      <c r="J411" s="439"/>
      <c r="K411" s="440"/>
      <c r="L411" s="438" t="str">
        <f>IF(Calcu!B263=TRUE,Calcu!F263*H$392,"")</f>
        <v/>
      </c>
      <c r="M411" s="439"/>
      <c r="N411" s="439"/>
      <c r="O411" s="439"/>
      <c r="P411" s="440"/>
      <c r="Q411" s="438" t="str">
        <f>IF(Calcu!B263=TRUE,Calcu!G263*H$392,"")</f>
        <v/>
      </c>
      <c r="R411" s="439"/>
      <c r="S411" s="439"/>
      <c r="T411" s="439"/>
      <c r="U411" s="440"/>
      <c r="V411" s="438" t="str">
        <f>IF(Calcu!B263=TRUE,Calcu!H263*H$392,"")</f>
        <v/>
      </c>
      <c r="W411" s="439"/>
      <c r="X411" s="439"/>
      <c r="Y411" s="439"/>
      <c r="Z411" s="440"/>
      <c r="AA411" s="438" t="str">
        <f>IF(Calcu!B263=TRUE,Calcu!I263*H$392,"")</f>
        <v/>
      </c>
      <c r="AB411" s="439"/>
      <c r="AC411" s="439"/>
      <c r="AD411" s="439"/>
      <c r="AE411" s="440"/>
      <c r="AF411" s="438" t="str">
        <f>Calcu!M263</f>
        <v/>
      </c>
      <c r="AG411" s="439"/>
      <c r="AH411" s="439"/>
      <c r="AI411" s="439"/>
      <c r="AJ411" s="440"/>
      <c r="AK411" s="438" t="str">
        <f>Calcu!K263</f>
        <v/>
      </c>
      <c r="AL411" s="439"/>
      <c r="AM411" s="439"/>
      <c r="AN411" s="439"/>
      <c r="AO411" s="440"/>
    </row>
    <row r="412" spans="1:41" ht="18.75" customHeight="1">
      <c r="A412" s="57"/>
      <c r="B412" s="438" t="str">
        <f>Calcu!T264</f>
        <v/>
      </c>
      <c r="C412" s="439"/>
      <c r="D412" s="439"/>
      <c r="E412" s="439"/>
      <c r="F412" s="440"/>
      <c r="G412" s="438" t="str">
        <f>IF(Calcu!B264=TRUE,Calcu!E264*$H$392,"")</f>
        <v/>
      </c>
      <c r="H412" s="439"/>
      <c r="I412" s="439"/>
      <c r="J412" s="439"/>
      <c r="K412" s="440"/>
      <c r="L412" s="438" t="str">
        <f>IF(Calcu!B264=TRUE,Calcu!F264*H$392,"")</f>
        <v/>
      </c>
      <c r="M412" s="439"/>
      <c r="N412" s="439"/>
      <c r="O412" s="439"/>
      <c r="P412" s="440"/>
      <c r="Q412" s="438" t="str">
        <f>IF(Calcu!B264=TRUE,Calcu!G264*H$392,"")</f>
        <v/>
      </c>
      <c r="R412" s="439"/>
      <c r="S412" s="439"/>
      <c r="T412" s="439"/>
      <c r="U412" s="440"/>
      <c r="V412" s="438" t="str">
        <f>IF(Calcu!B264=TRUE,Calcu!H264*H$392,"")</f>
        <v/>
      </c>
      <c r="W412" s="439"/>
      <c r="X412" s="439"/>
      <c r="Y412" s="439"/>
      <c r="Z412" s="440"/>
      <c r="AA412" s="438" t="str">
        <f>IF(Calcu!B264=TRUE,Calcu!I264*H$392,"")</f>
        <v/>
      </c>
      <c r="AB412" s="439"/>
      <c r="AC412" s="439"/>
      <c r="AD412" s="439"/>
      <c r="AE412" s="440"/>
      <c r="AF412" s="438" t="str">
        <f>Calcu!M264</f>
        <v/>
      </c>
      <c r="AG412" s="439"/>
      <c r="AH412" s="439"/>
      <c r="AI412" s="439"/>
      <c r="AJ412" s="440"/>
      <c r="AK412" s="438" t="str">
        <f>Calcu!K264</f>
        <v/>
      </c>
      <c r="AL412" s="439"/>
      <c r="AM412" s="439"/>
      <c r="AN412" s="439"/>
      <c r="AO412" s="440"/>
    </row>
    <row r="413" spans="1:41" ht="18.75" customHeight="1">
      <c r="A413" s="57"/>
      <c r="B413" s="438" t="str">
        <f>Calcu!T265</f>
        <v/>
      </c>
      <c r="C413" s="439"/>
      <c r="D413" s="439"/>
      <c r="E413" s="439"/>
      <c r="F413" s="440"/>
      <c r="G413" s="438" t="str">
        <f>IF(Calcu!B265=TRUE,Calcu!E265*$H$392,"")</f>
        <v/>
      </c>
      <c r="H413" s="439"/>
      <c r="I413" s="439"/>
      <c r="J413" s="439"/>
      <c r="K413" s="440"/>
      <c r="L413" s="438" t="str">
        <f>IF(Calcu!B265=TRUE,Calcu!F265*H$392,"")</f>
        <v/>
      </c>
      <c r="M413" s="439"/>
      <c r="N413" s="439"/>
      <c r="O413" s="439"/>
      <c r="P413" s="440"/>
      <c r="Q413" s="438" t="str">
        <f>IF(Calcu!B265=TRUE,Calcu!G265*H$392,"")</f>
        <v/>
      </c>
      <c r="R413" s="439"/>
      <c r="S413" s="439"/>
      <c r="T413" s="439"/>
      <c r="U413" s="440"/>
      <c r="V413" s="438" t="str">
        <f>IF(Calcu!B265=TRUE,Calcu!H265*H$392,"")</f>
        <v/>
      </c>
      <c r="W413" s="439"/>
      <c r="X413" s="439"/>
      <c r="Y413" s="439"/>
      <c r="Z413" s="440"/>
      <c r="AA413" s="438" t="str">
        <f>IF(Calcu!B265=TRUE,Calcu!I265*H$392,"")</f>
        <v/>
      </c>
      <c r="AB413" s="439"/>
      <c r="AC413" s="439"/>
      <c r="AD413" s="439"/>
      <c r="AE413" s="440"/>
      <c r="AF413" s="438" t="str">
        <f>Calcu!M265</f>
        <v/>
      </c>
      <c r="AG413" s="439"/>
      <c r="AH413" s="439"/>
      <c r="AI413" s="439"/>
      <c r="AJ413" s="440"/>
      <c r="AK413" s="438" t="str">
        <f>Calcu!K265</f>
        <v/>
      </c>
      <c r="AL413" s="439"/>
      <c r="AM413" s="439"/>
      <c r="AN413" s="439"/>
      <c r="AO413" s="440"/>
    </row>
    <row r="414" spans="1:41" ht="18.75" customHeight="1">
      <c r="A414" s="57"/>
      <c r="B414" s="438" t="str">
        <f>Calcu!T266</f>
        <v/>
      </c>
      <c r="C414" s="439"/>
      <c r="D414" s="439"/>
      <c r="E414" s="439"/>
      <c r="F414" s="440"/>
      <c r="G414" s="438" t="str">
        <f>IF(Calcu!B266=TRUE,Calcu!E266*$H$392,"")</f>
        <v/>
      </c>
      <c r="H414" s="439"/>
      <c r="I414" s="439"/>
      <c r="J414" s="439"/>
      <c r="K414" s="440"/>
      <c r="L414" s="438" t="str">
        <f>IF(Calcu!B266=TRUE,Calcu!F266*H$392,"")</f>
        <v/>
      </c>
      <c r="M414" s="439"/>
      <c r="N414" s="439"/>
      <c r="O414" s="439"/>
      <c r="P414" s="440"/>
      <c r="Q414" s="438" t="str">
        <f>IF(Calcu!B266=TRUE,Calcu!G266*H$392,"")</f>
        <v/>
      </c>
      <c r="R414" s="439"/>
      <c r="S414" s="439"/>
      <c r="T414" s="439"/>
      <c r="U414" s="440"/>
      <c r="V414" s="438" t="str">
        <f>IF(Calcu!B266=TRUE,Calcu!H266*H$392,"")</f>
        <v/>
      </c>
      <c r="W414" s="439"/>
      <c r="X414" s="439"/>
      <c r="Y414" s="439"/>
      <c r="Z414" s="440"/>
      <c r="AA414" s="438" t="str">
        <f>IF(Calcu!B266=TRUE,Calcu!I266*H$392,"")</f>
        <v/>
      </c>
      <c r="AB414" s="439"/>
      <c r="AC414" s="439"/>
      <c r="AD414" s="439"/>
      <c r="AE414" s="440"/>
      <c r="AF414" s="438" t="str">
        <f>Calcu!M266</f>
        <v/>
      </c>
      <c r="AG414" s="439"/>
      <c r="AH414" s="439"/>
      <c r="AI414" s="439"/>
      <c r="AJ414" s="440"/>
      <c r="AK414" s="438" t="str">
        <f>Calcu!K266</f>
        <v/>
      </c>
      <c r="AL414" s="439"/>
      <c r="AM414" s="439"/>
      <c r="AN414" s="439"/>
      <c r="AO414" s="440"/>
    </row>
    <row r="415" spans="1:41" ht="18.75" customHeight="1">
      <c r="A415" s="57"/>
      <c r="B415" s="438" t="str">
        <f>Calcu!T267</f>
        <v/>
      </c>
      <c r="C415" s="439"/>
      <c r="D415" s="439"/>
      <c r="E415" s="439"/>
      <c r="F415" s="440"/>
      <c r="G415" s="438" t="str">
        <f>IF(Calcu!B267=TRUE,Calcu!E267*$H$392,"")</f>
        <v/>
      </c>
      <c r="H415" s="439"/>
      <c r="I415" s="439"/>
      <c r="J415" s="439"/>
      <c r="K415" s="440"/>
      <c r="L415" s="438" t="str">
        <f>IF(Calcu!B267=TRUE,Calcu!F267*H$392,"")</f>
        <v/>
      </c>
      <c r="M415" s="439"/>
      <c r="N415" s="439"/>
      <c r="O415" s="439"/>
      <c r="P415" s="440"/>
      <c r="Q415" s="438" t="str">
        <f>IF(Calcu!B267=TRUE,Calcu!G267*H$392,"")</f>
        <v/>
      </c>
      <c r="R415" s="439"/>
      <c r="S415" s="439"/>
      <c r="T415" s="439"/>
      <c r="U415" s="440"/>
      <c r="V415" s="438" t="str">
        <f>IF(Calcu!B267=TRUE,Calcu!H267*H$392,"")</f>
        <v/>
      </c>
      <c r="W415" s="439"/>
      <c r="X415" s="439"/>
      <c r="Y415" s="439"/>
      <c r="Z415" s="440"/>
      <c r="AA415" s="438" t="str">
        <f>IF(Calcu!B267=TRUE,Calcu!I267*H$392,"")</f>
        <v/>
      </c>
      <c r="AB415" s="439"/>
      <c r="AC415" s="439"/>
      <c r="AD415" s="439"/>
      <c r="AE415" s="440"/>
      <c r="AF415" s="438" t="str">
        <f>Calcu!M267</f>
        <v/>
      </c>
      <c r="AG415" s="439"/>
      <c r="AH415" s="439"/>
      <c r="AI415" s="439"/>
      <c r="AJ415" s="440"/>
      <c r="AK415" s="438" t="str">
        <f>Calcu!K267</f>
        <v/>
      </c>
      <c r="AL415" s="439"/>
      <c r="AM415" s="439"/>
      <c r="AN415" s="439"/>
      <c r="AO415" s="440"/>
    </row>
    <row r="416" spans="1:41" ht="18.75" customHeight="1">
      <c r="A416" s="57"/>
      <c r="B416" s="438" t="str">
        <f>Calcu!T268</f>
        <v/>
      </c>
      <c r="C416" s="439"/>
      <c r="D416" s="439"/>
      <c r="E416" s="439"/>
      <c r="F416" s="440"/>
      <c r="G416" s="438" t="str">
        <f>IF(Calcu!B268=TRUE,Calcu!E268*$H$392,"")</f>
        <v/>
      </c>
      <c r="H416" s="439"/>
      <c r="I416" s="439"/>
      <c r="J416" s="439"/>
      <c r="K416" s="440"/>
      <c r="L416" s="438" t="str">
        <f>IF(Calcu!B268=TRUE,Calcu!F268*H$392,"")</f>
        <v/>
      </c>
      <c r="M416" s="439"/>
      <c r="N416" s="439"/>
      <c r="O416" s="439"/>
      <c r="P416" s="440"/>
      <c r="Q416" s="438" t="str">
        <f>IF(Calcu!B268=TRUE,Calcu!G268*H$392,"")</f>
        <v/>
      </c>
      <c r="R416" s="439"/>
      <c r="S416" s="439"/>
      <c r="T416" s="439"/>
      <c r="U416" s="440"/>
      <c r="V416" s="438" t="str">
        <f>IF(Calcu!B268=TRUE,Calcu!H268*H$392,"")</f>
        <v/>
      </c>
      <c r="W416" s="439"/>
      <c r="X416" s="439"/>
      <c r="Y416" s="439"/>
      <c r="Z416" s="440"/>
      <c r="AA416" s="438" t="str">
        <f>IF(Calcu!B268=TRUE,Calcu!I268*H$392,"")</f>
        <v/>
      </c>
      <c r="AB416" s="439"/>
      <c r="AC416" s="439"/>
      <c r="AD416" s="439"/>
      <c r="AE416" s="440"/>
      <c r="AF416" s="438" t="str">
        <f>Calcu!M268</f>
        <v/>
      </c>
      <c r="AG416" s="439"/>
      <c r="AH416" s="439"/>
      <c r="AI416" s="439"/>
      <c r="AJ416" s="440"/>
      <c r="AK416" s="438" t="str">
        <f>Calcu!K268</f>
        <v/>
      </c>
      <c r="AL416" s="439"/>
      <c r="AM416" s="439"/>
      <c r="AN416" s="439"/>
      <c r="AO416" s="440"/>
    </row>
    <row r="417" spans="1:59" ht="18.75" customHeight="1">
      <c r="A417" s="57"/>
      <c r="B417" s="438" t="str">
        <f>Calcu!T269</f>
        <v/>
      </c>
      <c r="C417" s="439"/>
      <c r="D417" s="439"/>
      <c r="E417" s="439"/>
      <c r="F417" s="440"/>
      <c r="G417" s="438" t="str">
        <f>IF(Calcu!B269=TRUE,Calcu!E269*$H$392,"")</f>
        <v/>
      </c>
      <c r="H417" s="439"/>
      <c r="I417" s="439"/>
      <c r="J417" s="439"/>
      <c r="K417" s="440"/>
      <c r="L417" s="438" t="str">
        <f>IF(Calcu!B269=TRUE,Calcu!F269*H$392,"")</f>
        <v/>
      </c>
      <c r="M417" s="439"/>
      <c r="N417" s="439"/>
      <c r="O417" s="439"/>
      <c r="P417" s="440"/>
      <c r="Q417" s="438" t="str">
        <f>IF(Calcu!B269=TRUE,Calcu!G269*H$392,"")</f>
        <v/>
      </c>
      <c r="R417" s="439"/>
      <c r="S417" s="439"/>
      <c r="T417" s="439"/>
      <c r="U417" s="440"/>
      <c r="V417" s="438" t="str">
        <f>IF(Calcu!B269=TRUE,Calcu!H269*H$392,"")</f>
        <v/>
      </c>
      <c r="W417" s="439"/>
      <c r="X417" s="439"/>
      <c r="Y417" s="439"/>
      <c r="Z417" s="440"/>
      <c r="AA417" s="438" t="str">
        <f>IF(Calcu!B269=TRUE,Calcu!I269*H$392,"")</f>
        <v/>
      </c>
      <c r="AB417" s="439"/>
      <c r="AC417" s="439"/>
      <c r="AD417" s="439"/>
      <c r="AE417" s="440"/>
      <c r="AF417" s="438" t="str">
        <f>Calcu!M269</f>
        <v/>
      </c>
      <c r="AG417" s="439"/>
      <c r="AH417" s="439"/>
      <c r="AI417" s="439"/>
      <c r="AJ417" s="440"/>
      <c r="AK417" s="438" t="str">
        <f>Calcu!K269</f>
        <v/>
      </c>
      <c r="AL417" s="439"/>
      <c r="AM417" s="439"/>
      <c r="AN417" s="439"/>
      <c r="AO417" s="440"/>
    </row>
    <row r="418" spans="1:59" ht="18.75" customHeight="1">
      <c r="A418" s="57"/>
      <c r="B418" s="278"/>
      <c r="C418" s="278"/>
      <c r="D418" s="278"/>
      <c r="E418" s="278"/>
      <c r="F418" s="278"/>
      <c r="G418" s="278"/>
      <c r="H418" s="278"/>
      <c r="I418" s="278"/>
      <c r="J418" s="278"/>
      <c r="K418" s="278"/>
      <c r="L418" s="278"/>
      <c r="M418" s="278"/>
      <c r="N418" s="278"/>
      <c r="O418" s="278"/>
      <c r="P418" s="278"/>
      <c r="Q418" s="278"/>
      <c r="R418" s="278"/>
      <c r="S418" s="278"/>
      <c r="T418" s="278"/>
      <c r="U418" s="278"/>
      <c r="V418" s="278"/>
      <c r="W418" s="278"/>
      <c r="X418" s="278"/>
      <c r="Y418" s="278"/>
      <c r="Z418" s="278"/>
      <c r="AA418" s="278"/>
      <c r="AB418" s="278"/>
      <c r="AC418" s="278"/>
      <c r="AD418" s="278"/>
      <c r="AE418" s="278"/>
      <c r="AF418" s="278"/>
      <c r="AG418" s="278"/>
      <c r="AH418" s="278"/>
      <c r="AI418" s="278"/>
      <c r="AJ418" s="278"/>
      <c r="AK418" s="278"/>
      <c r="AL418" s="278"/>
      <c r="AM418" s="278"/>
      <c r="AN418" s="278"/>
      <c r="AO418" s="278"/>
      <c r="AP418" s="278"/>
      <c r="AQ418" s="278"/>
      <c r="AR418" s="278"/>
      <c r="AS418" s="278"/>
      <c r="AT418" s="278"/>
    </row>
    <row r="419" spans="1:59" ht="18.75" customHeight="1">
      <c r="A419" s="60" t="s">
        <v>900</v>
      </c>
      <c r="B419" s="204"/>
      <c r="C419" s="204"/>
      <c r="D419" s="204"/>
      <c r="E419" s="204"/>
      <c r="F419" s="204"/>
      <c r="G419" s="204"/>
      <c r="H419" s="204"/>
      <c r="I419" s="204"/>
      <c r="J419" s="204"/>
      <c r="K419" s="204"/>
      <c r="L419" s="204"/>
      <c r="M419" s="204"/>
      <c r="N419" s="204"/>
      <c r="O419" s="204"/>
      <c r="P419" s="204"/>
      <c r="Q419" s="204"/>
      <c r="R419" s="204"/>
      <c r="S419" s="204"/>
      <c r="T419" s="204"/>
      <c r="U419" s="204"/>
      <c r="V419" s="204"/>
      <c r="W419" s="204"/>
      <c r="X419" s="204"/>
      <c r="Y419" s="204"/>
      <c r="Z419" s="204"/>
      <c r="AA419" s="204"/>
      <c r="AB419" s="204"/>
      <c r="AC419" s="204"/>
      <c r="AD419" s="204"/>
      <c r="AE419" s="204"/>
      <c r="AF419" s="204"/>
      <c r="AG419" s="204"/>
      <c r="AH419" s="204"/>
      <c r="AI419" s="204"/>
      <c r="AJ419" s="204"/>
      <c r="AK419" s="204"/>
      <c r="AL419" s="204"/>
      <c r="AM419" s="204"/>
      <c r="AN419" s="204"/>
      <c r="AO419" s="204"/>
      <c r="AP419" s="204"/>
      <c r="AQ419" s="204"/>
      <c r="AR419" s="204"/>
      <c r="AS419" s="204"/>
      <c r="AT419" s="204"/>
    </row>
    <row r="420" spans="1:59" ht="18.75" customHeight="1">
      <c r="A420" s="204"/>
      <c r="B420" s="449"/>
      <c r="C420" s="451"/>
      <c r="D420" s="445"/>
      <c r="E420" s="446"/>
      <c r="F420" s="446"/>
      <c r="G420" s="447"/>
      <c r="H420" s="448">
        <v>1</v>
      </c>
      <c r="I420" s="448"/>
      <c r="J420" s="448"/>
      <c r="K420" s="448"/>
      <c r="L420" s="448"/>
      <c r="M420" s="448"/>
      <c r="N420" s="448"/>
      <c r="O420" s="445">
        <v>2</v>
      </c>
      <c r="P420" s="446"/>
      <c r="Q420" s="446"/>
      <c r="R420" s="446"/>
      <c r="S420" s="446"/>
      <c r="T420" s="446"/>
      <c r="U420" s="446"/>
      <c r="V420" s="446"/>
      <c r="W420" s="446"/>
      <c r="X420" s="446"/>
      <c r="Y420" s="446"/>
      <c r="Z420" s="446"/>
      <c r="AA420" s="447"/>
      <c r="AB420" s="448">
        <v>3</v>
      </c>
      <c r="AC420" s="448"/>
      <c r="AD420" s="448"/>
      <c r="AE420" s="448"/>
      <c r="AF420" s="448"/>
      <c r="AG420" s="445">
        <v>4</v>
      </c>
      <c r="AH420" s="446"/>
      <c r="AI420" s="446"/>
      <c r="AJ420" s="446"/>
      <c r="AK420" s="446"/>
      <c r="AL420" s="446"/>
      <c r="AM420" s="446"/>
      <c r="AN420" s="446"/>
      <c r="AO420" s="447"/>
      <c r="AP420" s="445">
        <v>5</v>
      </c>
      <c r="AQ420" s="446"/>
      <c r="AR420" s="446"/>
      <c r="AS420" s="446"/>
      <c r="AT420" s="446"/>
      <c r="AU420" s="446"/>
      <c r="AV420" s="446"/>
      <c r="AW420" s="446"/>
      <c r="AX420" s="446"/>
      <c r="AY420" s="446"/>
      <c r="AZ420" s="446"/>
      <c r="BA420" s="446"/>
      <c r="BB420" s="447"/>
      <c r="BC420" s="448">
        <v>6</v>
      </c>
      <c r="BD420" s="448"/>
      <c r="BE420" s="448"/>
      <c r="BF420" s="448"/>
    </row>
    <row r="421" spans="1:59" ht="18.75" customHeight="1">
      <c r="A421" s="204"/>
      <c r="B421" s="464"/>
      <c r="C421" s="465"/>
      <c r="D421" s="449" t="s">
        <v>983</v>
      </c>
      <c r="E421" s="450"/>
      <c r="F421" s="450"/>
      <c r="G421" s="451"/>
      <c r="H421" s="452" t="s">
        <v>984</v>
      </c>
      <c r="I421" s="452"/>
      <c r="J421" s="452"/>
      <c r="K421" s="452"/>
      <c r="L421" s="452"/>
      <c r="M421" s="452"/>
      <c r="N421" s="452"/>
      <c r="O421" s="449" t="s">
        <v>985</v>
      </c>
      <c r="P421" s="450"/>
      <c r="Q421" s="450"/>
      <c r="R421" s="450"/>
      <c r="S421" s="450"/>
      <c r="T421" s="450"/>
      <c r="U421" s="450"/>
      <c r="V421" s="450"/>
      <c r="W421" s="450"/>
      <c r="X421" s="450"/>
      <c r="Y421" s="450"/>
      <c r="Z421" s="450"/>
      <c r="AA421" s="451"/>
      <c r="AB421" s="452" t="s">
        <v>712</v>
      </c>
      <c r="AC421" s="452"/>
      <c r="AD421" s="452"/>
      <c r="AE421" s="452"/>
      <c r="AF421" s="452"/>
      <c r="AG421" s="449" t="s">
        <v>986</v>
      </c>
      <c r="AH421" s="450"/>
      <c r="AI421" s="450"/>
      <c r="AJ421" s="450"/>
      <c r="AK421" s="450"/>
      <c r="AL421" s="450"/>
      <c r="AM421" s="450"/>
      <c r="AN421" s="450"/>
      <c r="AO421" s="451"/>
      <c r="AP421" s="449" t="s">
        <v>987</v>
      </c>
      <c r="AQ421" s="450"/>
      <c r="AR421" s="450"/>
      <c r="AS421" s="450"/>
      <c r="AT421" s="450"/>
      <c r="AU421" s="450"/>
      <c r="AV421" s="450"/>
      <c r="AW421" s="450"/>
      <c r="AX421" s="450"/>
      <c r="AY421" s="450"/>
      <c r="AZ421" s="450"/>
      <c r="BA421" s="450"/>
      <c r="BB421" s="451"/>
      <c r="BC421" s="452" t="s">
        <v>717</v>
      </c>
      <c r="BD421" s="452"/>
      <c r="BE421" s="452"/>
      <c r="BF421" s="452"/>
    </row>
    <row r="422" spans="1:59" ht="18.75" customHeight="1">
      <c r="A422" s="204"/>
      <c r="B422" s="466"/>
      <c r="C422" s="467"/>
      <c r="D422" s="468" t="s">
        <v>719</v>
      </c>
      <c r="E422" s="469"/>
      <c r="F422" s="469"/>
      <c r="G422" s="470"/>
      <c r="H422" s="444" t="s">
        <v>988</v>
      </c>
      <c r="I422" s="444"/>
      <c r="J422" s="444"/>
      <c r="K422" s="444"/>
      <c r="L422" s="444"/>
      <c r="M422" s="444"/>
      <c r="N422" s="444"/>
      <c r="O422" s="441" t="s">
        <v>989</v>
      </c>
      <c r="P422" s="442"/>
      <c r="Q422" s="442"/>
      <c r="R422" s="442"/>
      <c r="S422" s="442"/>
      <c r="T422" s="442"/>
      <c r="U422" s="442"/>
      <c r="V422" s="442"/>
      <c r="W422" s="442"/>
      <c r="X422" s="442"/>
      <c r="Y422" s="442"/>
      <c r="Z422" s="442"/>
      <c r="AA422" s="443"/>
      <c r="AB422" s="444"/>
      <c r="AC422" s="444"/>
      <c r="AD422" s="444"/>
      <c r="AE422" s="444"/>
      <c r="AF422" s="444"/>
      <c r="AG422" s="441" t="s">
        <v>990</v>
      </c>
      <c r="AH422" s="442"/>
      <c r="AI422" s="442"/>
      <c r="AJ422" s="442"/>
      <c r="AK422" s="442"/>
      <c r="AL422" s="442"/>
      <c r="AM422" s="442"/>
      <c r="AN422" s="442"/>
      <c r="AO422" s="443"/>
      <c r="AP422" s="441" t="s">
        <v>991</v>
      </c>
      <c r="AQ422" s="442"/>
      <c r="AR422" s="442"/>
      <c r="AS422" s="442"/>
      <c r="AT422" s="442"/>
      <c r="AU422" s="442"/>
      <c r="AV422" s="442"/>
      <c r="AW422" s="442"/>
      <c r="AX422" s="442"/>
      <c r="AY422" s="442"/>
      <c r="AZ422" s="442"/>
      <c r="BA422" s="442"/>
      <c r="BB422" s="443"/>
      <c r="BC422" s="444"/>
      <c r="BD422" s="444"/>
      <c r="BE422" s="444"/>
      <c r="BF422" s="444"/>
    </row>
    <row r="423" spans="1:59" ht="18.75" customHeight="1">
      <c r="A423" s="204"/>
      <c r="B423" s="448" t="s">
        <v>992</v>
      </c>
      <c r="C423" s="448"/>
      <c r="D423" s="455" t="s">
        <v>993</v>
      </c>
      <c r="E423" s="456"/>
      <c r="F423" s="456"/>
      <c r="G423" s="457"/>
      <c r="H423" s="458" t="e">
        <f ca="1">Calcu!E274</f>
        <v>#N/A</v>
      </c>
      <c r="I423" s="459"/>
      <c r="J423" s="459"/>
      <c r="K423" s="459"/>
      <c r="L423" s="459"/>
      <c r="M423" s="460" t="str">
        <f>Calcu!F274</f>
        <v>mm</v>
      </c>
      <c r="N423" s="461"/>
      <c r="O423" s="462" t="e">
        <f ca="1">Calcu!K274</f>
        <v>#N/A</v>
      </c>
      <c r="P423" s="463"/>
      <c r="Q423" s="463"/>
      <c r="R423" s="212"/>
      <c r="S423" s="290"/>
      <c r="T423" s="439" t="e">
        <f ca="1">Calcu!L274</f>
        <v>#N/A</v>
      </c>
      <c r="U423" s="439"/>
      <c r="V423" s="439"/>
      <c r="W423" s="288"/>
      <c r="X423" s="288"/>
      <c r="Y423" s="288"/>
      <c r="Z423" s="453" t="e">
        <f ca="1">Calcu!M274</f>
        <v>#N/A</v>
      </c>
      <c r="AA423" s="454"/>
      <c r="AB423" s="448" t="str">
        <f>Calcu!N274</f>
        <v>정규</v>
      </c>
      <c r="AC423" s="448"/>
      <c r="AD423" s="448"/>
      <c r="AE423" s="448"/>
      <c r="AF423" s="448"/>
      <c r="AG423" s="445">
        <f>Calcu!Q274</f>
        <v>1</v>
      </c>
      <c r="AH423" s="446"/>
      <c r="AI423" s="446"/>
      <c r="AJ423" s="446"/>
      <c r="AK423" s="446"/>
      <c r="AL423" s="446"/>
      <c r="AM423" s="446"/>
      <c r="AN423" s="446"/>
      <c r="AO423" s="447"/>
      <c r="AP423" s="462" t="e">
        <f ca="1">Calcu!S274</f>
        <v>#N/A</v>
      </c>
      <c r="AQ423" s="463"/>
      <c r="AR423" s="463"/>
      <c r="AS423" s="212"/>
      <c r="AT423" s="290"/>
      <c r="AU423" s="439" t="e">
        <f ca="1">Calcu!T274</f>
        <v>#N/A</v>
      </c>
      <c r="AV423" s="439"/>
      <c r="AW423" s="439"/>
      <c r="AX423" s="288"/>
      <c r="AY423" s="288"/>
      <c r="AZ423" s="288"/>
      <c r="BA423" s="453" t="str">
        <f>Calcu!U274</f>
        <v>μm</v>
      </c>
      <c r="BB423" s="454"/>
      <c r="BC423" s="448" t="str">
        <f>Calcu!V274</f>
        <v>∞</v>
      </c>
      <c r="BD423" s="448"/>
      <c r="BE423" s="448"/>
      <c r="BF423" s="448"/>
    </row>
    <row r="424" spans="1:59" ht="18.75" customHeight="1">
      <c r="A424" s="204"/>
      <c r="B424" s="448" t="s">
        <v>994</v>
      </c>
      <c r="C424" s="448"/>
      <c r="D424" s="455" t="s">
        <v>995</v>
      </c>
      <c r="E424" s="456"/>
      <c r="F424" s="456"/>
      <c r="G424" s="457"/>
      <c r="H424" s="458" t="e">
        <f ca="1">Calcu!E275</f>
        <v>#N/A</v>
      </c>
      <c r="I424" s="459"/>
      <c r="J424" s="459"/>
      <c r="K424" s="459"/>
      <c r="L424" s="459"/>
      <c r="M424" s="460" t="str">
        <f>Calcu!F275</f>
        <v>mm</v>
      </c>
      <c r="N424" s="461"/>
      <c r="O424" s="471">
        <f>Calcu!K275</f>
        <v>0</v>
      </c>
      <c r="P424" s="472"/>
      <c r="Q424" s="472"/>
      <c r="R424" s="472"/>
      <c r="S424" s="472"/>
      <c r="T424" s="472"/>
      <c r="U424" s="472"/>
      <c r="V424" s="473" t="str">
        <f>Calcu!M275</f>
        <v>μm</v>
      </c>
      <c r="W424" s="473"/>
      <c r="X424" s="473"/>
      <c r="Y424" s="473"/>
      <c r="Z424" s="473"/>
      <c r="AA424" s="474"/>
      <c r="AB424" s="448" t="str">
        <f>Calcu!N275</f>
        <v>t</v>
      </c>
      <c r="AC424" s="448"/>
      <c r="AD424" s="448"/>
      <c r="AE424" s="448"/>
      <c r="AF424" s="448"/>
      <c r="AG424" s="445">
        <f>Calcu!Q275</f>
        <v>-1</v>
      </c>
      <c r="AH424" s="446"/>
      <c r="AI424" s="446"/>
      <c r="AJ424" s="446"/>
      <c r="AK424" s="446"/>
      <c r="AL424" s="446"/>
      <c r="AM424" s="446"/>
      <c r="AN424" s="446"/>
      <c r="AO424" s="447"/>
      <c r="AP424" s="471">
        <f>Calcu!S275</f>
        <v>0</v>
      </c>
      <c r="AQ424" s="472"/>
      <c r="AR424" s="472"/>
      <c r="AS424" s="472"/>
      <c r="AT424" s="472"/>
      <c r="AU424" s="472">
        <v>0</v>
      </c>
      <c r="AV424" s="472"/>
      <c r="AW424" s="473" t="str">
        <f>Calcu!U275</f>
        <v>μm</v>
      </c>
      <c r="AX424" s="473"/>
      <c r="AY424" s="473"/>
      <c r="AZ424" s="473"/>
      <c r="BA424" s="473"/>
      <c r="BB424" s="474"/>
      <c r="BC424" s="448">
        <f>Calcu!V275</f>
        <v>4</v>
      </c>
      <c r="BD424" s="448"/>
      <c r="BE424" s="448"/>
      <c r="BF424" s="448"/>
    </row>
    <row r="425" spans="1:59" ht="18.75" customHeight="1">
      <c r="A425" s="204"/>
      <c r="B425" s="448" t="s">
        <v>940</v>
      </c>
      <c r="C425" s="448"/>
      <c r="D425" s="455"/>
      <c r="E425" s="456"/>
      <c r="F425" s="456"/>
      <c r="G425" s="457"/>
      <c r="H425" s="458" t="e">
        <f ca="1">Calcu!E276</f>
        <v>#N/A</v>
      </c>
      <c r="I425" s="459"/>
      <c r="J425" s="459"/>
      <c r="K425" s="459"/>
      <c r="L425" s="459"/>
      <c r="M425" s="460" t="str">
        <f>Calcu!F276</f>
        <v>/℃</v>
      </c>
      <c r="N425" s="461"/>
      <c r="O425" s="475">
        <f>Calcu!L276</f>
        <v>4.0824829046386305E-7</v>
      </c>
      <c r="P425" s="476"/>
      <c r="Q425" s="476"/>
      <c r="R425" s="476"/>
      <c r="S425" s="476"/>
      <c r="T425" s="476"/>
      <c r="U425" s="476"/>
      <c r="V425" s="476"/>
      <c r="W425" s="476"/>
      <c r="X425" s="453" t="str">
        <f>Calcu!M276</f>
        <v>/℃</v>
      </c>
      <c r="Y425" s="453"/>
      <c r="Z425" s="453"/>
      <c r="AA425" s="454"/>
      <c r="AB425" s="448" t="str">
        <f>Calcu!N276</f>
        <v>삼각형</v>
      </c>
      <c r="AC425" s="448"/>
      <c r="AD425" s="448"/>
      <c r="AE425" s="448"/>
      <c r="AF425" s="448"/>
      <c r="AG425" s="477">
        <f>Calcu!Q276</f>
        <v>-300</v>
      </c>
      <c r="AH425" s="453"/>
      <c r="AI425" s="453"/>
      <c r="AJ425" s="453"/>
      <c r="AK425" s="453" t="s">
        <v>800</v>
      </c>
      <c r="AL425" s="453"/>
      <c r="AM425" s="453"/>
      <c r="AN425" s="453"/>
      <c r="AO425" s="454"/>
      <c r="AP425" s="478">
        <f>Calcu!T276</f>
        <v>1.2247448713915892E-4</v>
      </c>
      <c r="AQ425" s="479"/>
      <c r="AR425" s="479"/>
      <c r="AS425" s="479"/>
      <c r="AT425" s="479"/>
      <c r="AU425" s="479" t="s">
        <v>150</v>
      </c>
      <c r="AV425" s="479"/>
      <c r="AW425" s="453" t="s">
        <v>996</v>
      </c>
      <c r="AX425" s="453"/>
      <c r="AY425" s="453"/>
      <c r="AZ425" s="453"/>
      <c r="BA425" s="453"/>
      <c r="BB425" s="454"/>
      <c r="BC425" s="448">
        <f>Calcu!V276</f>
        <v>100</v>
      </c>
      <c r="BD425" s="448"/>
      <c r="BE425" s="448"/>
      <c r="BF425" s="448"/>
    </row>
    <row r="426" spans="1:59" ht="18.75" customHeight="1">
      <c r="A426" s="204"/>
      <c r="B426" s="448" t="s">
        <v>997</v>
      </c>
      <c r="C426" s="448"/>
      <c r="D426" s="455" t="s">
        <v>735</v>
      </c>
      <c r="E426" s="456"/>
      <c r="F426" s="456"/>
      <c r="G426" s="457"/>
      <c r="H426" s="458">
        <f>Calcu!E277</f>
        <v>0</v>
      </c>
      <c r="I426" s="459"/>
      <c r="J426" s="459"/>
      <c r="K426" s="459"/>
      <c r="L426" s="459"/>
      <c r="M426" s="460" t="str">
        <f>Calcu!F277</f>
        <v>℃</v>
      </c>
      <c r="N426" s="461"/>
      <c r="O426" s="471">
        <f>Calcu!L277</f>
        <v>0.17320508075688773</v>
      </c>
      <c r="P426" s="472"/>
      <c r="Q426" s="472"/>
      <c r="R426" s="472"/>
      <c r="S426" s="472"/>
      <c r="T426" s="472"/>
      <c r="U426" s="472"/>
      <c r="V426" s="473" t="str">
        <f>Calcu!M277</f>
        <v>℃</v>
      </c>
      <c r="W426" s="473"/>
      <c r="X426" s="473"/>
      <c r="Y426" s="473"/>
      <c r="Z426" s="473"/>
      <c r="AA426" s="474"/>
      <c r="AB426" s="448" t="str">
        <f>Calcu!N277</f>
        <v>직사각형</v>
      </c>
      <c r="AC426" s="448"/>
      <c r="AD426" s="448"/>
      <c r="AE426" s="448"/>
      <c r="AF426" s="448"/>
      <c r="AG426" s="477" t="e">
        <f ca="1">Calcu!Q277</f>
        <v>#N/A</v>
      </c>
      <c r="AH426" s="453"/>
      <c r="AI426" s="453"/>
      <c r="AJ426" s="453"/>
      <c r="AK426" s="453" t="s">
        <v>743</v>
      </c>
      <c r="AL426" s="453"/>
      <c r="AM426" s="453"/>
      <c r="AN426" s="453"/>
      <c r="AO426" s="454"/>
      <c r="AP426" s="478" t="e">
        <f ca="1">Calcu!T277</f>
        <v>#N/A</v>
      </c>
      <c r="AQ426" s="479"/>
      <c r="AR426" s="479"/>
      <c r="AS426" s="479"/>
      <c r="AT426" s="479"/>
      <c r="AU426" s="479" t="s">
        <v>151</v>
      </c>
      <c r="AV426" s="479"/>
      <c r="AW426" s="453" t="s">
        <v>996</v>
      </c>
      <c r="AX426" s="453"/>
      <c r="AY426" s="453"/>
      <c r="AZ426" s="453"/>
      <c r="BA426" s="453"/>
      <c r="BB426" s="454"/>
      <c r="BC426" s="448">
        <f>Calcu!V277</f>
        <v>12</v>
      </c>
      <c r="BD426" s="448"/>
      <c r="BE426" s="448"/>
      <c r="BF426" s="448"/>
    </row>
    <row r="427" spans="1:59" ht="18.75" customHeight="1">
      <c r="A427" s="204"/>
      <c r="B427" s="448" t="s">
        <v>737</v>
      </c>
      <c r="C427" s="448"/>
      <c r="D427" s="455" t="s">
        <v>911</v>
      </c>
      <c r="E427" s="456"/>
      <c r="F427" s="456"/>
      <c r="G427" s="457"/>
      <c r="H427" s="458" t="e">
        <f ca="1">Calcu!E278</f>
        <v>#N/A</v>
      </c>
      <c r="I427" s="459"/>
      <c r="J427" s="459"/>
      <c r="K427" s="459"/>
      <c r="L427" s="459"/>
      <c r="M427" s="460" t="str">
        <f>Calcu!F278</f>
        <v>/℃</v>
      </c>
      <c r="N427" s="461"/>
      <c r="O427" s="475">
        <f>Calcu!L278</f>
        <v>8.1649658092772609E-7</v>
      </c>
      <c r="P427" s="476"/>
      <c r="Q427" s="476"/>
      <c r="R427" s="476"/>
      <c r="S427" s="476"/>
      <c r="T427" s="476"/>
      <c r="U427" s="476"/>
      <c r="V427" s="476"/>
      <c r="W427" s="476"/>
      <c r="X427" s="453" t="str">
        <f>Calcu!M278</f>
        <v>/℃</v>
      </c>
      <c r="Y427" s="453"/>
      <c r="Z427" s="453"/>
      <c r="AA427" s="454"/>
      <c r="AB427" s="448" t="str">
        <f>Calcu!N278</f>
        <v>삼각형</v>
      </c>
      <c r="AC427" s="448"/>
      <c r="AD427" s="448"/>
      <c r="AE427" s="448"/>
      <c r="AF427" s="448"/>
      <c r="AG427" s="477">
        <f>Calcu!Q278</f>
        <v>-100</v>
      </c>
      <c r="AH427" s="453"/>
      <c r="AI427" s="453"/>
      <c r="AJ427" s="453"/>
      <c r="AK427" s="453" t="s">
        <v>800</v>
      </c>
      <c r="AL427" s="453"/>
      <c r="AM427" s="453"/>
      <c r="AN427" s="453"/>
      <c r="AO427" s="454"/>
      <c r="AP427" s="478">
        <f>Calcu!T278</f>
        <v>8.1649658092772609E-5</v>
      </c>
      <c r="AQ427" s="479"/>
      <c r="AR427" s="479"/>
      <c r="AS427" s="479"/>
      <c r="AT427" s="479"/>
      <c r="AU427" s="479" t="s">
        <v>150</v>
      </c>
      <c r="AV427" s="479"/>
      <c r="AW427" s="453" t="s">
        <v>996</v>
      </c>
      <c r="AX427" s="453"/>
      <c r="AY427" s="453"/>
      <c r="AZ427" s="453"/>
      <c r="BA427" s="453"/>
      <c r="BB427" s="454"/>
      <c r="BC427" s="448">
        <f>Calcu!V278</f>
        <v>100</v>
      </c>
      <c r="BD427" s="448"/>
      <c r="BE427" s="448"/>
      <c r="BF427" s="448"/>
    </row>
    <row r="428" spans="1:59" ht="18.75" customHeight="1">
      <c r="A428" s="204"/>
      <c r="B428" s="448" t="s">
        <v>912</v>
      </c>
      <c r="C428" s="448"/>
      <c r="D428" s="455" t="s">
        <v>913</v>
      </c>
      <c r="E428" s="456"/>
      <c r="F428" s="456"/>
      <c r="G428" s="457"/>
      <c r="H428" s="458">
        <f>Calcu!E279</f>
        <v>0.1</v>
      </c>
      <c r="I428" s="459"/>
      <c r="J428" s="459"/>
      <c r="K428" s="459"/>
      <c r="L428" s="459"/>
      <c r="M428" s="460" t="str">
        <f>Calcu!F279</f>
        <v>℃</v>
      </c>
      <c r="N428" s="461"/>
      <c r="O428" s="471">
        <f>Calcu!L279</f>
        <v>0.28867513459481292</v>
      </c>
      <c r="P428" s="472"/>
      <c r="Q428" s="472"/>
      <c r="R428" s="472"/>
      <c r="S428" s="472"/>
      <c r="T428" s="472"/>
      <c r="U428" s="472"/>
      <c r="V428" s="473" t="str">
        <f>Calcu!M279</f>
        <v>℃</v>
      </c>
      <c r="W428" s="473"/>
      <c r="X428" s="473"/>
      <c r="Y428" s="473"/>
      <c r="Z428" s="473"/>
      <c r="AA428" s="474"/>
      <c r="AB428" s="448" t="str">
        <f>Calcu!N279</f>
        <v>직사각형</v>
      </c>
      <c r="AC428" s="448"/>
      <c r="AD428" s="448"/>
      <c r="AE428" s="448"/>
      <c r="AF428" s="448"/>
      <c r="AG428" s="477" t="e">
        <f ca="1">Calcu!Q279</f>
        <v>#N/A</v>
      </c>
      <c r="AH428" s="453"/>
      <c r="AI428" s="453"/>
      <c r="AJ428" s="453"/>
      <c r="AK428" s="453" t="s">
        <v>998</v>
      </c>
      <c r="AL428" s="453"/>
      <c r="AM428" s="453"/>
      <c r="AN428" s="453"/>
      <c r="AO428" s="454"/>
      <c r="AP428" s="478" t="e">
        <f ca="1">Calcu!T279</f>
        <v>#N/A</v>
      </c>
      <c r="AQ428" s="479"/>
      <c r="AR428" s="479"/>
      <c r="AS428" s="479"/>
      <c r="AT428" s="479"/>
      <c r="AU428" s="479" t="s">
        <v>151</v>
      </c>
      <c r="AV428" s="479"/>
      <c r="AW428" s="453" t="s">
        <v>745</v>
      </c>
      <c r="AX428" s="453"/>
      <c r="AY428" s="453"/>
      <c r="AZ428" s="453"/>
      <c r="BA428" s="453"/>
      <c r="BB428" s="454"/>
      <c r="BC428" s="448">
        <f>Calcu!V279</f>
        <v>12</v>
      </c>
      <c r="BD428" s="448"/>
      <c r="BE428" s="448"/>
      <c r="BF428" s="448"/>
    </row>
    <row r="429" spans="1:59" ht="18.75" customHeight="1">
      <c r="A429" s="204"/>
      <c r="B429" s="448" t="s">
        <v>945</v>
      </c>
      <c r="C429" s="448"/>
      <c r="D429" s="455" t="s">
        <v>1157</v>
      </c>
      <c r="E429" s="456"/>
      <c r="F429" s="456"/>
      <c r="G429" s="457"/>
      <c r="H429" s="458">
        <f>Calcu!E280</f>
        <v>0</v>
      </c>
      <c r="I429" s="459"/>
      <c r="J429" s="459"/>
      <c r="K429" s="459"/>
      <c r="L429" s="459"/>
      <c r="M429" s="460" t="str">
        <f>Calcu!F280</f>
        <v>mm</v>
      </c>
      <c r="N429" s="461"/>
      <c r="O429" s="471">
        <f>Calcu!K280</f>
        <v>0</v>
      </c>
      <c r="P429" s="472"/>
      <c r="Q429" s="472"/>
      <c r="R429" s="472"/>
      <c r="S429" s="472"/>
      <c r="T429" s="472"/>
      <c r="U429" s="472"/>
      <c r="V429" s="473" t="str">
        <f>Calcu!M280</f>
        <v>μm</v>
      </c>
      <c r="W429" s="473"/>
      <c r="X429" s="473"/>
      <c r="Y429" s="473"/>
      <c r="Z429" s="473"/>
      <c r="AA429" s="474"/>
      <c r="AB429" s="448" t="str">
        <f>Calcu!N280</f>
        <v>직사각형</v>
      </c>
      <c r="AC429" s="448"/>
      <c r="AD429" s="448"/>
      <c r="AE429" s="448"/>
      <c r="AF429" s="448"/>
      <c r="AG429" s="445">
        <f>Calcu!Q280</f>
        <v>1</v>
      </c>
      <c r="AH429" s="446"/>
      <c r="AI429" s="446"/>
      <c r="AJ429" s="446"/>
      <c r="AK429" s="446"/>
      <c r="AL429" s="446"/>
      <c r="AM429" s="446"/>
      <c r="AN429" s="446"/>
      <c r="AO429" s="447"/>
      <c r="AP429" s="471">
        <f>Calcu!S280</f>
        <v>0</v>
      </c>
      <c r="AQ429" s="472"/>
      <c r="AR429" s="472"/>
      <c r="AS429" s="472"/>
      <c r="AT429" s="472"/>
      <c r="AU429" s="472">
        <v>0</v>
      </c>
      <c r="AV429" s="472"/>
      <c r="AW429" s="473" t="str">
        <f>Calcu!U280</f>
        <v>μm</v>
      </c>
      <c r="AX429" s="473"/>
      <c r="AY429" s="473"/>
      <c r="AZ429" s="473"/>
      <c r="BA429" s="473"/>
      <c r="BB429" s="474"/>
      <c r="BC429" s="448" t="str">
        <f>Calcu!V280</f>
        <v>∞</v>
      </c>
      <c r="BD429" s="448"/>
      <c r="BE429" s="448"/>
      <c r="BF429" s="448"/>
    </row>
    <row r="430" spans="1:59" ht="18.75" customHeight="1">
      <c r="A430" s="204"/>
      <c r="B430" s="448" t="s">
        <v>946</v>
      </c>
      <c r="C430" s="448"/>
      <c r="D430" s="455" t="s">
        <v>999</v>
      </c>
      <c r="E430" s="456"/>
      <c r="F430" s="456"/>
      <c r="G430" s="457"/>
      <c r="H430" s="458" t="e">
        <f ca="1">Calcu!E281</f>
        <v>#N/A</v>
      </c>
      <c r="I430" s="459"/>
      <c r="J430" s="459"/>
      <c r="K430" s="459"/>
      <c r="L430" s="459"/>
      <c r="M430" s="460" t="str">
        <f>Calcu!F281</f>
        <v>mm</v>
      </c>
      <c r="N430" s="461"/>
      <c r="O430" s="445"/>
      <c r="P430" s="446"/>
      <c r="Q430" s="446"/>
      <c r="R430" s="446"/>
      <c r="S430" s="446"/>
      <c r="T430" s="446"/>
      <c r="U430" s="446"/>
      <c r="V430" s="446"/>
      <c r="W430" s="446"/>
      <c r="X430" s="446"/>
      <c r="Y430" s="446"/>
      <c r="Z430" s="446"/>
      <c r="AA430" s="447"/>
      <c r="AB430" s="448"/>
      <c r="AC430" s="448"/>
      <c r="AD430" s="448"/>
      <c r="AE430" s="448"/>
      <c r="AF430" s="448"/>
      <c r="AG430" s="445"/>
      <c r="AH430" s="446"/>
      <c r="AI430" s="446"/>
      <c r="AJ430" s="446"/>
      <c r="AK430" s="446"/>
      <c r="AL430" s="446"/>
      <c r="AM430" s="446"/>
      <c r="AN430" s="446"/>
      <c r="AO430" s="447"/>
      <c r="AP430" s="462" t="e">
        <f ca="1">Calcu!S281</f>
        <v>#N/A</v>
      </c>
      <c r="AQ430" s="463"/>
      <c r="AR430" s="463"/>
      <c r="AS430" s="212"/>
      <c r="AT430" s="290"/>
      <c r="AU430" s="439" t="e">
        <f ca="1">Calcu!T281</f>
        <v>#N/A</v>
      </c>
      <c r="AV430" s="439"/>
      <c r="AW430" s="439"/>
      <c r="AX430" s="288"/>
      <c r="AY430" s="288"/>
      <c r="AZ430" s="288"/>
      <c r="BA430" s="453" t="str">
        <f>Calcu!U281</f>
        <v>μm</v>
      </c>
      <c r="BB430" s="454"/>
      <c r="BC430" s="448" t="e">
        <f ca="1">Calcu!V281</f>
        <v>#N/A</v>
      </c>
      <c r="BD430" s="448"/>
      <c r="BE430" s="448"/>
      <c r="BF430" s="448"/>
    </row>
    <row r="431" spans="1:59" ht="18.75" customHeight="1">
      <c r="A431" s="204"/>
      <c r="B431" s="204"/>
      <c r="C431" s="204"/>
      <c r="D431" s="204"/>
      <c r="E431" s="204"/>
      <c r="F431" s="204"/>
      <c r="G431" s="204"/>
      <c r="H431" s="204"/>
      <c r="I431" s="204"/>
      <c r="J431" s="204"/>
      <c r="K431" s="204"/>
      <c r="L431" s="204"/>
      <c r="M431" s="204"/>
      <c r="N431" s="204"/>
      <c r="O431" s="204"/>
      <c r="P431" s="204"/>
      <c r="Q431" s="204"/>
      <c r="R431" s="204"/>
      <c r="S431" s="204"/>
      <c r="T431" s="204"/>
      <c r="U431" s="204"/>
      <c r="V431" s="204"/>
      <c r="W431" s="204"/>
      <c r="X431" s="204"/>
      <c r="Y431" s="204"/>
      <c r="Z431" s="204"/>
      <c r="AA431" s="204"/>
      <c r="AB431" s="204"/>
      <c r="AC431" s="204"/>
      <c r="AD431" s="204"/>
      <c r="AE431" s="204"/>
      <c r="AF431" s="204"/>
      <c r="AG431" s="213" t="s">
        <v>1000</v>
      </c>
      <c r="AH431" s="204"/>
      <c r="AI431" s="204"/>
      <c r="AJ431" s="213" t="str">
        <f>N392&amp;"의 지시값이며, 단위는 mm 이다."</f>
        <v>접촉식 좌표 측정기의 지시값이며, 단위는 mm 이다.</v>
      </c>
      <c r="AK431" s="204"/>
      <c r="AL431" s="204"/>
      <c r="AM431" s="204"/>
      <c r="AN431" s="204"/>
      <c r="AO431" s="204"/>
      <c r="AP431" s="204"/>
      <c r="AQ431" s="204"/>
      <c r="AR431" s="204"/>
      <c r="AS431" s="204"/>
      <c r="AT431" s="204"/>
    </row>
    <row r="432" spans="1:59" s="130" customFormat="1" ht="18.75" customHeight="1">
      <c r="B432" s="278"/>
      <c r="C432" s="57"/>
      <c r="D432" s="277"/>
      <c r="E432" s="277"/>
      <c r="F432" s="277"/>
      <c r="G432" s="278"/>
      <c r="H432" s="277"/>
      <c r="I432" s="277"/>
      <c r="J432" s="277"/>
      <c r="K432" s="277"/>
      <c r="L432" s="277"/>
      <c r="M432" s="277"/>
      <c r="N432" s="277"/>
      <c r="O432" s="277"/>
      <c r="P432" s="277"/>
      <c r="Q432" s="277"/>
      <c r="R432" s="277"/>
      <c r="S432" s="277"/>
      <c r="T432" s="277"/>
      <c r="U432" s="277"/>
      <c r="V432" s="277"/>
      <c r="W432" s="277"/>
      <c r="X432" s="277"/>
      <c r="Y432" s="277"/>
      <c r="Z432" s="277"/>
      <c r="AA432" s="277"/>
      <c r="AB432" s="277"/>
      <c r="AC432" s="277"/>
      <c r="AD432" s="277"/>
      <c r="AE432" s="278"/>
      <c r="AF432" s="277"/>
      <c r="AG432" s="278"/>
      <c r="AH432" s="278"/>
      <c r="AI432" s="278"/>
      <c r="AJ432" s="278"/>
      <c r="AK432" s="278"/>
      <c r="AL432" s="278"/>
      <c r="AM432" s="278"/>
      <c r="AN432" s="278"/>
      <c r="AO432" s="278"/>
      <c r="AP432" s="278"/>
      <c r="AQ432" s="278"/>
      <c r="AR432" s="278"/>
      <c r="AS432" s="278"/>
      <c r="AT432" s="278"/>
      <c r="AU432" s="278"/>
      <c r="AV432" s="278"/>
      <c r="AW432" s="278"/>
      <c r="AX432" s="278"/>
      <c r="AY432" s="278"/>
      <c r="AZ432" s="278"/>
      <c r="BA432" s="278"/>
      <c r="BB432" s="278"/>
      <c r="BC432" s="278"/>
      <c r="BD432" s="278"/>
      <c r="BE432" s="278"/>
      <c r="BF432" s="278"/>
      <c r="BG432" s="278"/>
    </row>
    <row r="433" spans="1:75" s="130" customFormat="1" ht="18.75" customHeight="1">
      <c r="A433" s="57" t="s">
        <v>1001</v>
      </c>
      <c r="B433" s="278"/>
      <c r="C433" s="278"/>
      <c r="D433" s="278"/>
      <c r="E433" s="278"/>
      <c r="F433" s="278"/>
      <c r="G433" s="278"/>
      <c r="H433" s="278"/>
      <c r="I433" s="278"/>
      <c r="J433" s="278"/>
      <c r="K433" s="278"/>
      <c r="L433" s="278"/>
      <c r="M433" s="278"/>
      <c r="N433" s="278"/>
      <c r="O433" s="278"/>
      <c r="P433" s="278"/>
      <c r="Q433" s="278"/>
      <c r="R433" s="278"/>
      <c r="S433" s="278"/>
      <c r="T433" s="278"/>
      <c r="U433" s="278"/>
      <c r="V433" s="278"/>
      <c r="W433" s="278"/>
      <c r="X433" s="278"/>
      <c r="Y433" s="278"/>
      <c r="Z433" s="278"/>
      <c r="AA433" s="278"/>
      <c r="AB433" s="278"/>
      <c r="AC433" s="278"/>
      <c r="AD433" s="278"/>
      <c r="AE433" s="278"/>
      <c r="AF433" s="278"/>
      <c r="AG433" s="278"/>
      <c r="AH433" s="278"/>
      <c r="AI433" s="278"/>
      <c r="AJ433" s="278"/>
      <c r="AK433" s="278"/>
      <c r="AL433" s="278"/>
      <c r="AM433" s="278"/>
      <c r="AN433" s="278"/>
      <c r="AO433" s="278"/>
      <c r="AP433" s="278"/>
      <c r="AQ433" s="278"/>
      <c r="AR433" s="278"/>
      <c r="AS433" s="278"/>
      <c r="AT433" s="278"/>
      <c r="AU433" s="278"/>
      <c r="AV433" s="278"/>
      <c r="AW433" s="278"/>
      <c r="AX433" s="278"/>
      <c r="AY433" s="278"/>
      <c r="AZ433" s="278"/>
      <c r="BA433" s="278"/>
      <c r="BB433" s="278"/>
      <c r="BC433" s="278"/>
      <c r="BD433" s="278"/>
      <c r="BE433" s="278"/>
      <c r="BF433" s="278"/>
    </row>
    <row r="434" spans="1:75" s="130" customFormat="1" ht="18.75" customHeight="1">
      <c r="A434" s="278"/>
      <c r="B434" s="278"/>
      <c r="C434" s="278"/>
      <c r="D434" s="278"/>
      <c r="E434" s="278"/>
      <c r="F434" s="278"/>
      <c r="G434" s="278"/>
      <c r="H434" s="278"/>
      <c r="I434" s="278"/>
      <c r="J434" s="278"/>
      <c r="K434" s="278"/>
      <c r="L434" s="278"/>
      <c r="M434" s="278"/>
      <c r="N434" s="278"/>
      <c r="O434" s="278"/>
      <c r="P434" s="278"/>
      <c r="Q434" s="278"/>
      <c r="R434" s="278"/>
      <c r="S434" s="278"/>
      <c r="T434" s="278"/>
      <c r="U434" s="278"/>
      <c r="V434" s="278"/>
      <c r="W434" s="278"/>
      <c r="X434" s="278"/>
      <c r="Y434" s="278"/>
      <c r="Z434" s="278"/>
      <c r="AA434" s="278"/>
      <c r="AB434" s="278"/>
      <c r="AC434" s="278"/>
      <c r="AD434" s="278"/>
      <c r="AE434" s="277"/>
      <c r="AF434" s="278"/>
      <c r="AG434" s="278"/>
      <c r="AH434" s="278"/>
      <c r="AI434" s="278"/>
      <c r="AJ434" s="278"/>
      <c r="AK434" s="277"/>
      <c r="AL434" s="277"/>
      <c r="AM434" s="287"/>
      <c r="AN434" s="287"/>
      <c r="AO434" s="287"/>
      <c r="AP434" s="287"/>
      <c r="AQ434" s="277"/>
      <c r="AR434" s="278"/>
      <c r="AT434" s="218"/>
      <c r="AU434" s="218"/>
      <c r="AV434" s="218"/>
      <c r="AW434" s="277"/>
      <c r="AX434" s="277"/>
      <c r="AY434" s="278"/>
      <c r="BA434" s="278"/>
      <c r="BB434" s="278"/>
      <c r="BC434" s="278"/>
      <c r="BD434" s="278"/>
      <c r="BE434" s="278"/>
      <c r="BF434" s="278"/>
    </row>
    <row r="435" spans="1:75" s="130" customFormat="1" ht="18.75" customHeight="1">
      <c r="A435" s="278"/>
      <c r="B435" s="278"/>
      <c r="C435" s="278"/>
      <c r="D435" s="278"/>
      <c r="E435" s="278" t="s">
        <v>1002</v>
      </c>
      <c r="F435" s="480" t="e">
        <f ca="1">AP423</f>
        <v>#N/A</v>
      </c>
      <c r="G435" s="480"/>
      <c r="H435" s="480"/>
      <c r="I435" s="277" t="s">
        <v>1003</v>
      </c>
      <c r="J435" s="277"/>
      <c r="K435" s="481" t="s">
        <v>1004</v>
      </c>
      <c r="L435" s="481"/>
      <c r="M435" s="482" t="e">
        <f ca="1">AU423</f>
        <v>#N/A</v>
      </c>
      <c r="N435" s="482"/>
      <c r="O435" s="482"/>
      <c r="P435" s="277" t="s">
        <v>996</v>
      </c>
      <c r="Q435" s="277"/>
      <c r="R435" s="278"/>
      <c r="T435" s="481" t="s">
        <v>1004</v>
      </c>
      <c r="U435" s="481"/>
      <c r="V435" s="483">
        <f>AP424</f>
        <v>0</v>
      </c>
      <c r="W435" s="483"/>
      <c r="X435" s="483"/>
      <c r="Y435" s="277" t="s">
        <v>1003</v>
      </c>
      <c r="Z435" s="277"/>
      <c r="AA435" s="481" t="s">
        <v>1005</v>
      </c>
      <c r="AB435" s="481"/>
      <c r="AC435" s="484">
        <f>AP425</f>
        <v>1.2247448713915892E-4</v>
      </c>
      <c r="AD435" s="484"/>
      <c r="AE435" s="484"/>
      <c r="AF435" s="484"/>
      <c r="AG435" s="277" t="s">
        <v>1006</v>
      </c>
      <c r="AH435" s="278"/>
      <c r="AK435" s="481" t="s">
        <v>870</v>
      </c>
      <c r="AL435" s="481"/>
      <c r="AM435" s="484" t="e">
        <f ca="1">AP426</f>
        <v>#N/A</v>
      </c>
      <c r="AN435" s="484"/>
      <c r="AO435" s="484"/>
      <c r="AP435" s="484"/>
      <c r="AQ435" s="277" t="s">
        <v>1006</v>
      </c>
      <c r="AR435" s="278"/>
      <c r="AU435" s="278"/>
      <c r="AV435" s="278"/>
      <c r="AW435" s="278"/>
      <c r="AX435" s="278"/>
      <c r="AY435" s="278"/>
      <c r="AZ435" s="278"/>
      <c r="BA435" s="278"/>
      <c r="BB435" s="278"/>
      <c r="BC435" s="278"/>
      <c r="BD435" s="278"/>
      <c r="BE435" s="278"/>
      <c r="BF435" s="278"/>
    </row>
    <row r="436" spans="1:75" s="130" customFormat="1" ht="18.75" customHeight="1">
      <c r="A436" s="278"/>
      <c r="B436" s="278"/>
      <c r="C436" s="278"/>
      <c r="D436" s="278"/>
      <c r="E436" s="278"/>
      <c r="F436" s="481" t="s">
        <v>870</v>
      </c>
      <c r="G436" s="481"/>
      <c r="H436" s="484">
        <f>AP427</f>
        <v>8.1649658092772609E-5</v>
      </c>
      <c r="I436" s="484"/>
      <c r="J436" s="484"/>
      <c r="K436" s="484"/>
      <c r="L436" s="277" t="s">
        <v>745</v>
      </c>
      <c r="M436" s="278"/>
      <c r="P436" s="481" t="s">
        <v>1007</v>
      </c>
      <c r="Q436" s="481"/>
      <c r="R436" s="484" t="e">
        <f ca="1">AP428</f>
        <v>#N/A</v>
      </c>
      <c r="S436" s="484"/>
      <c r="T436" s="484"/>
      <c r="U436" s="484"/>
      <c r="V436" s="277" t="s">
        <v>1008</v>
      </c>
      <c r="W436" s="278"/>
      <c r="Z436" s="481" t="s">
        <v>1005</v>
      </c>
      <c r="AA436" s="481"/>
      <c r="AB436" s="483">
        <f>AP429</f>
        <v>0</v>
      </c>
      <c r="AC436" s="483"/>
      <c r="AD436" s="483"/>
      <c r="AE436" s="277" t="s">
        <v>1009</v>
      </c>
      <c r="AF436" s="277"/>
      <c r="AG436" s="284"/>
      <c r="AH436" s="277"/>
      <c r="AI436" s="277"/>
      <c r="AJ436" s="284"/>
      <c r="AK436" s="284"/>
      <c r="AL436" s="284"/>
      <c r="AM436" s="277"/>
      <c r="AN436" s="277"/>
      <c r="AO436" s="277"/>
      <c r="AP436" s="277"/>
      <c r="AQ436" s="278"/>
      <c r="AS436" s="278"/>
      <c r="AT436" s="278"/>
      <c r="AU436" s="278"/>
      <c r="AV436" s="278"/>
      <c r="AW436" s="278"/>
      <c r="AX436" s="278"/>
      <c r="AY436" s="278"/>
      <c r="AZ436" s="278"/>
      <c r="BA436" s="278"/>
      <c r="BB436" s="278"/>
      <c r="BC436" s="278"/>
      <c r="BD436" s="278"/>
      <c r="BE436" s="278"/>
      <c r="BF436" s="278"/>
    </row>
    <row r="437" spans="1:75" s="58" customFormat="1" ht="18.75" customHeight="1">
      <c r="A437" s="277"/>
      <c r="B437" s="277"/>
      <c r="C437" s="277"/>
      <c r="D437" s="277"/>
      <c r="E437" s="278" t="s">
        <v>767</v>
      </c>
      <c r="F437" s="480" t="e">
        <f ca="1">AP430</f>
        <v>#N/A</v>
      </c>
      <c r="G437" s="480"/>
      <c r="H437" s="480"/>
      <c r="I437" s="277" t="s">
        <v>1009</v>
      </c>
      <c r="J437" s="277"/>
      <c r="K437" s="481" t="s">
        <v>876</v>
      </c>
      <c r="L437" s="481"/>
      <c r="M437" s="482" t="e">
        <f ca="1">AU430</f>
        <v>#N/A</v>
      </c>
      <c r="N437" s="482"/>
      <c r="O437" s="482"/>
      <c r="P437" s="277" t="s">
        <v>745</v>
      </c>
      <c r="Q437" s="277"/>
      <c r="R437" s="278"/>
      <c r="S437" s="130"/>
      <c r="T437" s="277"/>
      <c r="U437" s="277"/>
      <c r="V437" s="277"/>
      <c r="W437" s="277"/>
      <c r="X437" s="277"/>
      <c r="Y437" s="277"/>
      <c r="Z437" s="277"/>
      <c r="AA437" s="277"/>
      <c r="AB437" s="277"/>
      <c r="AC437" s="277"/>
      <c r="AD437" s="277"/>
      <c r="AE437" s="277"/>
      <c r="AF437" s="277"/>
      <c r="AG437" s="278"/>
      <c r="AH437" s="277"/>
      <c r="AI437" s="277"/>
      <c r="AJ437" s="277"/>
      <c r="AK437" s="277"/>
      <c r="AL437" s="277"/>
      <c r="AM437" s="277"/>
      <c r="AN437" s="277"/>
      <c r="AO437" s="277"/>
      <c r="AP437" s="277"/>
      <c r="AQ437" s="277"/>
      <c r="AR437" s="277"/>
      <c r="AS437" s="277"/>
      <c r="AT437" s="277"/>
      <c r="AU437" s="277"/>
      <c r="AV437" s="277"/>
      <c r="AW437" s="277"/>
      <c r="AX437" s="277"/>
      <c r="AY437" s="277"/>
      <c r="AZ437" s="277"/>
      <c r="BA437" s="277"/>
      <c r="BB437" s="277"/>
      <c r="BC437" s="277"/>
      <c r="BD437" s="277"/>
      <c r="BE437" s="277"/>
      <c r="BF437" s="277"/>
      <c r="BG437" s="277"/>
      <c r="BH437" s="277"/>
    </row>
    <row r="438" spans="1:75" s="58" customFormat="1" ht="18.75" customHeight="1">
      <c r="A438" s="277"/>
      <c r="B438" s="277"/>
      <c r="C438" s="277"/>
      <c r="D438" s="280"/>
      <c r="E438" s="280"/>
      <c r="F438" s="280"/>
      <c r="G438" s="277"/>
      <c r="H438" s="277"/>
      <c r="I438" s="278"/>
      <c r="J438" s="278"/>
      <c r="K438" s="141"/>
      <c r="L438" s="141"/>
      <c r="M438" s="141"/>
      <c r="N438" s="141"/>
      <c r="O438" s="277"/>
      <c r="P438" s="277"/>
      <c r="Q438" s="277"/>
      <c r="R438" s="277"/>
      <c r="S438" s="277"/>
      <c r="T438" s="277"/>
      <c r="U438" s="277"/>
      <c r="V438" s="277"/>
      <c r="W438" s="277"/>
      <c r="X438" s="277"/>
      <c r="Y438" s="277"/>
      <c r="Z438" s="277"/>
      <c r="AA438" s="277"/>
      <c r="AB438" s="277"/>
      <c r="AC438" s="277"/>
      <c r="AD438" s="277"/>
      <c r="AE438" s="277"/>
      <c r="AF438" s="277"/>
      <c r="AG438" s="277"/>
      <c r="AH438" s="277"/>
      <c r="AI438" s="277"/>
      <c r="AJ438" s="277"/>
      <c r="AK438" s="277"/>
      <c r="AL438" s="277"/>
      <c r="AM438" s="277"/>
      <c r="AN438" s="277"/>
      <c r="AO438" s="277"/>
      <c r="AP438" s="277"/>
      <c r="AQ438" s="277"/>
      <c r="AR438" s="277"/>
      <c r="AS438" s="277"/>
      <c r="AT438" s="277"/>
      <c r="AU438" s="277"/>
      <c r="AV438" s="277"/>
      <c r="AW438" s="277"/>
      <c r="AX438" s="277"/>
      <c r="AY438" s="277"/>
      <c r="AZ438" s="277"/>
      <c r="BA438" s="277"/>
      <c r="BB438" s="277"/>
      <c r="BC438" s="277"/>
      <c r="BD438" s="277"/>
      <c r="BE438" s="277"/>
      <c r="BF438" s="277"/>
    </row>
    <row r="439" spans="1:75" s="130" customFormat="1" ht="18.75" customHeight="1">
      <c r="A439" s="278"/>
      <c r="B439" s="278"/>
      <c r="C439" s="278"/>
      <c r="D439" s="134" t="s">
        <v>1010</v>
      </c>
      <c r="E439" s="278" t="s">
        <v>1011</v>
      </c>
      <c r="F439" s="480" t="e">
        <f ca="1">F437</f>
        <v>#N/A</v>
      </c>
      <c r="G439" s="480"/>
      <c r="H439" s="480"/>
      <c r="I439" s="144"/>
      <c r="J439" s="282"/>
      <c r="K439" s="485" t="e">
        <f ca="1">M437</f>
        <v>#N/A</v>
      </c>
      <c r="L439" s="486"/>
      <c r="M439" s="486"/>
      <c r="N439" s="204"/>
      <c r="O439" s="204"/>
      <c r="P439" s="204"/>
      <c r="Q439" s="487" t="str">
        <f>BA430</f>
        <v>μm</v>
      </c>
      <c r="R439" s="487"/>
      <c r="T439" s="277"/>
      <c r="U439" s="277"/>
      <c r="V439" s="277"/>
      <c r="W439" s="277"/>
      <c r="X439" s="277"/>
      <c r="Y439" s="278"/>
      <c r="Z439" s="278"/>
      <c r="AA439" s="278"/>
      <c r="AB439" s="278"/>
      <c r="AC439" s="278"/>
      <c r="AD439" s="278"/>
      <c r="AE439" s="277"/>
      <c r="AF439" s="278"/>
      <c r="AG439" s="278"/>
      <c r="AH439" s="278"/>
      <c r="AI439" s="278"/>
      <c r="AJ439" s="278"/>
      <c r="AK439" s="278"/>
      <c r="AL439" s="278"/>
      <c r="AM439" s="278"/>
      <c r="AN439" s="278"/>
      <c r="AO439" s="278"/>
      <c r="AP439" s="278"/>
      <c r="AQ439" s="278"/>
      <c r="AR439" s="278"/>
      <c r="AS439" s="278"/>
      <c r="AT439" s="278"/>
      <c r="AU439" s="278"/>
      <c r="AV439" s="278"/>
      <c r="AW439" s="278"/>
      <c r="AX439" s="278"/>
      <c r="AY439" s="278"/>
      <c r="AZ439" s="278"/>
      <c r="BA439" s="278"/>
      <c r="BB439" s="278"/>
      <c r="BC439" s="278"/>
      <c r="BD439" s="278"/>
      <c r="BE439" s="278"/>
      <c r="BF439" s="278"/>
    </row>
    <row r="440" spans="1:75" s="277" customFormat="1" ht="18.75" customHeight="1"/>
    <row r="441" spans="1:75" ht="18.75" customHeight="1">
      <c r="A441" s="57" t="s">
        <v>1012</v>
      </c>
      <c r="B441" s="204"/>
      <c r="C441" s="204"/>
      <c r="D441" s="204"/>
      <c r="E441" s="204"/>
      <c r="F441" s="204"/>
      <c r="G441" s="204"/>
      <c r="H441" s="204"/>
      <c r="I441" s="204"/>
      <c r="J441" s="204"/>
      <c r="K441" s="204"/>
      <c r="L441" s="204"/>
      <c r="M441" s="204"/>
      <c r="N441" s="204"/>
      <c r="O441" s="204"/>
      <c r="P441" s="204"/>
      <c r="Q441" s="204"/>
      <c r="R441" s="204"/>
      <c r="S441" s="204"/>
      <c r="T441" s="204"/>
      <c r="U441" s="204"/>
      <c r="V441" s="204"/>
      <c r="W441" s="204"/>
      <c r="X441" s="204"/>
      <c r="Y441" s="204"/>
      <c r="Z441" s="204"/>
      <c r="AA441" s="204"/>
      <c r="AB441" s="204"/>
      <c r="AC441" s="204"/>
      <c r="AD441" s="204"/>
      <c r="AE441" s="204"/>
      <c r="AF441" s="204"/>
      <c r="AG441" s="204"/>
      <c r="AH441" s="204"/>
      <c r="AI441" s="204"/>
      <c r="AJ441" s="204"/>
      <c r="AK441" s="204"/>
      <c r="AL441" s="204"/>
      <c r="AM441" s="204"/>
      <c r="AN441" s="204"/>
      <c r="AO441" s="204"/>
      <c r="AP441" s="204"/>
      <c r="AQ441" s="204"/>
      <c r="AR441" s="204"/>
      <c r="AS441" s="204"/>
      <c r="AT441" s="204"/>
      <c r="AU441" s="204"/>
      <c r="AV441" s="204"/>
      <c r="AW441" s="204"/>
      <c r="AX441" s="204"/>
      <c r="AY441" s="204"/>
      <c r="AZ441" s="204"/>
      <c r="BA441" s="204"/>
      <c r="BB441" s="204"/>
      <c r="BC441" s="204"/>
      <c r="BD441" s="204"/>
      <c r="BE441" s="204"/>
      <c r="BF441" s="204"/>
    </row>
    <row r="442" spans="1:75" ht="18.75" customHeight="1">
      <c r="A442" s="204"/>
      <c r="B442" s="204"/>
      <c r="C442" s="204"/>
      <c r="D442" s="204"/>
      <c r="E442" s="204"/>
      <c r="F442" s="204"/>
      <c r="G442" s="204"/>
      <c r="H442" s="204"/>
      <c r="I442" s="204"/>
      <c r="J442" s="204"/>
      <c r="K442" s="204"/>
      <c r="L442" s="488" t="e">
        <f ca="1">Calcu!W281</f>
        <v>#N/A</v>
      </c>
      <c r="M442" s="488"/>
      <c r="N442" s="488"/>
      <c r="O442" s="488"/>
      <c r="P442" s="488"/>
      <c r="Q442" s="488"/>
      <c r="R442" s="488"/>
      <c r="S442" s="488"/>
      <c r="T442" s="488"/>
      <c r="U442" s="488"/>
      <c r="V442" s="488"/>
      <c r="W442" s="488"/>
      <c r="X442" s="488"/>
      <c r="Y442" s="488"/>
      <c r="Z442" s="488"/>
      <c r="AA442" s="488"/>
      <c r="AB442" s="488"/>
      <c r="AC442" s="488"/>
      <c r="AD442" s="488"/>
      <c r="AE442" s="488"/>
      <c r="AF442" s="488"/>
      <c r="AG442" s="488"/>
      <c r="AH442" s="488"/>
      <c r="AI442" s="488"/>
      <c r="AJ442" s="488"/>
      <c r="AK442" s="488"/>
      <c r="AL442" s="488"/>
      <c r="AM442" s="488"/>
      <c r="AN442" s="488"/>
      <c r="AO442" s="488"/>
      <c r="AP442" s="488"/>
      <c r="AQ442" s="488"/>
      <c r="AR442" s="488"/>
      <c r="AS442" s="488"/>
      <c r="AT442" s="481" t="s">
        <v>1011</v>
      </c>
      <c r="AU442" s="489" t="e">
        <f ca="1">TRIM(BC430)</f>
        <v>#N/A</v>
      </c>
      <c r="AV442" s="489"/>
      <c r="AW442" s="489"/>
      <c r="AX442" s="489"/>
      <c r="AY442" s="489"/>
      <c r="AZ442" s="204"/>
      <c r="BA442" s="204"/>
      <c r="BB442" s="277"/>
      <c r="BC442" s="277"/>
      <c r="BF442" s="142"/>
      <c r="BG442" s="142"/>
      <c r="BH442" s="142"/>
      <c r="BI442" s="142"/>
      <c r="BJ442" s="142"/>
      <c r="BK442" s="58"/>
      <c r="BL442" s="58"/>
      <c r="BM442" s="58"/>
      <c r="BN442" s="58"/>
      <c r="BO442" s="58"/>
      <c r="BP442" s="58"/>
      <c r="BQ442" s="58"/>
      <c r="BR442" s="58"/>
      <c r="BS442" s="58"/>
      <c r="BT442" s="58"/>
      <c r="BU442" s="58"/>
      <c r="BV442" s="58"/>
      <c r="BW442" s="58"/>
    </row>
    <row r="443" spans="1:75" ht="18.75" customHeight="1">
      <c r="A443" s="204"/>
      <c r="B443" s="204"/>
      <c r="C443" s="204"/>
      <c r="D443" s="204"/>
      <c r="E443" s="204"/>
      <c r="F443" s="204"/>
      <c r="G443" s="204"/>
      <c r="H443" s="204"/>
      <c r="I443" s="204"/>
      <c r="J443" s="204"/>
      <c r="K443" s="204"/>
      <c r="L443" s="490" t="e">
        <f ca="1">Calcu!W274</f>
        <v>#N/A</v>
      </c>
      <c r="M443" s="490"/>
      <c r="N443" s="490"/>
      <c r="O443" s="490"/>
      <c r="P443" s="481" t="s">
        <v>876</v>
      </c>
      <c r="Q443" s="490">
        <f>Calcu!W275</f>
        <v>0</v>
      </c>
      <c r="R443" s="490"/>
      <c r="S443" s="490"/>
      <c r="T443" s="490"/>
      <c r="U443" s="481" t="s">
        <v>870</v>
      </c>
      <c r="V443" s="488">
        <f>Calcu!W276</f>
        <v>0</v>
      </c>
      <c r="W443" s="488"/>
      <c r="X443" s="488"/>
      <c r="Y443" s="488"/>
      <c r="Z443" s="481" t="s">
        <v>870</v>
      </c>
      <c r="AA443" s="490" t="e">
        <f ca="1">Calcu!W277</f>
        <v>#N/A</v>
      </c>
      <c r="AB443" s="490"/>
      <c r="AC443" s="490"/>
      <c r="AD443" s="490"/>
      <c r="AE443" s="481" t="s">
        <v>876</v>
      </c>
      <c r="AF443" s="488">
        <f>Calcu!W278</f>
        <v>0</v>
      </c>
      <c r="AG443" s="488"/>
      <c r="AH443" s="488"/>
      <c r="AI443" s="488"/>
      <c r="AJ443" s="481" t="s">
        <v>876</v>
      </c>
      <c r="AK443" s="488" t="e">
        <f ca="1">Calcu!W279</f>
        <v>#N/A</v>
      </c>
      <c r="AL443" s="488"/>
      <c r="AM443" s="488"/>
      <c r="AN443" s="488"/>
      <c r="AO443" s="481" t="s">
        <v>1005</v>
      </c>
      <c r="AP443" s="488">
        <f>Calcu!W280</f>
        <v>0</v>
      </c>
      <c r="AQ443" s="488"/>
      <c r="AR443" s="488"/>
      <c r="AS443" s="488"/>
      <c r="AT443" s="481"/>
      <c r="AU443" s="489"/>
      <c r="AV443" s="489"/>
      <c r="AW443" s="489"/>
      <c r="AX443" s="489"/>
      <c r="AY443" s="489"/>
      <c r="AZ443" s="204"/>
      <c r="BA443" s="204"/>
      <c r="BB443" s="204"/>
      <c r="BC443" s="204"/>
      <c r="BF443" s="142"/>
      <c r="BG443" s="142"/>
      <c r="BH443" s="142"/>
      <c r="BI443" s="142"/>
      <c r="BJ443" s="142"/>
    </row>
    <row r="444" spans="1:75" ht="18.75" customHeight="1">
      <c r="A444" s="204"/>
      <c r="B444" s="204"/>
      <c r="C444" s="204"/>
      <c r="D444" s="204"/>
      <c r="E444" s="204"/>
      <c r="F444" s="204"/>
      <c r="G444" s="204"/>
      <c r="H444" s="204"/>
      <c r="I444" s="204"/>
      <c r="J444" s="204"/>
      <c r="K444" s="204"/>
      <c r="L444" s="481" t="str">
        <f>BC423</f>
        <v>∞</v>
      </c>
      <c r="M444" s="481"/>
      <c r="N444" s="481"/>
      <c r="O444" s="481"/>
      <c r="P444" s="481"/>
      <c r="Q444" s="481">
        <f>BC424</f>
        <v>4</v>
      </c>
      <c r="R444" s="481"/>
      <c r="S444" s="481"/>
      <c r="T444" s="481"/>
      <c r="U444" s="481"/>
      <c r="V444" s="481">
        <f>BC425</f>
        <v>100</v>
      </c>
      <c r="W444" s="481"/>
      <c r="X444" s="481"/>
      <c r="Y444" s="481"/>
      <c r="Z444" s="481"/>
      <c r="AA444" s="481">
        <f>BC426</f>
        <v>12</v>
      </c>
      <c r="AB444" s="481"/>
      <c r="AC444" s="481"/>
      <c r="AD444" s="481"/>
      <c r="AE444" s="481"/>
      <c r="AF444" s="450">
        <f>BC427</f>
        <v>100</v>
      </c>
      <c r="AG444" s="450"/>
      <c r="AH444" s="450"/>
      <c r="AI444" s="450"/>
      <c r="AJ444" s="481"/>
      <c r="AK444" s="481">
        <f>BC428</f>
        <v>12</v>
      </c>
      <c r="AL444" s="481"/>
      <c r="AM444" s="481"/>
      <c r="AN444" s="481"/>
      <c r="AO444" s="481"/>
      <c r="AP444" s="481" t="str">
        <f>BC429</f>
        <v>∞</v>
      </c>
      <c r="AQ444" s="481"/>
      <c r="AR444" s="481"/>
      <c r="AS444" s="481"/>
      <c r="AT444" s="204"/>
      <c r="AU444" s="204"/>
      <c r="AV444" s="204"/>
      <c r="AW444" s="204"/>
      <c r="AX444" s="204"/>
      <c r="AY444" s="204"/>
      <c r="AZ444" s="204"/>
      <c r="BA444" s="204"/>
      <c r="BB444" s="204"/>
      <c r="BC444" s="204"/>
    </row>
    <row r="445" spans="1:75" ht="18.75" customHeight="1">
      <c r="A445" s="204"/>
      <c r="B445" s="204"/>
      <c r="C445" s="204"/>
      <c r="D445" s="204"/>
      <c r="E445" s="204"/>
      <c r="F445" s="204"/>
      <c r="G445" s="204"/>
      <c r="H445" s="204"/>
      <c r="I445" s="204"/>
      <c r="J445" s="204"/>
      <c r="K445" s="204"/>
      <c r="L445" s="204"/>
      <c r="M445" s="204"/>
      <c r="N445" s="204"/>
      <c r="O445" s="204"/>
      <c r="P445" s="204"/>
      <c r="Q445" s="204"/>
      <c r="R445" s="204"/>
      <c r="S445" s="204"/>
      <c r="T445" s="204"/>
      <c r="U445" s="204"/>
      <c r="V445" s="204"/>
      <c r="W445" s="204"/>
      <c r="X445" s="204"/>
      <c r="Y445" s="204"/>
      <c r="Z445" s="204"/>
      <c r="AA445" s="204"/>
      <c r="AB445" s="204"/>
      <c r="AC445" s="204"/>
      <c r="AD445" s="204"/>
      <c r="AE445" s="204"/>
      <c r="AF445" s="204"/>
      <c r="AG445" s="204"/>
      <c r="AH445" s="204"/>
      <c r="AI445" s="204"/>
      <c r="AJ445" s="204"/>
      <c r="AK445" s="204"/>
      <c r="AL445" s="204"/>
      <c r="AM445" s="204"/>
      <c r="AN445" s="204"/>
      <c r="AO445" s="204"/>
      <c r="AP445" s="204"/>
      <c r="AQ445" s="204"/>
      <c r="AR445" s="204"/>
      <c r="AS445" s="204"/>
      <c r="AT445" s="204"/>
      <c r="AU445" s="204"/>
      <c r="AV445" s="204"/>
      <c r="AW445" s="204"/>
      <c r="AX445" s="204"/>
      <c r="AY445" s="204"/>
      <c r="AZ445" s="204"/>
      <c r="BA445" s="204"/>
      <c r="BB445" s="204"/>
      <c r="BC445" s="204"/>
      <c r="BD445" s="204"/>
      <c r="BE445" s="204"/>
      <c r="BF445" s="204"/>
      <c r="BG445" s="204"/>
      <c r="BH445" s="204"/>
    </row>
    <row r="446" spans="1:75" ht="18.75" customHeight="1">
      <c r="A446" s="57" t="s">
        <v>1013</v>
      </c>
      <c r="B446" s="204"/>
      <c r="C446" s="204"/>
      <c r="D446" s="204"/>
      <c r="E446" s="204"/>
      <c r="F446" s="204"/>
      <c r="G446" s="204"/>
      <c r="H446" s="204"/>
      <c r="I446" s="204"/>
      <c r="J446" s="204"/>
      <c r="K446" s="204"/>
      <c r="L446" s="204"/>
      <c r="M446" s="204"/>
      <c r="N446" s="204"/>
      <c r="O446" s="204"/>
      <c r="P446" s="204"/>
      <c r="Q446" s="204"/>
      <c r="R446" s="204"/>
      <c r="S446" s="204"/>
      <c r="T446" s="204"/>
      <c r="U446" s="204"/>
      <c r="V446" s="204"/>
      <c r="W446" s="204"/>
      <c r="X446" s="204"/>
      <c r="Y446" s="204"/>
      <c r="Z446" s="204"/>
      <c r="AA446" s="204"/>
      <c r="AB446" s="204"/>
      <c r="AC446" s="204"/>
      <c r="AD446" s="204"/>
      <c r="AE446" s="204"/>
      <c r="AF446" s="204"/>
      <c r="AG446" s="204"/>
      <c r="AH446" s="204"/>
      <c r="AI446" s="204"/>
      <c r="AJ446" s="204"/>
      <c r="AK446" s="204"/>
      <c r="AL446" s="204"/>
      <c r="AM446" s="204"/>
      <c r="AN446" s="204"/>
      <c r="AO446" s="204"/>
      <c r="AP446" s="204"/>
      <c r="AQ446" s="204"/>
      <c r="AR446" s="204"/>
      <c r="AS446" s="204"/>
      <c r="AT446" s="204"/>
      <c r="AU446" s="204"/>
      <c r="AV446" s="204"/>
      <c r="AW446" s="204"/>
      <c r="AX446" s="204"/>
      <c r="AY446" s="204"/>
      <c r="AZ446" s="204"/>
      <c r="BA446" s="204"/>
      <c r="BB446" s="204"/>
      <c r="BC446" s="204"/>
      <c r="BD446" s="204"/>
    </row>
    <row r="447" spans="1:75" ht="18.75" customHeight="1">
      <c r="A447" s="204"/>
      <c r="B447" s="204"/>
      <c r="C447" s="204"/>
      <c r="D447" s="204"/>
      <c r="E447" s="59"/>
      <c r="F447" s="204"/>
      <c r="G447" s="204"/>
      <c r="H447" s="193" t="s">
        <v>977</v>
      </c>
      <c r="I447" s="481" t="e">
        <f ca="1">Calcu!E296</f>
        <v>#N/A</v>
      </c>
      <c r="J447" s="481"/>
      <c r="K447" s="481"/>
      <c r="L447" s="203" t="s">
        <v>1014</v>
      </c>
      <c r="M447" s="480" t="e">
        <f ca="1">F439</f>
        <v>#N/A</v>
      </c>
      <c r="N447" s="480"/>
      <c r="O447" s="480"/>
      <c r="P447" s="144"/>
      <c r="Q447" s="282"/>
      <c r="R447" s="485" t="e">
        <f ca="1">K439</f>
        <v>#N/A</v>
      </c>
      <c r="S447" s="486"/>
      <c r="T447" s="486"/>
      <c r="U447" s="204"/>
      <c r="V447" s="204"/>
      <c r="W447" s="204"/>
      <c r="X447" s="487" t="str">
        <f>Q439</f>
        <v>μm</v>
      </c>
      <c r="Y447" s="487"/>
      <c r="Z447" s="203" t="s">
        <v>758</v>
      </c>
      <c r="AA447" s="480" t="e">
        <f ca="1">Calcu!C285</f>
        <v>#N/A</v>
      </c>
      <c r="AB447" s="480"/>
      <c r="AC447" s="480"/>
      <c r="AD447" s="144"/>
      <c r="AE447" s="282"/>
      <c r="AF447" s="485" t="e">
        <f ca="1">Calcu!D285</f>
        <v>#N/A</v>
      </c>
      <c r="AG447" s="486"/>
      <c r="AH447" s="486"/>
      <c r="AI447" s="204"/>
      <c r="AJ447" s="204"/>
      <c r="AK447" s="204"/>
      <c r="AL447" s="487" t="str">
        <f>X447</f>
        <v>μm</v>
      </c>
      <c r="AM447" s="487"/>
      <c r="AN447" s="278" t="s">
        <v>886</v>
      </c>
      <c r="AO447" s="491" t="e">
        <f ca="1">AA447</f>
        <v>#N/A</v>
      </c>
      <c r="AP447" s="491"/>
      <c r="AQ447" s="491"/>
      <c r="AR447" s="144"/>
      <c r="AS447" s="492" t="e">
        <f ca="1">AF447</f>
        <v>#N/A</v>
      </c>
      <c r="AT447" s="492"/>
      <c r="AU447" s="492"/>
      <c r="AV447" s="284"/>
      <c r="AW447" s="204"/>
      <c r="AX447" s="204"/>
      <c r="AY447" s="204"/>
      <c r="AZ447" s="487" t="str">
        <f>AL447</f>
        <v>μm</v>
      </c>
      <c r="BA447" s="487"/>
    </row>
    <row r="452" spans="1:46" s="68" customFormat="1" ht="31.5">
      <c r="A452" s="67" t="s">
        <v>1015</v>
      </c>
    </row>
    <row r="453" spans="1:46" s="68" customFormat="1" ht="18.75" customHeight="1"/>
    <row r="454" spans="1:46" s="68" customFormat="1" ht="18.75" customHeight="1">
      <c r="A454" s="69" t="s">
        <v>675</v>
      </c>
    </row>
    <row r="455" spans="1:46" s="68" customFormat="1" ht="18.75" customHeight="1">
      <c r="B455" s="425" t="s">
        <v>1016</v>
      </c>
      <c r="C455" s="425"/>
      <c r="D455" s="425"/>
      <c r="E455" s="425"/>
      <c r="F455" s="425"/>
      <c r="G455" s="425"/>
      <c r="H455" s="425" t="s">
        <v>1017</v>
      </c>
      <c r="I455" s="425"/>
      <c r="J455" s="425"/>
      <c r="K455" s="425"/>
      <c r="L455" s="425"/>
      <c r="M455" s="425"/>
      <c r="N455" s="425" t="s">
        <v>889</v>
      </c>
      <c r="O455" s="425"/>
      <c r="P455" s="425"/>
      <c r="Q455" s="425"/>
      <c r="R455" s="425"/>
      <c r="S455" s="425"/>
    </row>
    <row r="456" spans="1:46" s="68" customFormat="1" ht="18.75" customHeight="1">
      <c r="B456" s="427">
        <f>Calcu!D304</f>
        <v>0</v>
      </c>
      <c r="C456" s="427"/>
      <c r="D456" s="427"/>
      <c r="E456" s="427"/>
      <c r="F456" s="427"/>
      <c r="G456" s="427"/>
      <c r="H456" s="427" t="s">
        <v>1018</v>
      </c>
      <c r="I456" s="427"/>
      <c r="J456" s="427"/>
      <c r="K456" s="427"/>
      <c r="L456" s="427"/>
      <c r="M456" s="427"/>
      <c r="N456" s="427" t="s">
        <v>1019</v>
      </c>
      <c r="O456" s="427"/>
      <c r="P456" s="427"/>
      <c r="Q456" s="427"/>
      <c r="R456" s="427"/>
      <c r="S456" s="427"/>
    </row>
    <row r="457" spans="1:46" s="68" customFormat="1" ht="18.75" customHeight="1"/>
    <row r="458" spans="1:46" ht="18.75" customHeight="1">
      <c r="A458" s="57" t="s">
        <v>925</v>
      </c>
      <c r="B458" s="278"/>
      <c r="C458" s="278"/>
      <c r="D458" s="278"/>
      <c r="E458" s="278"/>
      <c r="F458" s="278"/>
      <c r="G458" s="278"/>
      <c r="H458" s="278"/>
      <c r="I458" s="278"/>
      <c r="J458" s="278"/>
      <c r="K458" s="278"/>
      <c r="L458" s="278"/>
      <c r="M458" s="278"/>
      <c r="N458" s="278"/>
      <c r="O458" s="278"/>
      <c r="P458" s="278"/>
      <c r="Q458" s="278"/>
      <c r="R458" s="278"/>
      <c r="S458" s="278"/>
      <c r="T458" s="278"/>
      <c r="U458" s="278"/>
      <c r="V458" s="278"/>
      <c r="W458" s="278"/>
      <c r="X458" s="278"/>
      <c r="Y458" s="278"/>
      <c r="Z458" s="278"/>
      <c r="AA458" s="278"/>
      <c r="AB458" s="278"/>
      <c r="AC458" s="278"/>
      <c r="AD458" s="278"/>
      <c r="AE458" s="278"/>
      <c r="AF458" s="278"/>
      <c r="AG458" s="278"/>
      <c r="AH458" s="278"/>
      <c r="AI458" s="278"/>
      <c r="AJ458" s="278"/>
      <c r="AK458" s="278"/>
      <c r="AL458" s="278"/>
      <c r="AM458" s="278"/>
      <c r="AN458" s="278"/>
      <c r="AO458" s="278"/>
      <c r="AP458" s="278"/>
      <c r="AQ458" s="278"/>
      <c r="AR458" s="278"/>
    </row>
    <row r="459" spans="1:46" ht="18.75" customHeight="1">
      <c r="A459" s="57"/>
      <c r="B459" s="429" t="s">
        <v>1021</v>
      </c>
      <c r="C459" s="430"/>
      <c r="D459" s="430"/>
      <c r="E459" s="430"/>
      <c r="F459" s="431"/>
      <c r="G459" s="429" t="s">
        <v>1022</v>
      </c>
      <c r="H459" s="430"/>
      <c r="I459" s="430"/>
      <c r="J459" s="430"/>
      <c r="K459" s="431"/>
      <c r="L459" s="435" t="str">
        <f>$N$5&amp;" 지시값"</f>
        <v>접촉식 좌표 측정기 지시값</v>
      </c>
      <c r="M459" s="436"/>
      <c r="N459" s="436"/>
      <c r="O459" s="436"/>
      <c r="P459" s="436"/>
      <c r="Q459" s="436"/>
      <c r="R459" s="436"/>
      <c r="S459" s="436"/>
      <c r="T459" s="436"/>
      <c r="U459" s="436"/>
      <c r="V459" s="436"/>
      <c r="W459" s="436"/>
      <c r="X459" s="436"/>
      <c r="Y459" s="436"/>
      <c r="Z459" s="436"/>
      <c r="AA459" s="436"/>
      <c r="AB459" s="436"/>
      <c r="AC459" s="436"/>
      <c r="AD459" s="436"/>
      <c r="AE459" s="436"/>
      <c r="AF459" s="436"/>
      <c r="AG459" s="436"/>
      <c r="AH459" s="436"/>
      <c r="AI459" s="436"/>
      <c r="AJ459" s="437"/>
      <c r="AK459" s="429" t="s">
        <v>892</v>
      </c>
      <c r="AL459" s="430"/>
      <c r="AM459" s="430"/>
      <c r="AN459" s="430"/>
      <c r="AO459" s="431"/>
      <c r="AP459" s="429" t="s">
        <v>687</v>
      </c>
      <c r="AQ459" s="430"/>
      <c r="AR459" s="430"/>
      <c r="AS459" s="430"/>
      <c r="AT459" s="431"/>
    </row>
    <row r="460" spans="1:46" ht="18.75" customHeight="1">
      <c r="A460" s="57"/>
      <c r="B460" s="432"/>
      <c r="C460" s="433"/>
      <c r="D460" s="433"/>
      <c r="E460" s="433"/>
      <c r="F460" s="434"/>
      <c r="G460" s="432"/>
      <c r="H460" s="433"/>
      <c r="I460" s="433"/>
      <c r="J460" s="433"/>
      <c r="K460" s="434"/>
      <c r="L460" s="435" t="s">
        <v>1023</v>
      </c>
      <c r="M460" s="436"/>
      <c r="N460" s="436"/>
      <c r="O460" s="436"/>
      <c r="P460" s="437"/>
      <c r="Q460" s="435" t="s">
        <v>1024</v>
      </c>
      <c r="R460" s="436"/>
      <c r="S460" s="436"/>
      <c r="T460" s="436"/>
      <c r="U460" s="437"/>
      <c r="V460" s="435" t="s">
        <v>690</v>
      </c>
      <c r="W460" s="436"/>
      <c r="X460" s="436"/>
      <c r="Y460" s="436"/>
      <c r="Z460" s="437"/>
      <c r="AA460" s="435" t="s">
        <v>1025</v>
      </c>
      <c r="AB460" s="436"/>
      <c r="AC460" s="436"/>
      <c r="AD460" s="436"/>
      <c r="AE460" s="437"/>
      <c r="AF460" s="435" t="s">
        <v>1026</v>
      </c>
      <c r="AG460" s="436"/>
      <c r="AH460" s="436"/>
      <c r="AI460" s="436"/>
      <c r="AJ460" s="437"/>
      <c r="AK460" s="432"/>
      <c r="AL460" s="433"/>
      <c r="AM460" s="433"/>
      <c r="AN460" s="433"/>
      <c r="AO460" s="434"/>
      <c r="AP460" s="432"/>
      <c r="AQ460" s="433"/>
      <c r="AR460" s="433"/>
      <c r="AS460" s="433"/>
      <c r="AT460" s="434"/>
    </row>
    <row r="461" spans="1:46" ht="18.75" customHeight="1">
      <c r="A461" s="57"/>
      <c r="B461" s="435"/>
      <c r="C461" s="436"/>
      <c r="D461" s="436"/>
      <c r="E461" s="436"/>
      <c r="F461" s="437"/>
      <c r="G461" s="435" t="s">
        <v>1027</v>
      </c>
      <c r="H461" s="436"/>
      <c r="I461" s="436"/>
      <c r="J461" s="436"/>
      <c r="K461" s="437"/>
      <c r="L461" s="435" t="str">
        <f>G461</f>
        <v>mm</v>
      </c>
      <c r="M461" s="436"/>
      <c r="N461" s="436"/>
      <c r="O461" s="436"/>
      <c r="P461" s="437"/>
      <c r="Q461" s="435" t="str">
        <f>L461</f>
        <v>mm</v>
      </c>
      <c r="R461" s="436"/>
      <c r="S461" s="436"/>
      <c r="T461" s="436"/>
      <c r="U461" s="437"/>
      <c r="V461" s="435" t="str">
        <f>Q461</f>
        <v>mm</v>
      </c>
      <c r="W461" s="436"/>
      <c r="X461" s="436"/>
      <c r="Y461" s="436"/>
      <c r="Z461" s="437"/>
      <c r="AA461" s="435" t="str">
        <f>V461</f>
        <v>mm</v>
      </c>
      <c r="AB461" s="436"/>
      <c r="AC461" s="436"/>
      <c r="AD461" s="436"/>
      <c r="AE461" s="437"/>
      <c r="AF461" s="435" t="str">
        <f>AA461</f>
        <v>mm</v>
      </c>
      <c r="AG461" s="436"/>
      <c r="AH461" s="436"/>
      <c r="AI461" s="436"/>
      <c r="AJ461" s="437"/>
      <c r="AK461" s="435" t="s">
        <v>860</v>
      </c>
      <c r="AL461" s="436"/>
      <c r="AM461" s="436"/>
      <c r="AN461" s="436"/>
      <c r="AO461" s="437"/>
      <c r="AP461" s="435" t="s">
        <v>1027</v>
      </c>
      <c r="AQ461" s="436"/>
      <c r="AR461" s="436"/>
      <c r="AS461" s="436"/>
      <c r="AT461" s="437"/>
    </row>
    <row r="462" spans="1:46" ht="18.75" customHeight="1">
      <c r="A462" s="57"/>
      <c r="B462" s="527" t="str">
        <f>Calcu!C310</f>
        <v>X 축 - Y 방향</v>
      </c>
      <c r="C462" s="528"/>
      <c r="D462" s="528"/>
      <c r="E462" s="528"/>
      <c r="F462" s="529"/>
      <c r="G462" s="438" t="str">
        <f>Calcu!E310</f>
        <v/>
      </c>
      <c r="H462" s="439"/>
      <c r="I462" s="439"/>
      <c r="J462" s="439"/>
      <c r="K462" s="440"/>
      <c r="L462" s="438" t="str">
        <f>Calcu!G310</f>
        <v/>
      </c>
      <c r="M462" s="439"/>
      <c r="N462" s="439"/>
      <c r="O462" s="439"/>
      <c r="P462" s="440"/>
      <c r="Q462" s="438" t="str">
        <f>Calcu!H310</f>
        <v/>
      </c>
      <c r="R462" s="439"/>
      <c r="S462" s="439"/>
      <c r="T462" s="439"/>
      <c r="U462" s="440"/>
      <c r="V462" s="438" t="str">
        <f>Calcu!I310</f>
        <v/>
      </c>
      <c r="W462" s="439"/>
      <c r="X462" s="439"/>
      <c r="Y462" s="439"/>
      <c r="Z462" s="440"/>
      <c r="AA462" s="438" t="str">
        <f>Calcu!J310</f>
        <v/>
      </c>
      <c r="AB462" s="439"/>
      <c r="AC462" s="439"/>
      <c r="AD462" s="439"/>
      <c r="AE462" s="440"/>
      <c r="AF462" s="438" t="str">
        <f>Calcu!K310</f>
        <v/>
      </c>
      <c r="AG462" s="439"/>
      <c r="AH462" s="439"/>
      <c r="AI462" s="439"/>
      <c r="AJ462" s="440"/>
      <c r="AK462" s="438" t="str">
        <f>Calcu!L310</f>
        <v/>
      </c>
      <c r="AL462" s="439"/>
      <c r="AM462" s="439"/>
      <c r="AN462" s="439"/>
      <c r="AO462" s="440"/>
      <c r="AP462" s="438" t="str">
        <f>Calcu!M310</f>
        <v/>
      </c>
      <c r="AQ462" s="439"/>
      <c r="AR462" s="439"/>
      <c r="AS462" s="439"/>
      <c r="AT462" s="440"/>
    </row>
    <row r="463" spans="1:46" ht="18.75" customHeight="1">
      <c r="A463" s="57"/>
      <c r="B463" s="527" t="str">
        <f>Calcu!C311</f>
        <v>X 축 - Y 방향</v>
      </c>
      <c r="C463" s="528"/>
      <c r="D463" s="528"/>
      <c r="E463" s="528"/>
      <c r="F463" s="529"/>
      <c r="G463" s="438" t="str">
        <f>Calcu!E311</f>
        <v/>
      </c>
      <c r="H463" s="439"/>
      <c r="I463" s="439"/>
      <c r="J463" s="439"/>
      <c r="K463" s="440"/>
      <c r="L463" s="438" t="str">
        <f>Calcu!G311</f>
        <v/>
      </c>
      <c r="M463" s="439"/>
      <c r="N463" s="439"/>
      <c r="O463" s="439"/>
      <c r="P463" s="440"/>
      <c r="Q463" s="438" t="str">
        <f>Calcu!H311</f>
        <v/>
      </c>
      <c r="R463" s="439"/>
      <c r="S463" s="439"/>
      <c r="T463" s="439"/>
      <c r="U463" s="440"/>
      <c r="V463" s="438" t="str">
        <f>Calcu!I311</f>
        <v/>
      </c>
      <c r="W463" s="439"/>
      <c r="X463" s="439"/>
      <c r="Y463" s="439"/>
      <c r="Z463" s="440"/>
      <c r="AA463" s="438" t="str">
        <f>Calcu!J311</f>
        <v/>
      </c>
      <c r="AB463" s="439"/>
      <c r="AC463" s="439"/>
      <c r="AD463" s="439"/>
      <c r="AE463" s="440"/>
      <c r="AF463" s="438" t="str">
        <f>Calcu!K311</f>
        <v/>
      </c>
      <c r="AG463" s="439"/>
      <c r="AH463" s="439"/>
      <c r="AI463" s="439"/>
      <c r="AJ463" s="440"/>
      <c r="AK463" s="438" t="str">
        <f>Calcu!L311</f>
        <v/>
      </c>
      <c r="AL463" s="439"/>
      <c r="AM463" s="439"/>
      <c r="AN463" s="439"/>
      <c r="AO463" s="440"/>
      <c r="AP463" s="438" t="str">
        <f>Calcu!M311</f>
        <v/>
      </c>
      <c r="AQ463" s="439"/>
      <c r="AR463" s="439"/>
      <c r="AS463" s="439"/>
      <c r="AT463" s="440"/>
    </row>
    <row r="464" spans="1:46" ht="18.75" customHeight="1">
      <c r="A464" s="57"/>
      <c r="B464" s="527" t="str">
        <f>Calcu!C312</f>
        <v>X 축 - Y 방향</v>
      </c>
      <c r="C464" s="528"/>
      <c r="D464" s="528"/>
      <c r="E464" s="528"/>
      <c r="F464" s="529"/>
      <c r="G464" s="438" t="str">
        <f>Calcu!E312</f>
        <v/>
      </c>
      <c r="H464" s="439"/>
      <c r="I464" s="439"/>
      <c r="J464" s="439"/>
      <c r="K464" s="440"/>
      <c r="L464" s="438" t="str">
        <f>Calcu!G312</f>
        <v/>
      </c>
      <c r="M464" s="439"/>
      <c r="N464" s="439"/>
      <c r="O464" s="439"/>
      <c r="P464" s="440"/>
      <c r="Q464" s="438" t="str">
        <f>Calcu!H312</f>
        <v/>
      </c>
      <c r="R464" s="439"/>
      <c r="S464" s="439"/>
      <c r="T464" s="439"/>
      <c r="U464" s="440"/>
      <c r="V464" s="438" t="str">
        <f>Calcu!I312</f>
        <v/>
      </c>
      <c r="W464" s="439"/>
      <c r="X464" s="439"/>
      <c r="Y464" s="439"/>
      <c r="Z464" s="440"/>
      <c r="AA464" s="438" t="str">
        <f>Calcu!J312</f>
        <v/>
      </c>
      <c r="AB464" s="439"/>
      <c r="AC464" s="439"/>
      <c r="AD464" s="439"/>
      <c r="AE464" s="440"/>
      <c r="AF464" s="438" t="str">
        <f>Calcu!K312</f>
        <v/>
      </c>
      <c r="AG464" s="439"/>
      <c r="AH464" s="439"/>
      <c r="AI464" s="439"/>
      <c r="AJ464" s="440"/>
      <c r="AK464" s="438" t="str">
        <f>Calcu!L312</f>
        <v/>
      </c>
      <c r="AL464" s="439"/>
      <c r="AM464" s="439"/>
      <c r="AN464" s="439"/>
      <c r="AO464" s="440"/>
      <c r="AP464" s="438" t="str">
        <f>Calcu!M312</f>
        <v/>
      </c>
      <c r="AQ464" s="439"/>
      <c r="AR464" s="439"/>
      <c r="AS464" s="439"/>
      <c r="AT464" s="440"/>
    </row>
    <row r="465" spans="1:46" ht="18.75" customHeight="1">
      <c r="A465" s="57"/>
      <c r="B465" s="527" t="str">
        <f>Calcu!C313</f>
        <v>X 축 - Y 방향</v>
      </c>
      <c r="C465" s="528"/>
      <c r="D465" s="528"/>
      <c r="E465" s="528"/>
      <c r="F465" s="529"/>
      <c r="G465" s="438" t="str">
        <f>Calcu!E313</f>
        <v/>
      </c>
      <c r="H465" s="439"/>
      <c r="I465" s="439"/>
      <c r="J465" s="439"/>
      <c r="K465" s="440"/>
      <c r="L465" s="438" t="str">
        <f>Calcu!G313</f>
        <v/>
      </c>
      <c r="M465" s="439"/>
      <c r="N465" s="439"/>
      <c r="O465" s="439"/>
      <c r="P465" s="440"/>
      <c r="Q465" s="438" t="str">
        <f>Calcu!H313</f>
        <v/>
      </c>
      <c r="R465" s="439"/>
      <c r="S465" s="439"/>
      <c r="T465" s="439"/>
      <c r="U465" s="440"/>
      <c r="V465" s="438" t="str">
        <f>Calcu!I313</f>
        <v/>
      </c>
      <c r="W465" s="439"/>
      <c r="X465" s="439"/>
      <c r="Y465" s="439"/>
      <c r="Z465" s="440"/>
      <c r="AA465" s="438" t="str">
        <f>Calcu!J313</f>
        <v/>
      </c>
      <c r="AB465" s="439"/>
      <c r="AC465" s="439"/>
      <c r="AD465" s="439"/>
      <c r="AE465" s="440"/>
      <c r="AF465" s="438" t="str">
        <f>Calcu!K313</f>
        <v/>
      </c>
      <c r="AG465" s="439"/>
      <c r="AH465" s="439"/>
      <c r="AI465" s="439"/>
      <c r="AJ465" s="440"/>
      <c r="AK465" s="438" t="str">
        <f>Calcu!L313</f>
        <v/>
      </c>
      <c r="AL465" s="439"/>
      <c r="AM465" s="439"/>
      <c r="AN465" s="439"/>
      <c r="AO465" s="440"/>
      <c r="AP465" s="438" t="str">
        <f>Calcu!M313</f>
        <v/>
      </c>
      <c r="AQ465" s="439"/>
      <c r="AR465" s="439"/>
      <c r="AS465" s="439"/>
      <c r="AT465" s="440"/>
    </row>
    <row r="466" spans="1:46" ht="18.75" customHeight="1">
      <c r="A466" s="57"/>
      <c r="B466" s="527" t="str">
        <f>Calcu!C314</f>
        <v>X 축 - Y 방향</v>
      </c>
      <c r="C466" s="528"/>
      <c r="D466" s="528"/>
      <c r="E466" s="528"/>
      <c r="F466" s="529"/>
      <c r="G466" s="438" t="str">
        <f>Calcu!E314</f>
        <v/>
      </c>
      <c r="H466" s="439"/>
      <c r="I466" s="439"/>
      <c r="J466" s="439"/>
      <c r="K466" s="440"/>
      <c r="L466" s="438" t="str">
        <f>Calcu!G314</f>
        <v/>
      </c>
      <c r="M466" s="439"/>
      <c r="N466" s="439"/>
      <c r="O466" s="439"/>
      <c r="P466" s="440"/>
      <c r="Q466" s="438" t="str">
        <f>Calcu!H314</f>
        <v/>
      </c>
      <c r="R466" s="439"/>
      <c r="S466" s="439"/>
      <c r="T466" s="439"/>
      <c r="U466" s="440"/>
      <c r="V466" s="438" t="str">
        <f>Calcu!I314</f>
        <v/>
      </c>
      <c r="W466" s="439"/>
      <c r="X466" s="439"/>
      <c r="Y466" s="439"/>
      <c r="Z466" s="440"/>
      <c r="AA466" s="438" t="str">
        <f>Calcu!J314</f>
        <v/>
      </c>
      <c r="AB466" s="439"/>
      <c r="AC466" s="439"/>
      <c r="AD466" s="439"/>
      <c r="AE466" s="440"/>
      <c r="AF466" s="438" t="str">
        <f>Calcu!K314</f>
        <v/>
      </c>
      <c r="AG466" s="439"/>
      <c r="AH466" s="439"/>
      <c r="AI466" s="439"/>
      <c r="AJ466" s="440"/>
      <c r="AK466" s="438" t="str">
        <f>Calcu!L314</f>
        <v/>
      </c>
      <c r="AL466" s="439"/>
      <c r="AM466" s="439"/>
      <c r="AN466" s="439"/>
      <c r="AO466" s="440"/>
      <c r="AP466" s="438" t="str">
        <f>Calcu!M314</f>
        <v/>
      </c>
      <c r="AQ466" s="439"/>
      <c r="AR466" s="439"/>
      <c r="AS466" s="439"/>
      <c r="AT466" s="440"/>
    </row>
    <row r="467" spans="1:46" ht="18.75" customHeight="1">
      <c r="A467" s="57"/>
      <c r="B467" s="527" t="str">
        <f>Calcu!C315</f>
        <v>X 축 - Y 방향</v>
      </c>
      <c r="C467" s="528"/>
      <c r="D467" s="528"/>
      <c r="E467" s="528"/>
      <c r="F467" s="529"/>
      <c r="G467" s="438" t="str">
        <f>Calcu!E315</f>
        <v/>
      </c>
      <c r="H467" s="439"/>
      <c r="I467" s="439"/>
      <c r="J467" s="439"/>
      <c r="K467" s="440"/>
      <c r="L467" s="438" t="str">
        <f>Calcu!G315</f>
        <v/>
      </c>
      <c r="M467" s="439"/>
      <c r="N467" s="439"/>
      <c r="O467" s="439"/>
      <c r="P467" s="440"/>
      <c r="Q467" s="438" t="str">
        <f>Calcu!H315</f>
        <v/>
      </c>
      <c r="R467" s="439"/>
      <c r="S467" s="439"/>
      <c r="T467" s="439"/>
      <c r="U467" s="440"/>
      <c r="V467" s="438" t="str">
        <f>Calcu!I315</f>
        <v/>
      </c>
      <c r="W467" s="439"/>
      <c r="X467" s="439"/>
      <c r="Y467" s="439"/>
      <c r="Z467" s="440"/>
      <c r="AA467" s="438" t="str">
        <f>Calcu!J315</f>
        <v/>
      </c>
      <c r="AB467" s="439"/>
      <c r="AC467" s="439"/>
      <c r="AD467" s="439"/>
      <c r="AE467" s="440"/>
      <c r="AF467" s="438" t="str">
        <f>Calcu!K315</f>
        <v/>
      </c>
      <c r="AG467" s="439"/>
      <c r="AH467" s="439"/>
      <c r="AI467" s="439"/>
      <c r="AJ467" s="440"/>
      <c r="AK467" s="438" t="str">
        <f>Calcu!L315</f>
        <v/>
      </c>
      <c r="AL467" s="439"/>
      <c r="AM467" s="439"/>
      <c r="AN467" s="439"/>
      <c r="AO467" s="440"/>
      <c r="AP467" s="438" t="str">
        <f>Calcu!M315</f>
        <v/>
      </c>
      <c r="AQ467" s="439"/>
      <c r="AR467" s="439"/>
      <c r="AS467" s="439"/>
      <c r="AT467" s="440"/>
    </row>
    <row r="468" spans="1:46" ht="18.75" customHeight="1">
      <c r="A468" s="57"/>
      <c r="B468" s="527" t="str">
        <f>Calcu!C316</f>
        <v>X 축 - Y 방향</v>
      </c>
      <c r="C468" s="528"/>
      <c r="D468" s="528"/>
      <c r="E468" s="528"/>
      <c r="F468" s="529"/>
      <c r="G468" s="438" t="str">
        <f>Calcu!E316</f>
        <v/>
      </c>
      <c r="H468" s="439"/>
      <c r="I468" s="439"/>
      <c r="J468" s="439"/>
      <c r="K468" s="440"/>
      <c r="L468" s="438" t="str">
        <f>Calcu!G316</f>
        <v/>
      </c>
      <c r="M468" s="439"/>
      <c r="N468" s="439"/>
      <c r="O468" s="439"/>
      <c r="P468" s="440"/>
      <c r="Q468" s="438" t="str">
        <f>Calcu!H316</f>
        <v/>
      </c>
      <c r="R468" s="439"/>
      <c r="S468" s="439"/>
      <c r="T468" s="439"/>
      <c r="U468" s="440"/>
      <c r="V468" s="438" t="str">
        <f>Calcu!I316</f>
        <v/>
      </c>
      <c r="W468" s="439"/>
      <c r="X468" s="439"/>
      <c r="Y468" s="439"/>
      <c r="Z468" s="440"/>
      <c r="AA468" s="438" t="str">
        <f>Calcu!J316</f>
        <v/>
      </c>
      <c r="AB468" s="439"/>
      <c r="AC468" s="439"/>
      <c r="AD468" s="439"/>
      <c r="AE468" s="440"/>
      <c r="AF468" s="438" t="str">
        <f>Calcu!K316</f>
        <v/>
      </c>
      <c r="AG468" s="439"/>
      <c r="AH468" s="439"/>
      <c r="AI468" s="439"/>
      <c r="AJ468" s="440"/>
      <c r="AK468" s="438" t="str">
        <f>Calcu!L316</f>
        <v/>
      </c>
      <c r="AL468" s="439"/>
      <c r="AM468" s="439"/>
      <c r="AN468" s="439"/>
      <c r="AO468" s="440"/>
      <c r="AP468" s="438" t="str">
        <f>Calcu!M316</f>
        <v/>
      </c>
      <c r="AQ468" s="439"/>
      <c r="AR468" s="439"/>
      <c r="AS468" s="439"/>
      <c r="AT468" s="440"/>
    </row>
    <row r="469" spans="1:46" ht="18.75" customHeight="1">
      <c r="A469" s="57"/>
      <c r="B469" s="527" t="str">
        <f>Calcu!C317</f>
        <v>X 축 - Y 방향</v>
      </c>
      <c r="C469" s="528"/>
      <c r="D469" s="528"/>
      <c r="E469" s="528"/>
      <c r="F469" s="529"/>
      <c r="G469" s="438" t="str">
        <f>Calcu!E317</f>
        <v/>
      </c>
      <c r="H469" s="439"/>
      <c r="I469" s="439"/>
      <c r="J469" s="439"/>
      <c r="K469" s="440"/>
      <c r="L469" s="438" t="str">
        <f>Calcu!G317</f>
        <v/>
      </c>
      <c r="M469" s="439"/>
      <c r="N469" s="439"/>
      <c r="O469" s="439"/>
      <c r="P469" s="440"/>
      <c r="Q469" s="438" t="str">
        <f>Calcu!H317</f>
        <v/>
      </c>
      <c r="R469" s="439"/>
      <c r="S469" s="439"/>
      <c r="T469" s="439"/>
      <c r="U469" s="440"/>
      <c r="V469" s="438" t="str">
        <f>Calcu!I317</f>
        <v/>
      </c>
      <c r="W469" s="439"/>
      <c r="X469" s="439"/>
      <c r="Y469" s="439"/>
      <c r="Z469" s="440"/>
      <c r="AA469" s="438" t="str">
        <f>Calcu!J317</f>
        <v/>
      </c>
      <c r="AB469" s="439"/>
      <c r="AC469" s="439"/>
      <c r="AD469" s="439"/>
      <c r="AE469" s="440"/>
      <c r="AF469" s="438" t="str">
        <f>Calcu!K317</f>
        <v/>
      </c>
      <c r="AG469" s="439"/>
      <c r="AH469" s="439"/>
      <c r="AI469" s="439"/>
      <c r="AJ469" s="440"/>
      <c r="AK469" s="438" t="str">
        <f>Calcu!L317</f>
        <v/>
      </c>
      <c r="AL469" s="439"/>
      <c r="AM469" s="439"/>
      <c r="AN469" s="439"/>
      <c r="AO469" s="440"/>
      <c r="AP469" s="438" t="str">
        <f>Calcu!M317</f>
        <v/>
      </c>
      <c r="AQ469" s="439"/>
      <c r="AR469" s="439"/>
      <c r="AS469" s="439"/>
      <c r="AT469" s="440"/>
    </row>
    <row r="470" spans="1:46" ht="18.75" customHeight="1">
      <c r="A470" s="57"/>
      <c r="B470" s="527" t="str">
        <f>Calcu!C318</f>
        <v>X 축 - Y 방향</v>
      </c>
      <c r="C470" s="528"/>
      <c r="D470" s="528"/>
      <c r="E470" s="528"/>
      <c r="F470" s="529"/>
      <c r="G470" s="438" t="str">
        <f>Calcu!E318</f>
        <v/>
      </c>
      <c r="H470" s="439"/>
      <c r="I470" s="439"/>
      <c r="J470" s="439"/>
      <c r="K470" s="440"/>
      <c r="L470" s="438" t="str">
        <f>Calcu!G318</f>
        <v/>
      </c>
      <c r="M470" s="439"/>
      <c r="N470" s="439"/>
      <c r="O470" s="439"/>
      <c r="P470" s="440"/>
      <c r="Q470" s="438" t="str">
        <f>Calcu!H318</f>
        <v/>
      </c>
      <c r="R470" s="439"/>
      <c r="S470" s="439"/>
      <c r="T470" s="439"/>
      <c r="U470" s="440"/>
      <c r="V470" s="438" t="str">
        <f>Calcu!I318</f>
        <v/>
      </c>
      <c r="W470" s="439"/>
      <c r="X470" s="439"/>
      <c r="Y470" s="439"/>
      <c r="Z470" s="440"/>
      <c r="AA470" s="438" t="str">
        <f>Calcu!J318</f>
        <v/>
      </c>
      <c r="AB470" s="439"/>
      <c r="AC470" s="439"/>
      <c r="AD470" s="439"/>
      <c r="AE470" s="440"/>
      <c r="AF470" s="438" t="str">
        <f>Calcu!K318</f>
        <v/>
      </c>
      <c r="AG470" s="439"/>
      <c r="AH470" s="439"/>
      <c r="AI470" s="439"/>
      <c r="AJ470" s="440"/>
      <c r="AK470" s="438" t="str">
        <f>Calcu!L318</f>
        <v/>
      </c>
      <c r="AL470" s="439"/>
      <c r="AM470" s="439"/>
      <c r="AN470" s="439"/>
      <c r="AO470" s="440"/>
      <c r="AP470" s="438" t="str">
        <f>Calcu!M318</f>
        <v/>
      </c>
      <c r="AQ470" s="439"/>
      <c r="AR470" s="439"/>
      <c r="AS470" s="439"/>
      <c r="AT470" s="440"/>
    </row>
    <row r="471" spans="1:46" ht="18.75" customHeight="1">
      <c r="A471" s="57"/>
      <c r="B471" s="527" t="str">
        <f>Calcu!C319</f>
        <v>X 축 - Y 방향</v>
      </c>
      <c r="C471" s="528"/>
      <c r="D471" s="528"/>
      <c r="E471" s="528"/>
      <c r="F471" s="529"/>
      <c r="G471" s="438" t="str">
        <f>Calcu!E319</f>
        <v/>
      </c>
      <c r="H471" s="439"/>
      <c r="I471" s="439"/>
      <c r="J471" s="439"/>
      <c r="K471" s="440"/>
      <c r="L471" s="438" t="str">
        <f>Calcu!G319</f>
        <v/>
      </c>
      <c r="M471" s="439"/>
      <c r="N471" s="439"/>
      <c r="O471" s="439"/>
      <c r="P471" s="440"/>
      <c r="Q471" s="438" t="str">
        <f>Calcu!H319</f>
        <v/>
      </c>
      <c r="R471" s="439"/>
      <c r="S471" s="439"/>
      <c r="T471" s="439"/>
      <c r="U471" s="440"/>
      <c r="V471" s="438" t="str">
        <f>Calcu!I319</f>
        <v/>
      </c>
      <c r="W471" s="439"/>
      <c r="X471" s="439"/>
      <c r="Y471" s="439"/>
      <c r="Z471" s="440"/>
      <c r="AA471" s="438" t="str">
        <f>Calcu!J319</f>
        <v/>
      </c>
      <c r="AB471" s="439"/>
      <c r="AC471" s="439"/>
      <c r="AD471" s="439"/>
      <c r="AE471" s="440"/>
      <c r="AF471" s="438" t="str">
        <f>Calcu!K319</f>
        <v/>
      </c>
      <c r="AG471" s="439"/>
      <c r="AH471" s="439"/>
      <c r="AI471" s="439"/>
      <c r="AJ471" s="440"/>
      <c r="AK471" s="438" t="str">
        <f>Calcu!L319</f>
        <v/>
      </c>
      <c r="AL471" s="439"/>
      <c r="AM471" s="439"/>
      <c r="AN471" s="439"/>
      <c r="AO471" s="440"/>
      <c r="AP471" s="438" t="str">
        <f>Calcu!M319</f>
        <v/>
      </c>
      <c r="AQ471" s="439"/>
      <c r="AR471" s="439"/>
      <c r="AS471" s="439"/>
      <c r="AT471" s="440"/>
    </row>
    <row r="472" spans="1:46" ht="18.75" customHeight="1">
      <c r="A472" s="57"/>
      <c r="B472" s="527" t="str">
        <f>Calcu!C320</f>
        <v>X 축 - Y 방향</v>
      </c>
      <c r="C472" s="528"/>
      <c r="D472" s="528"/>
      <c r="E472" s="528"/>
      <c r="F472" s="529"/>
      <c r="G472" s="438" t="str">
        <f>Calcu!E320</f>
        <v/>
      </c>
      <c r="H472" s="439"/>
      <c r="I472" s="439"/>
      <c r="J472" s="439"/>
      <c r="K472" s="440"/>
      <c r="L472" s="438" t="str">
        <f>Calcu!G320</f>
        <v/>
      </c>
      <c r="M472" s="439"/>
      <c r="N472" s="439"/>
      <c r="O472" s="439"/>
      <c r="P472" s="440"/>
      <c r="Q472" s="438" t="str">
        <f>Calcu!H320</f>
        <v/>
      </c>
      <c r="R472" s="439"/>
      <c r="S472" s="439"/>
      <c r="T472" s="439"/>
      <c r="U472" s="440"/>
      <c r="V472" s="438" t="str">
        <f>Calcu!I320</f>
        <v/>
      </c>
      <c r="W472" s="439"/>
      <c r="X472" s="439"/>
      <c r="Y472" s="439"/>
      <c r="Z472" s="440"/>
      <c r="AA472" s="438" t="str">
        <f>Calcu!J320</f>
        <v/>
      </c>
      <c r="AB472" s="439"/>
      <c r="AC472" s="439"/>
      <c r="AD472" s="439"/>
      <c r="AE472" s="440"/>
      <c r="AF472" s="438" t="str">
        <f>Calcu!K320</f>
        <v/>
      </c>
      <c r="AG472" s="439"/>
      <c r="AH472" s="439"/>
      <c r="AI472" s="439"/>
      <c r="AJ472" s="440"/>
      <c r="AK472" s="438" t="str">
        <f>Calcu!L320</f>
        <v/>
      </c>
      <c r="AL472" s="439"/>
      <c r="AM472" s="439"/>
      <c r="AN472" s="439"/>
      <c r="AO472" s="440"/>
      <c r="AP472" s="438" t="str">
        <f>Calcu!M320</f>
        <v/>
      </c>
      <c r="AQ472" s="439"/>
      <c r="AR472" s="439"/>
      <c r="AS472" s="439"/>
      <c r="AT472" s="440"/>
    </row>
    <row r="473" spans="1:46" ht="18.75" customHeight="1">
      <c r="A473" s="57"/>
      <c r="B473" s="278"/>
      <c r="C473" s="278"/>
      <c r="D473" s="278"/>
      <c r="E473" s="278"/>
      <c r="F473" s="278"/>
      <c r="G473" s="278"/>
      <c r="H473" s="278"/>
      <c r="I473" s="278"/>
      <c r="J473" s="278"/>
      <c r="K473" s="278"/>
      <c r="L473" s="278"/>
      <c r="M473" s="278"/>
      <c r="N473" s="278"/>
      <c r="O473" s="278"/>
      <c r="P473" s="278"/>
      <c r="Q473" s="278"/>
      <c r="R473" s="278"/>
      <c r="S473" s="278"/>
      <c r="T473" s="278"/>
      <c r="U473" s="278"/>
      <c r="V473" s="278"/>
      <c r="W473" s="278"/>
      <c r="X473" s="278"/>
      <c r="Y473" s="278"/>
      <c r="Z473" s="278"/>
      <c r="AA473" s="278"/>
      <c r="AB473" s="278"/>
      <c r="AC473" s="278"/>
      <c r="AD473" s="278"/>
      <c r="AE473" s="278"/>
      <c r="AF473" s="278"/>
      <c r="AG473" s="278"/>
      <c r="AH473" s="278"/>
      <c r="AI473" s="278"/>
      <c r="AJ473" s="278"/>
      <c r="AK473" s="278"/>
      <c r="AL473" s="278"/>
      <c r="AM473" s="278"/>
      <c r="AN473" s="278"/>
      <c r="AO473" s="278"/>
      <c r="AP473" s="278"/>
      <c r="AQ473" s="278"/>
      <c r="AR473" s="278"/>
    </row>
    <row r="474" spans="1:46" ht="18.75" customHeight="1">
      <c r="A474" s="57"/>
      <c r="B474" s="429" t="s">
        <v>1028</v>
      </c>
      <c r="C474" s="430"/>
      <c r="D474" s="430"/>
      <c r="E474" s="430"/>
      <c r="F474" s="431"/>
      <c r="G474" s="429" t="s">
        <v>1022</v>
      </c>
      <c r="H474" s="430"/>
      <c r="I474" s="430"/>
      <c r="J474" s="430"/>
      <c r="K474" s="431"/>
      <c r="L474" s="435" t="str">
        <f>$N$5&amp;" 지시값"</f>
        <v>접촉식 좌표 측정기 지시값</v>
      </c>
      <c r="M474" s="436"/>
      <c r="N474" s="436"/>
      <c r="O474" s="436"/>
      <c r="P474" s="436"/>
      <c r="Q474" s="436"/>
      <c r="R474" s="436"/>
      <c r="S474" s="436"/>
      <c r="T474" s="436"/>
      <c r="U474" s="436"/>
      <c r="V474" s="436"/>
      <c r="W474" s="436"/>
      <c r="X474" s="436"/>
      <c r="Y474" s="436"/>
      <c r="Z474" s="436"/>
      <c r="AA474" s="436"/>
      <c r="AB474" s="436"/>
      <c r="AC474" s="436"/>
      <c r="AD474" s="436"/>
      <c r="AE474" s="436"/>
      <c r="AF474" s="436"/>
      <c r="AG474" s="436"/>
      <c r="AH474" s="436"/>
      <c r="AI474" s="436"/>
      <c r="AJ474" s="437"/>
      <c r="AK474" s="429" t="s">
        <v>958</v>
      </c>
      <c r="AL474" s="430"/>
      <c r="AM474" s="430"/>
      <c r="AN474" s="430"/>
      <c r="AO474" s="431"/>
      <c r="AP474" s="429" t="s">
        <v>1029</v>
      </c>
      <c r="AQ474" s="430"/>
      <c r="AR474" s="430"/>
      <c r="AS474" s="430"/>
      <c r="AT474" s="431"/>
    </row>
    <row r="475" spans="1:46" ht="18.75" customHeight="1">
      <c r="A475" s="57"/>
      <c r="B475" s="432"/>
      <c r="C475" s="433"/>
      <c r="D475" s="433"/>
      <c r="E475" s="433"/>
      <c r="F475" s="434"/>
      <c r="G475" s="432"/>
      <c r="H475" s="433"/>
      <c r="I475" s="433"/>
      <c r="J475" s="433"/>
      <c r="K475" s="434"/>
      <c r="L475" s="435" t="s">
        <v>1030</v>
      </c>
      <c r="M475" s="436"/>
      <c r="N475" s="436"/>
      <c r="O475" s="436"/>
      <c r="P475" s="437"/>
      <c r="Q475" s="435" t="s">
        <v>1024</v>
      </c>
      <c r="R475" s="436"/>
      <c r="S475" s="436"/>
      <c r="T475" s="436"/>
      <c r="U475" s="437"/>
      <c r="V475" s="435" t="s">
        <v>1031</v>
      </c>
      <c r="W475" s="436"/>
      <c r="X475" s="436"/>
      <c r="Y475" s="436"/>
      <c r="Z475" s="437"/>
      <c r="AA475" s="435" t="s">
        <v>1025</v>
      </c>
      <c r="AB475" s="436"/>
      <c r="AC475" s="436"/>
      <c r="AD475" s="436"/>
      <c r="AE475" s="437"/>
      <c r="AF475" s="435" t="s">
        <v>1032</v>
      </c>
      <c r="AG475" s="436"/>
      <c r="AH475" s="436"/>
      <c r="AI475" s="436"/>
      <c r="AJ475" s="437"/>
      <c r="AK475" s="432"/>
      <c r="AL475" s="433"/>
      <c r="AM475" s="433"/>
      <c r="AN475" s="433"/>
      <c r="AO475" s="434"/>
      <c r="AP475" s="432"/>
      <c r="AQ475" s="433"/>
      <c r="AR475" s="433"/>
      <c r="AS475" s="433"/>
      <c r="AT475" s="434"/>
    </row>
    <row r="476" spans="1:46" ht="18.75" customHeight="1">
      <c r="A476" s="57"/>
      <c r="B476" s="435"/>
      <c r="C476" s="436"/>
      <c r="D476" s="436"/>
      <c r="E476" s="436"/>
      <c r="F476" s="437"/>
      <c r="G476" s="435" t="s">
        <v>1027</v>
      </c>
      <c r="H476" s="436"/>
      <c r="I476" s="436"/>
      <c r="J476" s="436"/>
      <c r="K476" s="437"/>
      <c r="L476" s="435" t="str">
        <f>G476</f>
        <v>mm</v>
      </c>
      <c r="M476" s="436"/>
      <c r="N476" s="436"/>
      <c r="O476" s="436"/>
      <c r="P476" s="437"/>
      <c r="Q476" s="435" t="str">
        <f>L476</f>
        <v>mm</v>
      </c>
      <c r="R476" s="436"/>
      <c r="S476" s="436"/>
      <c r="T476" s="436"/>
      <c r="U476" s="437"/>
      <c r="V476" s="435" t="str">
        <f>Q476</f>
        <v>mm</v>
      </c>
      <c r="W476" s="436"/>
      <c r="X476" s="436"/>
      <c r="Y476" s="436"/>
      <c r="Z476" s="437"/>
      <c r="AA476" s="435" t="str">
        <f>V476</f>
        <v>mm</v>
      </c>
      <c r="AB476" s="436"/>
      <c r="AC476" s="436"/>
      <c r="AD476" s="436"/>
      <c r="AE476" s="437"/>
      <c r="AF476" s="435" t="str">
        <f>AA476</f>
        <v>mm</v>
      </c>
      <c r="AG476" s="436"/>
      <c r="AH476" s="436"/>
      <c r="AI476" s="436"/>
      <c r="AJ476" s="437"/>
      <c r="AK476" s="435" t="s">
        <v>1027</v>
      </c>
      <c r="AL476" s="436"/>
      <c r="AM476" s="436"/>
      <c r="AN476" s="436"/>
      <c r="AO476" s="437"/>
      <c r="AP476" s="435" t="s">
        <v>1027</v>
      </c>
      <c r="AQ476" s="436"/>
      <c r="AR476" s="436"/>
      <c r="AS476" s="436"/>
      <c r="AT476" s="437"/>
    </row>
    <row r="477" spans="1:46" ht="18.75" customHeight="1">
      <c r="A477" s="57"/>
      <c r="B477" s="527" t="str">
        <f>Calcu!C325</f>
        <v>X 축 - Z 방향</v>
      </c>
      <c r="C477" s="528"/>
      <c r="D477" s="528"/>
      <c r="E477" s="528"/>
      <c r="F477" s="529"/>
      <c r="G477" s="438" t="str">
        <f>Calcu!E325</f>
        <v/>
      </c>
      <c r="H477" s="439"/>
      <c r="I477" s="439"/>
      <c r="J477" s="439"/>
      <c r="K477" s="440"/>
      <c r="L477" s="438" t="str">
        <f>Calcu!G325</f>
        <v/>
      </c>
      <c r="M477" s="439"/>
      <c r="N477" s="439"/>
      <c r="O477" s="439"/>
      <c r="P477" s="440"/>
      <c r="Q477" s="438" t="str">
        <f>Calcu!H325</f>
        <v/>
      </c>
      <c r="R477" s="439"/>
      <c r="S477" s="439"/>
      <c r="T477" s="439"/>
      <c r="U477" s="440"/>
      <c r="V477" s="438" t="str">
        <f>Calcu!I325</f>
        <v/>
      </c>
      <c r="W477" s="439"/>
      <c r="X477" s="439"/>
      <c r="Y477" s="439"/>
      <c r="Z477" s="440"/>
      <c r="AA477" s="438" t="str">
        <f>Calcu!J325</f>
        <v/>
      </c>
      <c r="AB477" s="439"/>
      <c r="AC477" s="439"/>
      <c r="AD477" s="439"/>
      <c r="AE477" s="440"/>
      <c r="AF477" s="438" t="str">
        <f>Calcu!K325</f>
        <v/>
      </c>
      <c r="AG477" s="439"/>
      <c r="AH477" s="439"/>
      <c r="AI477" s="439"/>
      <c r="AJ477" s="440"/>
      <c r="AK477" s="438" t="str">
        <f>Calcu!L325</f>
        <v/>
      </c>
      <c r="AL477" s="439"/>
      <c r="AM477" s="439"/>
      <c r="AN477" s="439"/>
      <c r="AO477" s="440"/>
      <c r="AP477" s="438" t="str">
        <f>Calcu!M325</f>
        <v/>
      </c>
      <c r="AQ477" s="439"/>
      <c r="AR477" s="439"/>
      <c r="AS477" s="439"/>
      <c r="AT477" s="440"/>
    </row>
    <row r="478" spans="1:46" ht="18.75" customHeight="1">
      <c r="A478" s="57"/>
      <c r="B478" s="527" t="str">
        <f>Calcu!C326</f>
        <v>X 축 - Z 방향</v>
      </c>
      <c r="C478" s="528"/>
      <c r="D478" s="528"/>
      <c r="E478" s="528"/>
      <c r="F478" s="529"/>
      <c r="G478" s="438" t="str">
        <f>Calcu!E326</f>
        <v/>
      </c>
      <c r="H478" s="439"/>
      <c r="I478" s="439"/>
      <c r="J478" s="439"/>
      <c r="K478" s="440"/>
      <c r="L478" s="438" t="str">
        <f>Calcu!G326</f>
        <v/>
      </c>
      <c r="M478" s="439"/>
      <c r="N478" s="439"/>
      <c r="O478" s="439"/>
      <c r="P478" s="440"/>
      <c r="Q478" s="438" t="str">
        <f>Calcu!H326</f>
        <v/>
      </c>
      <c r="R478" s="439"/>
      <c r="S478" s="439"/>
      <c r="T478" s="439"/>
      <c r="U478" s="440"/>
      <c r="V478" s="438" t="str">
        <f>Calcu!I326</f>
        <v/>
      </c>
      <c r="W478" s="439"/>
      <c r="X478" s="439"/>
      <c r="Y478" s="439"/>
      <c r="Z478" s="440"/>
      <c r="AA478" s="438" t="str">
        <f>Calcu!J326</f>
        <v/>
      </c>
      <c r="AB478" s="439"/>
      <c r="AC478" s="439"/>
      <c r="AD478" s="439"/>
      <c r="AE478" s="440"/>
      <c r="AF478" s="438" t="str">
        <f>Calcu!K326</f>
        <v/>
      </c>
      <c r="AG478" s="439"/>
      <c r="AH478" s="439"/>
      <c r="AI478" s="439"/>
      <c r="AJ478" s="440"/>
      <c r="AK478" s="438" t="str">
        <f>Calcu!L326</f>
        <v/>
      </c>
      <c r="AL478" s="439"/>
      <c r="AM478" s="439"/>
      <c r="AN478" s="439"/>
      <c r="AO478" s="440"/>
      <c r="AP478" s="438" t="str">
        <f>Calcu!M326</f>
        <v/>
      </c>
      <c r="AQ478" s="439"/>
      <c r="AR478" s="439"/>
      <c r="AS478" s="439"/>
      <c r="AT478" s="440"/>
    </row>
    <row r="479" spans="1:46" ht="18.75" customHeight="1">
      <c r="A479" s="57"/>
      <c r="B479" s="527" t="str">
        <f>Calcu!C327</f>
        <v>X 축 - Z 방향</v>
      </c>
      <c r="C479" s="528"/>
      <c r="D479" s="528"/>
      <c r="E479" s="528"/>
      <c r="F479" s="529"/>
      <c r="G479" s="438" t="str">
        <f>Calcu!E327</f>
        <v/>
      </c>
      <c r="H479" s="439"/>
      <c r="I479" s="439"/>
      <c r="J479" s="439"/>
      <c r="K479" s="440"/>
      <c r="L479" s="438" t="str">
        <f>Calcu!G327</f>
        <v/>
      </c>
      <c r="M479" s="439"/>
      <c r="N479" s="439"/>
      <c r="O479" s="439"/>
      <c r="P479" s="440"/>
      <c r="Q479" s="438" t="str">
        <f>Calcu!H327</f>
        <v/>
      </c>
      <c r="R479" s="439"/>
      <c r="S479" s="439"/>
      <c r="T479" s="439"/>
      <c r="U479" s="440"/>
      <c r="V479" s="438" t="str">
        <f>Calcu!I327</f>
        <v/>
      </c>
      <c r="W479" s="439"/>
      <c r="X479" s="439"/>
      <c r="Y479" s="439"/>
      <c r="Z479" s="440"/>
      <c r="AA479" s="438" t="str">
        <f>Calcu!J327</f>
        <v/>
      </c>
      <c r="AB479" s="439"/>
      <c r="AC479" s="439"/>
      <c r="AD479" s="439"/>
      <c r="AE479" s="440"/>
      <c r="AF479" s="438" t="str">
        <f>Calcu!K327</f>
        <v/>
      </c>
      <c r="AG479" s="439"/>
      <c r="AH479" s="439"/>
      <c r="AI479" s="439"/>
      <c r="AJ479" s="440"/>
      <c r="AK479" s="438" t="str">
        <f>Calcu!L327</f>
        <v/>
      </c>
      <c r="AL479" s="439"/>
      <c r="AM479" s="439"/>
      <c r="AN479" s="439"/>
      <c r="AO479" s="440"/>
      <c r="AP479" s="438" t="str">
        <f>Calcu!M327</f>
        <v/>
      </c>
      <c r="AQ479" s="439"/>
      <c r="AR479" s="439"/>
      <c r="AS479" s="439"/>
      <c r="AT479" s="440"/>
    </row>
    <row r="480" spans="1:46" ht="18.75" customHeight="1">
      <c r="A480" s="57"/>
      <c r="B480" s="527" t="str">
        <f>Calcu!C328</f>
        <v>X 축 - Z 방향</v>
      </c>
      <c r="C480" s="528"/>
      <c r="D480" s="528"/>
      <c r="E480" s="528"/>
      <c r="F480" s="529"/>
      <c r="G480" s="438" t="str">
        <f>Calcu!E328</f>
        <v/>
      </c>
      <c r="H480" s="439"/>
      <c r="I480" s="439"/>
      <c r="J480" s="439"/>
      <c r="K480" s="440"/>
      <c r="L480" s="438" t="str">
        <f>Calcu!G328</f>
        <v/>
      </c>
      <c r="M480" s="439"/>
      <c r="N480" s="439"/>
      <c r="O480" s="439"/>
      <c r="P480" s="440"/>
      <c r="Q480" s="438" t="str">
        <f>Calcu!H328</f>
        <v/>
      </c>
      <c r="R480" s="439"/>
      <c r="S480" s="439"/>
      <c r="T480" s="439"/>
      <c r="U480" s="440"/>
      <c r="V480" s="438" t="str">
        <f>Calcu!I328</f>
        <v/>
      </c>
      <c r="W480" s="439"/>
      <c r="X480" s="439"/>
      <c r="Y480" s="439"/>
      <c r="Z480" s="440"/>
      <c r="AA480" s="438" t="str">
        <f>Calcu!J328</f>
        <v/>
      </c>
      <c r="AB480" s="439"/>
      <c r="AC480" s="439"/>
      <c r="AD480" s="439"/>
      <c r="AE480" s="440"/>
      <c r="AF480" s="438" t="str">
        <f>Calcu!K328</f>
        <v/>
      </c>
      <c r="AG480" s="439"/>
      <c r="AH480" s="439"/>
      <c r="AI480" s="439"/>
      <c r="AJ480" s="440"/>
      <c r="AK480" s="438" t="str">
        <f>Calcu!L328</f>
        <v/>
      </c>
      <c r="AL480" s="439"/>
      <c r="AM480" s="439"/>
      <c r="AN480" s="439"/>
      <c r="AO480" s="440"/>
      <c r="AP480" s="438" t="str">
        <f>Calcu!M328</f>
        <v/>
      </c>
      <c r="AQ480" s="439"/>
      <c r="AR480" s="439"/>
      <c r="AS480" s="439"/>
      <c r="AT480" s="440"/>
    </row>
    <row r="481" spans="1:46" ht="18.75" customHeight="1">
      <c r="A481" s="57"/>
      <c r="B481" s="527" t="str">
        <f>Calcu!C329</f>
        <v>X 축 - Z 방향</v>
      </c>
      <c r="C481" s="528"/>
      <c r="D481" s="528"/>
      <c r="E481" s="528"/>
      <c r="F481" s="529"/>
      <c r="G481" s="438" t="str">
        <f>Calcu!E329</f>
        <v/>
      </c>
      <c r="H481" s="439"/>
      <c r="I481" s="439"/>
      <c r="J481" s="439"/>
      <c r="K481" s="440"/>
      <c r="L481" s="438" t="str">
        <f>Calcu!G329</f>
        <v/>
      </c>
      <c r="M481" s="439"/>
      <c r="N481" s="439"/>
      <c r="O481" s="439"/>
      <c r="P481" s="440"/>
      <c r="Q481" s="438" t="str">
        <f>Calcu!H329</f>
        <v/>
      </c>
      <c r="R481" s="439"/>
      <c r="S481" s="439"/>
      <c r="T481" s="439"/>
      <c r="U481" s="440"/>
      <c r="V481" s="438" t="str">
        <f>Calcu!I329</f>
        <v/>
      </c>
      <c r="W481" s="439"/>
      <c r="X481" s="439"/>
      <c r="Y481" s="439"/>
      <c r="Z481" s="440"/>
      <c r="AA481" s="438" t="str">
        <f>Calcu!J329</f>
        <v/>
      </c>
      <c r="AB481" s="439"/>
      <c r="AC481" s="439"/>
      <c r="AD481" s="439"/>
      <c r="AE481" s="440"/>
      <c r="AF481" s="438" t="str">
        <f>Calcu!K329</f>
        <v/>
      </c>
      <c r="AG481" s="439"/>
      <c r="AH481" s="439"/>
      <c r="AI481" s="439"/>
      <c r="AJ481" s="440"/>
      <c r="AK481" s="438" t="str">
        <f>Calcu!L329</f>
        <v/>
      </c>
      <c r="AL481" s="439"/>
      <c r="AM481" s="439"/>
      <c r="AN481" s="439"/>
      <c r="AO481" s="440"/>
      <c r="AP481" s="438" t="str">
        <f>Calcu!M329</f>
        <v/>
      </c>
      <c r="AQ481" s="439"/>
      <c r="AR481" s="439"/>
      <c r="AS481" s="439"/>
      <c r="AT481" s="440"/>
    </row>
    <row r="482" spans="1:46" ht="18.75" customHeight="1">
      <c r="A482" s="57"/>
      <c r="B482" s="527" t="str">
        <f>Calcu!C330</f>
        <v>X 축 - Z 방향</v>
      </c>
      <c r="C482" s="528"/>
      <c r="D482" s="528"/>
      <c r="E482" s="528"/>
      <c r="F482" s="529"/>
      <c r="G482" s="438" t="str">
        <f>Calcu!E330</f>
        <v/>
      </c>
      <c r="H482" s="439"/>
      <c r="I482" s="439"/>
      <c r="J482" s="439"/>
      <c r="K482" s="440"/>
      <c r="L482" s="438" t="str">
        <f>Calcu!G330</f>
        <v/>
      </c>
      <c r="M482" s="439"/>
      <c r="N482" s="439"/>
      <c r="O482" s="439"/>
      <c r="P482" s="440"/>
      <c r="Q482" s="438" t="str">
        <f>Calcu!H330</f>
        <v/>
      </c>
      <c r="R482" s="439"/>
      <c r="S482" s="439"/>
      <c r="T482" s="439"/>
      <c r="U482" s="440"/>
      <c r="V482" s="438" t="str">
        <f>Calcu!I330</f>
        <v/>
      </c>
      <c r="W482" s="439"/>
      <c r="X482" s="439"/>
      <c r="Y482" s="439"/>
      <c r="Z482" s="440"/>
      <c r="AA482" s="438" t="str">
        <f>Calcu!J330</f>
        <v/>
      </c>
      <c r="AB482" s="439"/>
      <c r="AC482" s="439"/>
      <c r="AD482" s="439"/>
      <c r="AE482" s="440"/>
      <c r="AF482" s="438" t="str">
        <f>Calcu!K330</f>
        <v/>
      </c>
      <c r="AG482" s="439"/>
      <c r="AH482" s="439"/>
      <c r="AI482" s="439"/>
      <c r="AJ482" s="440"/>
      <c r="AK482" s="438" t="str">
        <f>Calcu!L330</f>
        <v/>
      </c>
      <c r="AL482" s="439"/>
      <c r="AM482" s="439"/>
      <c r="AN482" s="439"/>
      <c r="AO482" s="440"/>
      <c r="AP482" s="438" t="str">
        <f>Calcu!M330</f>
        <v/>
      </c>
      <c r="AQ482" s="439"/>
      <c r="AR482" s="439"/>
      <c r="AS482" s="439"/>
      <c r="AT482" s="440"/>
    </row>
    <row r="483" spans="1:46" ht="18.75" customHeight="1">
      <c r="A483" s="57"/>
      <c r="B483" s="527" t="str">
        <f>Calcu!C331</f>
        <v>X 축 - Z 방향</v>
      </c>
      <c r="C483" s="528"/>
      <c r="D483" s="528"/>
      <c r="E483" s="528"/>
      <c r="F483" s="529"/>
      <c r="G483" s="438" t="str">
        <f>Calcu!E331</f>
        <v/>
      </c>
      <c r="H483" s="439"/>
      <c r="I483" s="439"/>
      <c r="J483" s="439"/>
      <c r="K483" s="440"/>
      <c r="L483" s="438" t="str">
        <f>Calcu!G331</f>
        <v/>
      </c>
      <c r="M483" s="439"/>
      <c r="N483" s="439"/>
      <c r="O483" s="439"/>
      <c r="P483" s="440"/>
      <c r="Q483" s="438" t="str">
        <f>Calcu!H331</f>
        <v/>
      </c>
      <c r="R483" s="439"/>
      <c r="S483" s="439"/>
      <c r="T483" s="439"/>
      <c r="U483" s="440"/>
      <c r="V483" s="438" t="str">
        <f>Calcu!I331</f>
        <v/>
      </c>
      <c r="W483" s="439"/>
      <c r="X483" s="439"/>
      <c r="Y483" s="439"/>
      <c r="Z483" s="440"/>
      <c r="AA483" s="438" t="str">
        <f>Calcu!J331</f>
        <v/>
      </c>
      <c r="AB483" s="439"/>
      <c r="AC483" s="439"/>
      <c r="AD483" s="439"/>
      <c r="AE483" s="440"/>
      <c r="AF483" s="438" t="str">
        <f>Calcu!K331</f>
        <v/>
      </c>
      <c r="AG483" s="439"/>
      <c r="AH483" s="439"/>
      <c r="AI483" s="439"/>
      <c r="AJ483" s="440"/>
      <c r="AK483" s="438" t="str">
        <f>Calcu!L331</f>
        <v/>
      </c>
      <c r="AL483" s="439"/>
      <c r="AM483" s="439"/>
      <c r="AN483" s="439"/>
      <c r="AO483" s="440"/>
      <c r="AP483" s="438" t="str">
        <f>Calcu!M331</f>
        <v/>
      </c>
      <c r="AQ483" s="439"/>
      <c r="AR483" s="439"/>
      <c r="AS483" s="439"/>
      <c r="AT483" s="440"/>
    </row>
    <row r="484" spans="1:46" ht="18.75" customHeight="1">
      <c r="A484" s="57"/>
      <c r="B484" s="527" t="str">
        <f>Calcu!C332</f>
        <v>X 축 - Z 방향</v>
      </c>
      <c r="C484" s="528"/>
      <c r="D484" s="528"/>
      <c r="E484" s="528"/>
      <c r="F484" s="529"/>
      <c r="G484" s="438" t="str">
        <f>Calcu!E332</f>
        <v/>
      </c>
      <c r="H484" s="439"/>
      <c r="I484" s="439"/>
      <c r="J484" s="439"/>
      <c r="K484" s="440"/>
      <c r="L484" s="438" t="str">
        <f>Calcu!G332</f>
        <v/>
      </c>
      <c r="M484" s="439"/>
      <c r="N484" s="439"/>
      <c r="O484" s="439"/>
      <c r="P484" s="440"/>
      <c r="Q484" s="438" t="str">
        <f>Calcu!H332</f>
        <v/>
      </c>
      <c r="R484" s="439"/>
      <c r="S484" s="439"/>
      <c r="T484" s="439"/>
      <c r="U484" s="440"/>
      <c r="V484" s="438" t="str">
        <f>Calcu!I332</f>
        <v/>
      </c>
      <c r="W484" s="439"/>
      <c r="X484" s="439"/>
      <c r="Y484" s="439"/>
      <c r="Z484" s="440"/>
      <c r="AA484" s="438" t="str">
        <f>Calcu!J332</f>
        <v/>
      </c>
      <c r="AB484" s="439"/>
      <c r="AC484" s="439"/>
      <c r="AD484" s="439"/>
      <c r="AE484" s="440"/>
      <c r="AF484" s="438" t="str">
        <f>Calcu!K332</f>
        <v/>
      </c>
      <c r="AG484" s="439"/>
      <c r="AH484" s="439"/>
      <c r="AI484" s="439"/>
      <c r="AJ484" s="440"/>
      <c r="AK484" s="438" t="str">
        <f>Calcu!L332</f>
        <v/>
      </c>
      <c r="AL484" s="439"/>
      <c r="AM484" s="439"/>
      <c r="AN484" s="439"/>
      <c r="AO484" s="440"/>
      <c r="AP484" s="438" t="str">
        <f>Calcu!M332</f>
        <v/>
      </c>
      <c r="AQ484" s="439"/>
      <c r="AR484" s="439"/>
      <c r="AS484" s="439"/>
      <c r="AT484" s="440"/>
    </row>
    <row r="485" spans="1:46" ht="18.75" customHeight="1">
      <c r="A485" s="57"/>
      <c r="B485" s="527" t="str">
        <f>Calcu!C333</f>
        <v>X 축 - Z 방향</v>
      </c>
      <c r="C485" s="528"/>
      <c r="D485" s="528"/>
      <c r="E485" s="528"/>
      <c r="F485" s="529"/>
      <c r="G485" s="438" t="str">
        <f>Calcu!E333</f>
        <v/>
      </c>
      <c r="H485" s="439"/>
      <c r="I485" s="439"/>
      <c r="J485" s="439"/>
      <c r="K485" s="440"/>
      <c r="L485" s="438" t="str">
        <f>Calcu!G333</f>
        <v/>
      </c>
      <c r="M485" s="439"/>
      <c r="N485" s="439"/>
      <c r="O485" s="439"/>
      <c r="P485" s="440"/>
      <c r="Q485" s="438" t="str">
        <f>Calcu!H333</f>
        <v/>
      </c>
      <c r="R485" s="439"/>
      <c r="S485" s="439"/>
      <c r="T485" s="439"/>
      <c r="U485" s="440"/>
      <c r="V485" s="438" t="str">
        <f>Calcu!I333</f>
        <v/>
      </c>
      <c r="W485" s="439"/>
      <c r="X485" s="439"/>
      <c r="Y485" s="439"/>
      <c r="Z485" s="440"/>
      <c r="AA485" s="438" t="str">
        <f>Calcu!J333</f>
        <v/>
      </c>
      <c r="AB485" s="439"/>
      <c r="AC485" s="439"/>
      <c r="AD485" s="439"/>
      <c r="AE485" s="440"/>
      <c r="AF485" s="438" t="str">
        <f>Calcu!K333</f>
        <v/>
      </c>
      <c r="AG485" s="439"/>
      <c r="AH485" s="439"/>
      <c r="AI485" s="439"/>
      <c r="AJ485" s="440"/>
      <c r="AK485" s="438" t="str">
        <f>Calcu!L333</f>
        <v/>
      </c>
      <c r="AL485" s="439"/>
      <c r="AM485" s="439"/>
      <c r="AN485" s="439"/>
      <c r="AO485" s="440"/>
      <c r="AP485" s="438" t="str">
        <f>Calcu!M333</f>
        <v/>
      </c>
      <c r="AQ485" s="439"/>
      <c r="AR485" s="439"/>
      <c r="AS485" s="439"/>
      <c r="AT485" s="440"/>
    </row>
    <row r="486" spans="1:46" ht="18.75" customHeight="1">
      <c r="A486" s="57"/>
      <c r="B486" s="527" t="str">
        <f>Calcu!C334</f>
        <v>X 축 - Z 방향</v>
      </c>
      <c r="C486" s="528"/>
      <c r="D486" s="528"/>
      <c r="E486" s="528"/>
      <c r="F486" s="529"/>
      <c r="G486" s="438" t="str">
        <f>Calcu!E334</f>
        <v/>
      </c>
      <c r="H486" s="439"/>
      <c r="I486" s="439"/>
      <c r="J486" s="439"/>
      <c r="K486" s="440"/>
      <c r="L486" s="438" t="str">
        <f>Calcu!G334</f>
        <v/>
      </c>
      <c r="M486" s="439"/>
      <c r="N486" s="439"/>
      <c r="O486" s="439"/>
      <c r="P486" s="440"/>
      <c r="Q486" s="438" t="str">
        <f>Calcu!H334</f>
        <v/>
      </c>
      <c r="R486" s="439"/>
      <c r="S486" s="439"/>
      <c r="T486" s="439"/>
      <c r="U486" s="440"/>
      <c r="V486" s="438" t="str">
        <f>Calcu!I334</f>
        <v/>
      </c>
      <c r="W486" s="439"/>
      <c r="X486" s="439"/>
      <c r="Y486" s="439"/>
      <c r="Z486" s="440"/>
      <c r="AA486" s="438" t="str">
        <f>Calcu!J334</f>
        <v/>
      </c>
      <c r="AB486" s="439"/>
      <c r="AC486" s="439"/>
      <c r="AD486" s="439"/>
      <c r="AE486" s="440"/>
      <c r="AF486" s="438" t="str">
        <f>Calcu!K334</f>
        <v/>
      </c>
      <c r="AG486" s="439"/>
      <c r="AH486" s="439"/>
      <c r="AI486" s="439"/>
      <c r="AJ486" s="440"/>
      <c r="AK486" s="438" t="str">
        <f>Calcu!L334</f>
        <v/>
      </c>
      <c r="AL486" s="439"/>
      <c r="AM486" s="439"/>
      <c r="AN486" s="439"/>
      <c r="AO486" s="440"/>
      <c r="AP486" s="438" t="str">
        <f>Calcu!M334</f>
        <v/>
      </c>
      <c r="AQ486" s="439"/>
      <c r="AR486" s="439"/>
      <c r="AS486" s="439"/>
      <c r="AT486" s="440"/>
    </row>
    <row r="487" spans="1:46" ht="18.75" customHeight="1">
      <c r="A487" s="57"/>
      <c r="B487" s="527" t="str">
        <f>Calcu!C335</f>
        <v>X 축 - Z 방향</v>
      </c>
      <c r="C487" s="528"/>
      <c r="D487" s="528"/>
      <c r="E487" s="528"/>
      <c r="F487" s="529"/>
      <c r="G487" s="438" t="str">
        <f>Calcu!E335</f>
        <v/>
      </c>
      <c r="H487" s="439"/>
      <c r="I487" s="439"/>
      <c r="J487" s="439"/>
      <c r="K487" s="440"/>
      <c r="L487" s="438" t="str">
        <f>Calcu!G335</f>
        <v/>
      </c>
      <c r="M487" s="439"/>
      <c r="N487" s="439"/>
      <c r="O487" s="439"/>
      <c r="P487" s="440"/>
      <c r="Q487" s="438" t="str">
        <f>Calcu!H335</f>
        <v/>
      </c>
      <c r="R487" s="439"/>
      <c r="S487" s="439"/>
      <c r="T487" s="439"/>
      <c r="U487" s="440"/>
      <c r="V487" s="438" t="str">
        <f>Calcu!I335</f>
        <v/>
      </c>
      <c r="W487" s="439"/>
      <c r="X487" s="439"/>
      <c r="Y487" s="439"/>
      <c r="Z487" s="440"/>
      <c r="AA487" s="438" t="str">
        <f>Calcu!J335</f>
        <v/>
      </c>
      <c r="AB487" s="439"/>
      <c r="AC487" s="439"/>
      <c r="AD487" s="439"/>
      <c r="AE487" s="440"/>
      <c r="AF487" s="438" t="str">
        <f>Calcu!K335</f>
        <v/>
      </c>
      <c r="AG487" s="439"/>
      <c r="AH487" s="439"/>
      <c r="AI487" s="439"/>
      <c r="AJ487" s="440"/>
      <c r="AK487" s="438" t="str">
        <f>Calcu!L335</f>
        <v/>
      </c>
      <c r="AL487" s="439"/>
      <c r="AM487" s="439"/>
      <c r="AN487" s="439"/>
      <c r="AO487" s="440"/>
      <c r="AP487" s="438" t="str">
        <f>Calcu!M335</f>
        <v/>
      </c>
      <c r="AQ487" s="439"/>
      <c r="AR487" s="439"/>
      <c r="AS487" s="439"/>
      <c r="AT487" s="440"/>
    </row>
    <row r="488" spans="1:46" ht="18.75" customHeight="1">
      <c r="A488" s="57"/>
      <c r="B488" s="278"/>
      <c r="C488" s="278"/>
      <c r="D488" s="278"/>
      <c r="E488" s="278"/>
      <c r="F488" s="278"/>
      <c r="G488" s="278"/>
      <c r="H488" s="278"/>
      <c r="I488" s="278"/>
      <c r="J488" s="278"/>
      <c r="K488" s="278"/>
      <c r="L488" s="278"/>
      <c r="M488" s="278"/>
      <c r="N488" s="278"/>
      <c r="O488" s="278"/>
      <c r="P488" s="278"/>
      <c r="Q488" s="278"/>
      <c r="R488" s="278"/>
      <c r="S488" s="278"/>
      <c r="T488" s="278"/>
      <c r="U488" s="278"/>
      <c r="V488" s="278"/>
      <c r="W488" s="278"/>
      <c r="X488" s="278"/>
      <c r="Y488" s="278"/>
      <c r="Z488" s="278"/>
      <c r="AA488" s="278"/>
      <c r="AB488" s="278"/>
      <c r="AC488" s="278"/>
      <c r="AD488" s="278"/>
      <c r="AE488" s="278"/>
      <c r="AF488" s="278"/>
      <c r="AG488" s="278"/>
      <c r="AH488" s="278"/>
      <c r="AI488" s="278"/>
      <c r="AJ488" s="278"/>
      <c r="AK488" s="278"/>
      <c r="AL488" s="278"/>
      <c r="AM488" s="278"/>
      <c r="AN488" s="278"/>
      <c r="AO488" s="278"/>
      <c r="AP488" s="278"/>
      <c r="AQ488" s="278"/>
      <c r="AR488" s="278"/>
    </row>
    <row r="489" spans="1:46" ht="18.75" customHeight="1">
      <c r="A489" s="57"/>
      <c r="B489" s="429" t="s">
        <v>1033</v>
      </c>
      <c r="C489" s="430"/>
      <c r="D489" s="430"/>
      <c r="E489" s="430"/>
      <c r="F489" s="431"/>
      <c r="G489" s="429" t="s">
        <v>1034</v>
      </c>
      <c r="H489" s="430"/>
      <c r="I489" s="430"/>
      <c r="J489" s="430"/>
      <c r="K489" s="431"/>
      <c r="L489" s="435" t="str">
        <f>$N$5&amp;" 지시값"</f>
        <v>접촉식 좌표 측정기 지시값</v>
      </c>
      <c r="M489" s="436"/>
      <c r="N489" s="436"/>
      <c r="O489" s="436"/>
      <c r="P489" s="436"/>
      <c r="Q489" s="436"/>
      <c r="R489" s="436"/>
      <c r="S489" s="436"/>
      <c r="T489" s="436"/>
      <c r="U489" s="436"/>
      <c r="V489" s="436"/>
      <c r="W489" s="436"/>
      <c r="X489" s="436"/>
      <c r="Y489" s="436"/>
      <c r="Z489" s="436"/>
      <c r="AA489" s="436"/>
      <c r="AB489" s="436"/>
      <c r="AC489" s="436"/>
      <c r="AD489" s="436"/>
      <c r="AE489" s="436"/>
      <c r="AF489" s="436"/>
      <c r="AG489" s="436"/>
      <c r="AH489" s="436"/>
      <c r="AI489" s="436"/>
      <c r="AJ489" s="437"/>
      <c r="AK489" s="429" t="s">
        <v>958</v>
      </c>
      <c r="AL489" s="430"/>
      <c r="AM489" s="430"/>
      <c r="AN489" s="430"/>
      <c r="AO489" s="431"/>
      <c r="AP489" s="429" t="s">
        <v>687</v>
      </c>
      <c r="AQ489" s="430"/>
      <c r="AR489" s="430"/>
      <c r="AS489" s="430"/>
      <c r="AT489" s="431"/>
    </row>
    <row r="490" spans="1:46" ht="18.75" customHeight="1">
      <c r="A490" s="57"/>
      <c r="B490" s="432"/>
      <c r="C490" s="433"/>
      <c r="D490" s="433"/>
      <c r="E490" s="433"/>
      <c r="F490" s="434"/>
      <c r="G490" s="432"/>
      <c r="H490" s="433"/>
      <c r="I490" s="433"/>
      <c r="J490" s="433"/>
      <c r="K490" s="434"/>
      <c r="L490" s="435" t="s">
        <v>688</v>
      </c>
      <c r="M490" s="436"/>
      <c r="N490" s="436"/>
      <c r="O490" s="436"/>
      <c r="P490" s="437"/>
      <c r="Q490" s="435" t="s">
        <v>895</v>
      </c>
      <c r="R490" s="436"/>
      <c r="S490" s="436"/>
      <c r="T490" s="436"/>
      <c r="U490" s="437"/>
      <c r="V490" s="435" t="s">
        <v>690</v>
      </c>
      <c r="W490" s="436"/>
      <c r="X490" s="436"/>
      <c r="Y490" s="436"/>
      <c r="Z490" s="437"/>
      <c r="AA490" s="435" t="s">
        <v>1035</v>
      </c>
      <c r="AB490" s="436"/>
      <c r="AC490" s="436"/>
      <c r="AD490" s="436"/>
      <c r="AE490" s="437"/>
      <c r="AF490" s="435" t="s">
        <v>1036</v>
      </c>
      <c r="AG490" s="436"/>
      <c r="AH490" s="436"/>
      <c r="AI490" s="436"/>
      <c r="AJ490" s="437"/>
      <c r="AK490" s="432"/>
      <c r="AL490" s="433"/>
      <c r="AM490" s="433"/>
      <c r="AN490" s="433"/>
      <c r="AO490" s="434"/>
      <c r="AP490" s="432"/>
      <c r="AQ490" s="433"/>
      <c r="AR490" s="433"/>
      <c r="AS490" s="433"/>
      <c r="AT490" s="434"/>
    </row>
    <row r="491" spans="1:46" ht="18.75" customHeight="1">
      <c r="A491" s="57"/>
      <c r="B491" s="435"/>
      <c r="C491" s="436"/>
      <c r="D491" s="436"/>
      <c r="E491" s="436"/>
      <c r="F491" s="437"/>
      <c r="G491" s="435" t="s">
        <v>693</v>
      </c>
      <c r="H491" s="436"/>
      <c r="I491" s="436"/>
      <c r="J491" s="436"/>
      <c r="K491" s="437"/>
      <c r="L491" s="435" t="str">
        <f>G491</f>
        <v>mm</v>
      </c>
      <c r="M491" s="436"/>
      <c r="N491" s="436"/>
      <c r="O491" s="436"/>
      <c r="P491" s="437"/>
      <c r="Q491" s="435" t="str">
        <f>L491</f>
        <v>mm</v>
      </c>
      <c r="R491" s="436"/>
      <c r="S491" s="436"/>
      <c r="T491" s="436"/>
      <c r="U491" s="437"/>
      <c r="V491" s="435" t="str">
        <f>Q491</f>
        <v>mm</v>
      </c>
      <c r="W491" s="436"/>
      <c r="X491" s="436"/>
      <c r="Y491" s="436"/>
      <c r="Z491" s="437"/>
      <c r="AA491" s="435" t="str">
        <f>V491</f>
        <v>mm</v>
      </c>
      <c r="AB491" s="436"/>
      <c r="AC491" s="436"/>
      <c r="AD491" s="436"/>
      <c r="AE491" s="437"/>
      <c r="AF491" s="435" t="str">
        <f>AA491</f>
        <v>mm</v>
      </c>
      <c r="AG491" s="436"/>
      <c r="AH491" s="436"/>
      <c r="AI491" s="436"/>
      <c r="AJ491" s="437"/>
      <c r="AK491" s="435" t="s">
        <v>693</v>
      </c>
      <c r="AL491" s="436"/>
      <c r="AM491" s="436"/>
      <c r="AN491" s="436"/>
      <c r="AO491" s="437"/>
      <c r="AP491" s="435" t="s">
        <v>1037</v>
      </c>
      <c r="AQ491" s="436"/>
      <c r="AR491" s="436"/>
      <c r="AS491" s="436"/>
      <c r="AT491" s="437"/>
    </row>
    <row r="492" spans="1:46" ht="18.75" customHeight="1">
      <c r="A492" s="57"/>
      <c r="B492" s="527" t="str">
        <f>Calcu!C340</f>
        <v>Y 축 - X 방향</v>
      </c>
      <c r="C492" s="528"/>
      <c r="D492" s="528"/>
      <c r="E492" s="528"/>
      <c r="F492" s="529"/>
      <c r="G492" s="438" t="str">
        <f>Calcu!E340</f>
        <v/>
      </c>
      <c r="H492" s="439"/>
      <c r="I492" s="439"/>
      <c r="J492" s="439"/>
      <c r="K492" s="440"/>
      <c r="L492" s="438" t="str">
        <f>Calcu!G340</f>
        <v/>
      </c>
      <c r="M492" s="439"/>
      <c r="N492" s="439"/>
      <c r="O492" s="439"/>
      <c r="P492" s="440"/>
      <c r="Q492" s="438" t="str">
        <f>Calcu!H340</f>
        <v/>
      </c>
      <c r="R492" s="439"/>
      <c r="S492" s="439"/>
      <c r="T492" s="439"/>
      <c r="U492" s="440"/>
      <c r="V492" s="438" t="str">
        <f>Calcu!I340</f>
        <v/>
      </c>
      <c r="W492" s="439"/>
      <c r="X492" s="439"/>
      <c r="Y492" s="439"/>
      <c r="Z492" s="440"/>
      <c r="AA492" s="438" t="str">
        <f>Calcu!J340</f>
        <v/>
      </c>
      <c r="AB492" s="439"/>
      <c r="AC492" s="439"/>
      <c r="AD492" s="439"/>
      <c r="AE492" s="440"/>
      <c r="AF492" s="438" t="str">
        <f>Calcu!K340</f>
        <v/>
      </c>
      <c r="AG492" s="439"/>
      <c r="AH492" s="439"/>
      <c r="AI492" s="439"/>
      <c r="AJ492" s="440"/>
      <c r="AK492" s="438" t="str">
        <f>Calcu!L340</f>
        <v/>
      </c>
      <c r="AL492" s="439"/>
      <c r="AM492" s="439"/>
      <c r="AN492" s="439"/>
      <c r="AO492" s="440"/>
      <c r="AP492" s="438" t="str">
        <f>Calcu!M340</f>
        <v/>
      </c>
      <c r="AQ492" s="439"/>
      <c r="AR492" s="439"/>
      <c r="AS492" s="439"/>
      <c r="AT492" s="440"/>
    </row>
    <row r="493" spans="1:46" ht="18.75" customHeight="1">
      <c r="A493" s="57"/>
      <c r="B493" s="527" t="str">
        <f>Calcu!C341</f>
        <v>Y 축 - X 방향</v>
      </c>
      <c r="C493" s="528"/>
      <c r="D493" s="528"/>
      <c r="E493" s="528"/>
      <c r="F493" s="529"/>
      <c r="G493" s="438" t="str">
        <f>Calcu!E341</f>
        <v/>
      </c>
      <c r="H493" s="439"/>
      <c r="I493" s="439"/>
      <c r="J493" s="439"/>
      <c r="K493" s="440"/>
      <c r="L493" s="438" t="str">
        <f>Calcu!G341</f>
        <v/>
      </c>
      <c r="M493" s="439"/>
      <c r="N493" s="439"/>
      <c r="O493" s="439"/>
      <c r="P493" s="440"/>
      <c r="Q493" s="438" t="str">
        <f>Calcu!H341</f>
        <v/>
      </c>
      <c r="R493" s="439"/>
      <c r="S493" s="439"/>
      <c r="T493" s="439"/>
      <c r="U493" s="440"/>
      <c r="V493" s="438" t="str">
        <f>Calcu!I341</f>
        <v/>
      </c>
      <c r="W493" s="439"/>
      <c r="X493" s="439"/>
      <c r="Y493" s="439"/>
      <c r="Z493" s="440"/>
      <c r="AA493" s="438" t="str">
        <f>Calcu!J341</f>
        <v/>
      </c>
      <c r="AB493" s="439"/>
      <c r="AC493" s="439"/>
      <c r="AD493" s="439"/>
      <c r="AE493" s="440"/>
      <c r="AF493" s="438" t="str">
        <f>Calcu!K341</f>
        <v/>
      </c>
      <c r="AG493" s="439"/>
      <c r="AH493" s="439"/>
      <c r="AI493" s="439"/>
      <c r="AJ493" s="440"/>
      <c r="AK493" s="438" t="str">
        <f>Calcu!L341</f>
        <v/>
      </c>
      <c r="AL493" s="439"/>
      <c r="AM493" s="439"/>
      <c r="AN493" s="439"/>
      <c r="AO493" s="440"/>
      <c r="AP493" s="438" t="str">
        <f>Calcu!M341</f>
        <v/>
      </c>
      <c r="AQ493" s="439"/>
      <c r="AR493" s="439"/>
      <c r="AS493" s="439"/>
      <c r="AT493" s="440"/>
    </row>
    <row r="494" spans="1:46" ht="18.75" customHeight="1">
      <c r="A494" s="57"/>
      <c r="B494" s="527" t="str">
        <f>Calcu!C342</f>
        <v>Y 축 - X 방향</v>
      </c>
      <c r="C494" s="528"/>
      <c r="D494" s="528"/>
      <c r="E494" s="528"/>
      <c r="F494" s="529"/>
      <c r="G494" s="438" t="str">
        <f>Calcu!E342</f>
        <v/>
      </c>
      <c r="H494" s="439"/>
      <c r="I494" s="439"/>
      <c r="J494" s="439"/>
      <c r="K494" s="440"/>
      <c r="L494" s="438" t="str">
        <f>Calcu!G342</f>
        <v/>
      </c>
      <c r="M494" s="439"/>
      <c r="N494" s="439"/>
      <c r="O494" s="439"/>
      <c r="P494" s="440"/>
      <c r="Q494" s="438" t="str">
        <f>Calcu!H342</f>
        <v/>
      </c>
      <c r="R494" s="439"/>
      <c r="S494" s="439"/>
      <c r="T494" s="439"/>
      <c r="U494" s="440"/>
      <c r="V494" s="438" t="str">
        <f>Calcu!I342</f>
        <v/>
      </c>
      <c r="W494" s="439"/>
      <c r="X494" s="439"/>
      <c r="Y494" s="439"/>
      <c r="Z494" s="440"/>
      <c r="AA494" s="438" t="str">
        <f>Calcu!J342</f>
        <v/>
      </c>
      <c r="AB494" s="439"/>
      <c r="AC494" s="439"/>
      <c r="AD494" s="439"/>
      <c r="AE494" s="440"/>
      <c r="AF494" s="438" t="str">
        <f>Calcu!K342</f>
        <v/>
      </c>
      <c r="AG494" s="439"/>
      <c r="AH494" s="439"/>
      <c r="AI494" s="439"/>
      <c r="AJ494" s="440"/>
      <c r="AK494" s="438" t="str">
        <f>Calcu!L342</f>
        <v/>
      </c>
      <c r="AL494" s="439"/>
      <c r="AM494" s="439"/>
      <c r="AN494" s="439"/>
      <c r="AO494" s="440"/>
      <c r="AP494" s="438" t="str">
        <f>Calcu!M342</f>
        <v/>
      </c>
      <c r="AQ494" s="439"/>
      <c r="AR494" s="439"/>
      <c r="AS494" s="439"/>
      <c r="AT494" s="440"/>
    </row>
    <row r="495" spans="1:46" ht="18.75" customHeight="1">
      <c r="A495" s="57"/>
      <c r="B495" s="527" t="str">
        <f>Calcu!C343</f>
        <v>Y 축 - X 방향</v>
      </c>
      <c r="C495" s="528"/>
      <c r="D495" s="528"/>
      <c r="E495" s="528"/>
      <c r="F495" s="529"/>
      <c r="G495" s="438" t="str">
        <f>Calcu!E343</f>
        <v/>
      </c>
      <c r="H495" s="439"/>
      <c r="I495" s="439"/>
      <c r="J495" s="439"/>
      <c r="K495" s="440"/>
      <c r="L495" s="438" t="str">
        <f>Calcu!G343</f>
        <v/>
      </c>
      <c r="M495" s="439"/>
      <c r="N495" s="439"/>
      <c r="O495" s="439"/>
      <c r="P495" s="440"/>
      <c r="Q495" s="438" t="str">
        <f>Calcu!H343</f>
        <v/>
      </c>
      <c r="R495" s="439"/>
      <c r="S495" s="439"/>
      <c r="T495" s="439"/>
      <c r="U495" s="440"/>
      <c r="V495" s="438" t="str">
        <f>Calcu!I343</f>
        <v/>
      </c>
      <c r="W495" s="439"/>
      <c r="X495" s="439"/>
      <c r="Y495" s="439"/>
      <c r="Z495" s="440"/>
      <c r="AA495" s="438" t="str">
        <f>Calcu!J343</f>
        <v/>
      </c>
      <c r="AB495" s="439"/>
      <c r="AC495" s="439"/>
      <c r="AD495" s="439"/>
      <c r="AE495" s="440"/>
      <c r="AF495" s="438" t="str">
        <f>Calcu!K343</f>
        <v/>
      </c>
      <c r="AG495" s="439"/>
      <c r="AH495" s="439"/>
      <c r="AI495" s="439"/>
      <c r="AJ495" s="440"/>
      <c r="AK495" s="438" t="str">
        <f>Calcu!L343</f>
        <v/>
      </c>
      <c r="AL495" s="439"/>
      <c r="AM495" s="439"/>
      <c r="AN495" s="439"/>
      <c r="AO495" s="440"/>
      <c r="AP495" s="438" t="str">
        <f>Calcu!M343</f>
        <v/>
      </c>
      <c r="AQ495" s="439"/>
      <c r="AR495" s="439"/>
      <c r="AS495" s="439"/>
      <c r="AT495" s="440"/>
    </row>
    <row r="496" spans="1:46" ht="18.75" customHeight="1">
      <c r="A496" s="57"/>
      <c r="B496" s="527" t="str">
        <f>Calcu!C344</f>
        <v>Y 축 - X 방향</v>
      </c>
      <c r="C496" s="528"/>
      <c r="D496" s="528"/>
      <c r="E496" s="528"/>
      <c r="F496" s="529"/>
      <c r="G496" s="438" t="str">
        <f>Calcu!E344</f>
        <v/>
      </c>
      <c r="H496" s="439"/>
      <c r="I496" s="439"/>
      <c r="J496" s="439"/>
      <c r="K496" s="440"/>
      <c r="L496" s="438" t="str">
        <f>Calcu!G344</f>
        <v/>
      </c>
      <c r="M496" s="439"/>
      <c r="N496" s="439"/>
      <c r="O496" s="439"/>
      <c r="P496" s="440"/>
      <c r="Q496" s="438" t="str">
        <f>Calcu!H344</f>
        <v/>
      </c>
      <c r="R496" s="439"/>
      <c r="S496" s="439"/>
      <c r="T496" s="439"/>
      <c r="U496" s="440"/>
      <c r="V496" s="438" t="str">
        <f>Calcu!I344</f>
        <v/>
      </c>
      <c r="W496" s="439"/>
      <c r="X496" s="439"/>
      <c r="Y496" s="439"/>
      <c r="Z496" s="440"/>
      <c r="AA496" s="438" t="str">
        <f>Calcu!J344</f>
        <v/>
      </c>
      <c r="AB496" s="439"/>
      <c r="AC496" s="439"/>
      <c r="AD496" s="439"/>
      <c r="AE496" s="440"/>
      <c r="AF496" s="438" t="str">
        <f>Calcu!K344</f>
        <v/>
      </c>
      <c r="AG496" s="439"/>
      <c r="AH496" s="439"/>
      <c r="AI496" s="439"/>
      <c r="AJ496" s="440"/>
      <c r="AK496" s="438" t="str">
        <f>Calcu!L344</f>
        <v/>
      </c>
      <c r="AL496" s="439"/>
      <c r="AM496" s="439"/>
      <c r="AN496" s="439"/>
      <c r="AO496" s="440"/>
      <c r="AP496" s="438" t="str">
        <f>Calcu!M344</f>
        <v/>
      </c>
      <c r="AQ496" s="439"/>
      <c r="AR496" s="439"/>
      <c r="AS496" s="439"/>
      <c r="AT496" s="440"/>
    </row>
    <row r="497" spans="1:46" ht="18.75" customHeight="1">
      <c r="A497" s="57"/>
      <c r="B497" s="527" t="str">
        <f>Calcu!C345</f>
        <v>Y 축 - X 방향</v>
      </c>
      <c r="C497" s="528"/>
      <c r="D497" s="528"/>
      <c r="E497" s="528"/>
      <c r="F497" s="529"/>
      <c r="G497" s="438" t="str">
        <f>Calcu!E345</f>
        <v/>
      </c>
      <c r="H497" s="439"/>
      <c r="I497" s="439"/>
      <c r="J497" s="439"/>
      <c r="K497" s="440"/>
      <c r="L497" s="438" t="str">
        <f>Calcu!G345</f>
        <v/>
      </c>
      <c r="M497" s="439"/>
      <c r="N497" s="439"/>
      <c r="O497" s="439"/>
      <c r="P497" s="440"/>
      <c r="Q497" s="438" t="str">
        <f>Calcu!H345</f>
        <v/>
      </c>
      <c r="R497" s="439"/>
      <c r="S497" s="439"/>
      <c r="T497" s="439"/>
      <c r="U497" s="440"/>
      <c r="V497" s="438" t="str">
        <f>Calcu!I345</f>
        <v/>
      </c>
      <c r="W497" s="439"/>
      <c r="X497" s="439"/>
      <c r="Y497" s="439"/>
      <c r="Z497" s="440"/>
      <c r="AA497" s="438" t="str">
        <f>Calcu!J345</f>
        <v/>
      </c>
      <c r="AB497" s="439"/>
      <c r="AC497" s="439"/>
      <c r="AD497" s="439"/>
      <c r="AE497" s="440"/>
      <c r="AF497" s="438" t="str">
        <f>Calcu!K345</f>
        <v/>
      </c>
      <c r="AG497" s="439"/>
      <c r="AH497" s="439"/>
      <c r="AI497" s="439"/>
      <c r="AJ497" s="440"/>
      <c r="AK497" s="438" t="str">
        <f>Calcu!L345</f>
        <v/>
      </c>
      <c r="AL497" s="439"/>
      <c r="AM497" s="439"/>
      <c r="AN497" s="439"/>
      <c r="AO497" s="440"/>
      <c r="AP497" s="438" t="str">
        <f>Calcu!M345</f>
        <v/>
      </c>
      <c r="AQ497" s="439"/>
      <c r="AR497" s="439"/>
      <c r="AS497" s="439"/>
      <c r="AT497" s="440"/>
    </row>
    <row r="498" spans="1:46" ht="18.75" customHeight="1">
      <c r="A498" s="57"/>
      <c r="B498" s="527" t="str">
        <f>Calcu!C346</f>
        <v>Y 축 - X 방향</v>
      </c>
      <c r="C498" s="528"/>
      <c r="D498" s="528"/>
      <c r="E498" s="528"/>
      <c r="F498" s="529"/>
      <c r="G498" s="438" t="str">
        <f>Calcu!E346</f>
        <v/>
      </c>
      <c r="H498" s="439"/>
      <c r="I498" s="439"/>
      <c r="J498" s="439"/>
      <c r="K498" s="440"/>
      <c r="L498" s="438" t="str">
        <f>Calcu!G346</f>
        <v/>
      </c>
      <c r="M498" s="439"/>
      <c r="N498" s="439"/>
      <c r="O498" s="439"/>
      <c r="P498" s="440"/>
      <c r="Q498" s="438" t="str">
        <f>Calcu!H346</f>
        <v/>
      </c>
      <c r="R498" s="439"/>
      <c r="S498" s="439"/>
      <c r="T498" s="439"/>
      <c r="U498" s="440"/>
      <c r="V498" s="438" t="str">
        <f>Calcu!I346</f>
        <v/>
      </c>
      <c r="W498" s="439"/>
      <c r="X498" s="439"/>
      <c r="Y498" s="439"/>
      <c r="Z498" s="440"/>
      <c r="AA498" s="438" t="str">
        <f>Calcu!J346</f>
        <v/>
      </c>
      <c r="AB498" s="439"/>
      <c r="AC498" s="439"/>
      <c r="AD498" s="439"/>
      <c r="AE498" s="440"/>
      <c r="AF498" s="438" t="str">
        <f>Calcu!K346</f>
        <v/>
      </c>
      <c r="AG498" s="439"/>
      <c r="AH498" s="439"/>
      <c r="AI498" s="439"/>
      <c r="AJ498" s="440"/>
      <c r="AK498" s="438" t="str">
        <f>Calcu!L346</f>
        <v/>
      </c>
      <c r="AL498" s="439"/>
      <c r="AM498" s="439"/>
      <c r="AN498" s="439"/>
      <c r="AO498" s="440"/>
      <c r="AP498" s="438" t="str">
        <f>Calcu!M346</f>
        <v/>
      </c>
      <c r="AQ498" s="439"/>
      <c r="AR498" s="439"/>
      <c r="AS498" s="439"/>
      <c r="AT498" s="440"/>
    </row>
    <row r="499" spans="1:46" ht="18.75" customHeight="1">
      <c r="A499" s="57"/>
      <c r="B499" s="527" t="str">
        <f>Calcu!C347</f>
        <v>Y 축 - X 방향</v>
      </c>
      <c r="C499" s="528"/>
      <c r="D499" s="528"/>
      <c r="E499" s="528"/>
      <c r="F499" s="529"/>
      <c r="G499" s="438" t="str">
        <f>Calcu!E347</f>
        <v/>
      </c>
      <c r="H499" s="439"/>
      <c r="I499" s="439"/>
      <c r="J499" s="439"/>
      <c r="K499" s="440"/>
      <c r="L499" s="438" t="str">
        <f>Calcu!G347</f>
        <v/>
      </c>
      <c r="M499" s="439"/>
      <c r="N499" s="439"/>
      <c r="O499" s="439"/>
      <c r="P499" s="440"/>
      <c r="Q499" s="438" t="str">
        <f>Calcu!H347</f>
        <v/>
      </c>
      <c r="R499" s="439"/>
      <c r="S499" s="439"/>
      <c r="T499" s="439"/>
      <c r="U499" s="440"/>
      <c r="V499" s="438" t="str">
        <f>Calcu!I347</f>
        <v/>
      </c>
      <c r="W499" s="439"/>
      <c r="X499" s="439"/>
      <c r="Y499" s="439"/>
      <c r="Z499" s="440"/>
      <c r="AA499" s="438" t="str">
        <f>Calcu!J347</f>
        <v/>
      </c>
      <c r="AB499" s="439"/>
      <c r="AC499" s="439"/>
      <c r="AD499" s="439"/>
      <c r="AE499" s="440"/>
      <c r="AF499" s="438" t="str">
        <f>Calcu!K347</f>
        <v/>
      </c>
      <c r="AG499" s="439"/>
      <c r="AH499" s="439"/>
      <c r="AI499" s="439"/>
      <c r="AJ499" s="440"/>
      <c r="AK499" s="438" t="str">
        <f>Calcu!L347</f>
        <v/>
      </c>
      <c r="AL499" s="439"/>
      <c r="AM499" s="439"/>
      <c r="AN499" s="439"/>
      <c r="AO499" s="440"/>
      <c r="AP499" s="438" t="str">
        <f>Calcu!M347</f>
        <v/>
      </c>
      <c r="AQ499" s="439"/>
      <c r="AR499" s="439"/>
      <c r="AS499" s="439"/>
      <c r="AT499" s="440"/>
    </row>
    <row r="500" spans="1:46" ht="18.75" customHeight="1">
      <c r="A500" s="57"/>
      <c r="B500" s="527" t="str">
        <f>Calcu!C348</f>
        <v>Y 축 - X 방향</v>
      </c>
      <c r="C500" s="528"/>
      <c r="D500" s="528"/>
      <c r="E500" s="528"/>
      <c r="F500" s="529"/>
      <c r="G500" s="438" t="str">
        <f>Calcu!E348</f>
        <v/>
      </c>
      <c r="H500" s="439"/>
      <c r="I500" s="439"/>
      <c r="J500" s="439"/>
      <c r="K500" s="440"/>
      <c r="L500" s="438" t="str">
        <f>Calcu!G348</f>
        <v/>
      </c>
      <c r="M500" s="439"/>
      <c r="N500" s="439"/>
      <c r="O500" s="439"/>
      <c r="P500" s="440"/>
      <c r="Q500" s="438" t="str">
        <f>Calcu!H348</f>
        <v/>
      </c>
      <c r="R500" s="439"/>
      <c r="S500" s="439"/>
      <c r="T500" s="439"/>
      <c r="U500" s="440"/>
      <c r="V500" s="438" t="str">
        <f>Calcu!I348</f>
        <v/>
      </c>
      <c r="W500" s="439"/>
      <c r="X500" s="439"/>
      <c r="Y500" s="439"/>
      <c r="Z500" s="440"/>
      <c r="AA500" s="438" t="str">
        <f>Calcu!J348</f>
        <v/>
      </c>
      <c r="AB500" s="439"/>
      <c r="AC500" s="439"/>
      <c r="AD500" s="439"/>
      <c r="AE500" s="440"/>
      <c r="AF500" s="438" t="str">
        <f>Calcu!K348</f>
        <v/>
      </c>
      <c r="AG500" s="439"/>
      <c r="AH500" s="439"/>
      <c r="AI500" s="439"/>
      <c r="AJ500" s="440"/>
      <c r="AK500" s="438" t="str">
        <f>Calcu!L348</f>
        <v/>
      </c>
      <c r="AL500" s="439"/>
      <c r="AM500" s="439"/>
      <c r="AN500" s="439"/>
      <c r="AO500" s="440"/>
      <c r="AP500" s="438" t="str">
        <f>Calcu!M348</f>
        <v/>
      </c>
      <c r="AQ500" s="439"/>
      <c r="AR500" s="439"/>
      <c r="AS500" s="439"/>
      <c r="AT500" s="440"/>
    </row>
    <row r="501" spans="1:46" ht="18.75" customHeight="1">
      <c r="A501" s="57"/>
      <c r="B501" s="527" t="str">
        <f>Calcu!C349</f>
        <v>Y 축 - X 방향</v>
      </c>
      <c r="C501" s="528"/>
      <c r="D501" s="528"/>
      <c r="E501" s="528"/>
      <c r="F501" s="529"/>
      <c r="G501" s="438" t="str">
        <f>Calcu!E349</f>
        <v/>
      </c>
      <c r="H501" s="439"/>
      <c r="I501" s="439"/>
      <c r="J501" s="439"/>
      <c r="K501" s="440"/>
      <c r="L501" s="438" t="str">
        <f>Calcu!G349</f>
        <v/>
      </c>
      <c r="M501" s="439"/>
      <c r="N501" s="439"/>
      <c r="O501" s="439"/>
      <c r="P501" s="440"/>
      <c r="Q501" s="438" t="str">
        <f>Calcu!H349</f>
        <v/>
      </c>
      <c r="R501" s="439"/>
      <c r="S501" s="439"/>
      <c r="T501" s="439"/>
      <c r="U501" s="440"/>
      <c r="V501" s="438" t="str">
        <f>Calcu!I349</f>
        <v/>
      </c>
      <c r="W501" s="439"/>
      <c r="X501" s="439"/>
      <c r="Y501" s="439"/>
      <c r="Z501" s="440"/>
      <c r="AA501" s="438" t="str">
        <f>Calcu!J349</f>
        <v/>
      </c>
      <c r="AB501" s="439"/>
      <c r="AC501" s="439"/>
      <c r="AD501" s="439"/>
      <c r="AE501" s="440"/>
      <c r="AF501" s="438" t="str">
        <f>Calcu!K349</f>
        <v/>
      </c>
      <c r="AG501" s="439"/>
      <c r="AH501" s="439"/>
      <c r="AI501" s="439"/>
      <c r="AJ501" s="440"/>
      <c r="AK501" s="438" t="str">
        <f>Calcu!L349</f>
        <v/>
      </c>
      <c r="AL501" s="439"/>
      <c r="AM501" s="439"/>
      <c r="AN501" s="439"/>
      <c r="AO501" s="440"/>
      <c r="AP501" s="438" t="str">
        <f>Calcu!M349</f>
        <v/>
      </c>
      <c r="AQ501" s="439"/>
      <c r="AR501" s="439"/>
      <c r="AS501" s="439"/>
      <c r="AT501" s="440"/>
    </row>
    <row r="502" spans="1:46" ht="18.75" customHeight="1">
      <c r="A502" s="57"/>
      <c r="B502" s="527" t="str">
        <f>Calcu!C350</f>
        <v>Y 축 - X 방향</v>
      </c>
      <c r="C502" s="528"/>
      <c r="D502" s="528"/>
      <c r="E502" s="528"/>
      <c r="F502" s="529"/>
      <c r="G502" s="438" t="str">
        <f>Calcu!E350</f>
        <v/>
      </c>
      <c r="H502" s="439"/>
      <c r="I502" s="439"/>
      <c r="J502" s="439"/>
      <c r="K502" s="440"/>
      <c r="L502" s="438" t="str">
        <f>Calcu!G350</f>
        <v/>
      </c>
      <c r="M502" s="439"/>
      <c r="N502" s="439"/>
      <c r="O502" s="439"/>
      <c r="P502" s="440"/>
      <c r="Q502" s="438" t="str">
        <f>Calcu!H350</f>
        <v/>
      </c>
      <c r="R502" s="439"/>
      <c r="S502" s="439"/>
      <c r="T502" s="439"/>
      <c r="U502" s="440"/>
      <c r="V502" s="438" t="str">
        <f>Calcu!I350</f>
        <v/>
      </c>
      <c r="W502" s="439"/>
      <c r="X502" s="439"/>
      <c r="Y502" s="439"/>
      <c r="Z502" s="440"/>
      <c r="AA502" s="438" t="str">
        <f>Calcu!J350</f>
        <v/>
      </c>
      <c r="AB502" s="439"/>
      <c r="AC502" s="439"/>
      <c r="AD502" s="439"/>
      <c r="AE502" s="440"/>
      <c r="AF502" s="438" t="str">
        <f>Calcu!K350</f>
        <v/>
      </c>
      <c r="AG502" s="439"/>
      <c r="AH502" s="439"/>
      <c r="AI502" s="439"/>
      <c r="AJ502" s="440"/>
      <c r="AK502" s="438" t="str">
        <f>Calcu!L350</f>
        <v/>
      </c>
      <c r="AL502" s="439"/>
      <c r="AM502" s="439"/>
      <c r="AN502" s="439"/>
      <c r="AO502" s="440"/>
      <c r="AP502" s="438" t="str">
        <f>Calcu!M350</f>
        <v/>
      </c>
      <c r="AQ502" s="439"/>
      <c r="AR502" s="439"/>
      <c r="AS502" s="439"/>
      <c r="AT502" s="440"/>
    </row>
    <row r="503" spans="1:46" ht="18.75" customHeight="1">
      <c r="A503" s="57"/>
      <c r="B503" s="278"/>
      <c r="C503" s="278"/>
      <c r="D503" s="278"/>
      <c r="E503" s="278"/>
      <c r="F503" s="278"/>
      <c r="G503" s="278"/>
      <c r="H503" s="278"/>
      <c r="I503" s="278"/>
      <c r="J503" s="278"/>
      <c r="K503" s="278"/>
      <c r="L503" s="278"/>
      <c r="M503" s="278"/>
      <c r="N503" s="278"/>
      <c r="O503" s="278"/>
      <c r="P503" s="278"/>
      <c r="Q503" s="278"/>
      <c r="R503" s="278"/>
      <c r="S503" s="278"/>
      <c r="T503" s="278"/>
      <c r="U503" s="278"/>
      <c r="V503" s="278"/>
      <c r="W503" s="278"/>
      <c r="X503" s="278"/>
      <c r="Y503" s="278"/>
      <c r="Z503" s="278"/>
      <c r="AA503" s="278"/>
      <c r="AB503" s="278"/>
      <c r="AC503" s="278"/>
      <c r="AD503" s="278"/>
      <c r="AE503" s="278"/>
      <c r="AF503" s="278"/>
      <c r="AG503" s="278"/>
      <c r="AH503" s="278"/>
      <c r="AI503" s="278"/>
      <c r="AJ503" s="278"/>
      <c r="AK503" s="278"/>
      <c r="AL503" s="278"/>
      <c r="AM503" s="278"/>
      <c r="AN503" s="278"/>
      <c r="AO503" s="278"/>
      <c r="AP503" s="278"/>
      <c r="AQ503" s="278"/>
      <c r="AR503" s="278"/>
    </row>
    <row r="504" spans="1:46" ht="18.75" customHeight="1">
      <c r="A504" s="57"/>
      <c r="B504" s="429" t="s">
        <v>1020</v>
      </c>
      <c r="C504" s="430"/>
      <c r="D504" s="430"/>
      <c r="E504" s="430"/>
      <c r="F504" s="431"/>
      <c r="G504" s="429" t="s">
        <v>1022</v>
      </c>
      <c r="H504" s="430"/>
      <c r="I504" s="430"/>
      <c r="J504" s="430"/>
      <c r="K504" s="431"/>
      <c r="L504" s="435" t="str">
        <f>$N$5&amp;" 지시값"</f>
        <v>접촉식 좌표 측정기 지시값</v>
      </c>
      <c r="M504" s="436"/>
      <c r="N504" s="436"/>
      <c r="O504" s="436"/>
      <c r="P504" s="436"/>
      <c r="Q504" s="436"/>
      <c r="R504" s="436"/>
      <c r="S504" s="436"/>
      <c r="T504" s="436"/>
      <c r="U504" s="436"/>
      <c r="V504" s="436"/>
      <c r="W504" s="436"/>
      <c r="X504" s="436"/>
      <c r="Y504" s="436"/>
      <c r="Z504" s="436"/>
      <c r="AA504" s="436"/>
      <c r="AB504" s="436"/>
      <c r="AC504" s="436"/>
      <c r="AD504" s="436"/>
      <c r="AE504" s="436"/>
      <c r="AF504" s="436"/>
      <c r="AG504" s="436"/>
      <c r="AH504" s="436"/>
      <c r="AI504" s="436"/>
      <c r="AJ504" s="437"/>
      <c r="AK504" s="429" t="s">
        <v>958</v>
      </c>
      <c r="AL504" s="430"/>
      <c r="AM504" s="430"/>
      <c r="AN504" s="430"/>
      <c r="AO504" s="431"/>
      <c r="AP504" s="429" t="s">
        <v>687</v>
      </c>
      <c r="AQ504" s="430"/>
      <c r="AR504" s="430"/>
      <c r="AS504" s="430"/>
      <c r="AT504" s="431"/>
    </row>
    <row r="505" spans="1:46" ht="18.75" customHeight="1">
      <c r="A505" s="57"/>
      <c r="B505" s="432"/>
      <c r="C505" s="433"/>
      <c r="D505" s="433"/>
      <c r="E505" s="433"/>
      <c r="F505" s="434"/>
      <c r="G505" s="432"/>
      <c r="H505" s="433"/>
      <c r="I505" s="433"/>
      <c r="J505" s="433"/>
      <c r="K505" s="434"/>
      <c r="L505" s="435" t="s">
        <v>688</v>
      </c>
      <c r="M505" s="436"/>
      <c r="N505" s="436"/>
      <c r="O505" s="436"/>
      <c r="P505" s="437"/>
      <c r="Q505" s="435" t="s">
        <v>895</v>
      </c>
      <c r="R505" s="436"/>
      <c r="S505" s="436"/>
      <c r="T505" s="436"/>
      <c r="U505" s="437"/>
      <c r="V505" s="435" t="s">
        <v>690</v>
      </c>
      <c r="W505" s="436"/>
      <c r="X505" s="436"/>
      <c r="Y505" s="436"/>
      <c r="Z505" s="437"/>
      <c r="AA505" s="435" t="s">
        <v>1035</v>
      </c>
      <c r="AB505" s="436"/>
      <c r="AC505" s="436"/>
      <c r="AD505" s="436"/>
      <c r="AE505" s="437"/>
      <c r="AF505" s="435" t="s">
        <v>1036</v>
      </c>
      <c r="AG505" s="436"/>
      <c r="AH505" s="436"/>
      <c r="AI505" s="436"/>
      <c r="AJ505" s="437"/>
      <c r="AK505" s="432"/>
      <c r="AL505" s="433"/>
      <c r="AM505" s="433"/>
      <c r="AN505" s="433"/>
      <c r="AO505" s="434"/>
      <c r="AP505" s="432"/>
      <c r="AQ505" s="433"/>
      <c r="AR505" s="433"/>
      <c r="AS505" s="433"/>
      <c r="AT505" s="434"/>
    </row>
    <row r="506" spans="1:46" ht="18.75" customHeight="1">
      <c r="A506" s="57"/>
      <c r="B506" s="435"/>
      <c r="C506" s="436"/>
      <c r="D506" s="436"/>
      <c r="E506" s="436"/>
      <c r="F506" s="437"/>
      <c r="G506" s="435" t="s">
        <v>693</v>
      </c>
      <c r="H506" s="436"/>
      <c r="I506" s="436"/>
      <c r="J506" s="436"/>
      <c r="K506" s="437"/>
      <c r="L506" s="435" t="str">
        <f>G506</f>
        <v>mm</v>
      </c>
      <c r="M506" s="436"/>
      <c r="N506" s="436"/>
      <c r="O506" s="436"/>
      <c r="P506" s="437"/>
      <c r="Q506" s="435" t="str">
        <f>L506</f>
        <v>mm</v>
      </c>
      <c r="R506" s="436"/>
      <c r="S506" s="436"/>
      <c r="T506" s="436"/>
      <c r="U506" s="437"/>
      <c r="V506" s="435" t="str">
        <f>Q506</f>
        <v>mm</v>
      </c>
      <c r="W506" s="436"/>
      <c r="X506" s="436"/>
      <c r="Y506" s="436"/>
      <c r="Z506" s="437"/>
      <c r="AA506" s="435" t="str">
        <f>V506</f>
        <v>mm</v>
      </c>
      <c r="AB506" s="436"/>
      <c r="AC506" s="436"/>
      <c r="AD506" s="436"/>
      <c r="AE506" s="437"/>
      <c r="AF506" s="435" t="str">
        <f>AA506</f>
        <v>mm</v>
      </c>
      <c r="AG506" s="436"/>
      <c r="AH506" s="436"/>
      <c r="AI506" s="436"/>
      <c r="AJ506" s="437"/>
      <c r="AK506" s="435" t="s">
        <v>693</v>
      </c>
      <c r="AL506" s="436"/>
      <c r="AM506" s="436"/>
      <c r="AN506" s="436"/>
      <c r="AO506" s="437"/>
      <c r="AP506" s="435" t="s">
        <v>693</v>
      </c>
      <c r="AQ506" s="436"/>
      <c r="AR506" s="436"/>
      <c r="AS506" s="436"/>
      <c r="AT506" s="437"/>
    </row>
    <row r="507" spans="1:46" ht="18.75" customHeight="1">
      <c r="A507" s="57"/>
      <c r="B507" s="527" t="str">
        <f>Calcu!C355</f>
        <v>Y 축 - Z 방향</v>
      </c>
      <c r="C507" s="528"/>
      <c r="D507" s="528"/>
      <c r="E507" s="528"/>
      <c r="F507" s="529"/>
      <c r="G507" s="438" t="str">
        <f>Calcu!E355</f>
        <v/>
      </c>
      <c r="H507" s="439"/>
      <c r="I507" s="439"/>
      <c r="J507" s="439"/>
      <c r="K507" s="440"/>
      <c r="L507" s="438" t="str">
        <f>Calcu!G355</f>
        <v/>
      </c>
      <c r="M507" s="439"/>
      <c r="N507" s="439"/>
      <c r="O507" s="439"/>
      <c r="P507" s="440"/>
      <c r="Q507" s="438" t="str">
        <f>Calcu!H355</f>
        <v/>
      </c>
      <c r="R507" s="439"/>
      <c r="S507" s="439"/>
      <c r="T507" s="439"/>
      <c r="U507" s="440"/>
      <c r="V507" s="438" t="str">
        <f>Calcu!I355</f>
        <v/>
      </c>
      <c r="W507" s="439"/>
      <c r="X507" s="439"/>
      <c r="Y507" s="439"/>
      <c r="Z507" s="440"/>
      <c r="AA507" s="438" t="str">
        <f>Calcu!J355</f>
        <v/>
      </c>
      <c r="AB507" s="439"/>
      <c r="AC507" s="439"/>
      <c r="AD507" s="439"/>
      <c r="AE507" s="440"/>
      <c r="AF507" s="438" t="str">
        <f>Calcu!K355</f>
        <v/>
      </c>
      <c r="AG507" s="439"/>
      <c r="AH507" s="439"/>
      <c r="AI507" s="439"/>
      <c r="AJ507" s="440"/>
      <c r="AK507" s="438" t="str">
        <f>Calcu!L355</f>
        <v/>
      </c>
      <c r="AL507" s="439"/>
      <c r="AM507" s="439"/>
      <c r="AN507" s="439"/>
      <c r="AO507" s="440"/>
      <c r="AP507" s="438" t="str">
        <f>Calcu!M355</f>
        <v/>
      </c>
      <c r="AQ507" s="439"/>
      <c r="AR507" s="439"/>
      <c r="AS507" s="439"/>
      <c r="AT507" s="440"/>
    </row>
    <row r="508" spans="1:46" ht="18.75" customHeight="1">
      <c r="A508" s="57"/>
      <c r="B508" s="527" t="str">
        <f>Calcu!C356</f>
        <v>Y 축 - Z 방향</v>
      </c>
      <c r="C508" s="528"/>
      <c r="D508" s="528"/>
      <c r="E508" s="528"/>
      <c r="F508" s="529"/>
      <c r="G508" s="438" t="str">
        <f>Calcu!E356</f>
        <v/>
      </c>
      <c r="H508" s="439"/>
      <c r="I508" s="439"/>
      <c r="J508" s="439"/>
      <c r="K508" s="440"/>
      <c r="L508" s="438" t="str">
        <f>Calcu!G356</f>
        <v/>
      </c>
      <c r="M508" s="439"/>
      <c r="N508" s="439"/>
      <c r="O508" s="439"/>
      <c r="P508" s="440"/>
      <c r="Q508" s="438" t="str">
        <f>Calcu!H356</f>
        <v/>
      </c>
      <c r="R508" s="439"/>
      <c r="S508" s="439"/>
      <c r="T508" s="439"/>
      <c r="U508" s="440"/>
      <c r="V508" s="438" t="str">
        <f>Calcu!I356</f>
        <v/>
      </c>
      <c r="W508" s="439"/>
      <c r="X508" s="439"/>
      <c r="Y508" s="439"/>
      <c r="Z508" s="440"/>
      <c r="AA508" s="438" t="str">
        <f>Calcu!J356</f>
        <v/>
      </c>
      <c r="AB508" s="439"/>
      <c r="AC508" s="439"/>
      <c r="AD508" s="439"/>
      <c r="AE508" s="440"/>
      <c r="AF508" s="438" t="str">
        <f>Calcu!K356</f>
        <v/>
      </c>
      <c r="AG508" s="439"/>
      <c r="AH508" s="439"/>
      <c r="AI508" s="439"/>
      <c r="AJ508" s="440"/>
      <c r="AK508" s="438" t="str">
        <f>Calcu!L356</f>
        <v/>
      </c>
      <c r="AL508" s="439"/>
      <c r="AM508" s="439"/>
      <c r="AN508" s="439"/>
      <c r="AO508" s="440"/>
      <c r="AP508" s="438" t="str">
        <f>Calcu!M356</f>
        <v/>
      </c>
      <c r="AQ508" s="439"/>
      <c r="AR508" s="439"/>
      <c r="AS508" s="439"/>
      <c r="AT508" s="440"/>
    </row>
    <row r="509" spans="1:46" ht="18.75" customHeight="1">
      <c r="A509" s="57"/>
      <c r="B509" s="527" t="str">
        <f>Calcu!C357</f>
        <v>Y 축 - Z 방향</v>
      </c>
      <c r="C509" s="528"/>
      <c r="D509" s="528"/>
      <c r="E509" s="528"/>
      <c r="F509" s="529"/>
      <c r="G509" s="438" t="str">
        <f>Calcu!E357</f>
        <v/>
      </c>
      <c r="H509" s="439"/>
      <c r="I509" s="439"/>
      <c r="J509" s="439"/>
      <c r="K509" s="440"/>
      <c r="L509" s="438" t="str">
        <f>Calcu!G357</f>
        <v/>
      </c>
      <c r="M509" s="439"/>
      <c r="N509" s="439"/>
      <c r="O509" s="439"/>
      <c r="P509" s="440"/>
      <c r="Q509" s="438" t="str">
        <f>Calcu!H357</f>
        <v/>
      </c>
      <c r="R509" s="439"/>
      <c r="S509" s="439"/>
      <c r="T509" s="439"/>
      <c r="U509" s="440"/>
      <c r="V509" s="438" t="str">
        <f>Calcu!I357</f>
        <v/>
      </c>
      <c r="W509" s="439"/>
      <c r="X509" s="439"/>
      <c r="Y509" s="439"/>
      <c r="Z509" s="440"/>
      <c r="AA509" s="438" t="str">
        <f>Calcu!J357</f>
        <v/>
      </c>
      <c r="AB509" s="439"/>
      <c r="AC509" s="439"/>
      <c r="AD509" s="439"/>
      <c r="AE509" s="440"/>
      <c r="AF509" s="438" t="str">
        <f>Calcu!K357</f>
        <v/>
      </c>
      <c r="AG509" s="439"/>
      <c r="AH509" s="439"/>
      <c r="AI509" s="439"/>
      <c r="AJ509" s="440"/>
      <c r="AK509" s="438" t="str">
        <f>Calcu!L357</f>
        <v/>
      </c>
      <c r="AL509" s="439"/>
      <c r="AM509" s="439"/>
      <c r="AN509" s="439"/>
      <c r="AO509" s="440"/>
      <c r="AP509" s="438" t="str">
        <f>Calcu!M357</f>
        <v/>
      </c>
      <c r="AQ509" s="439"/>
      <c r="AR509" s="439"/>
      <c r="AS509" s="439"/>
      <c r="AT509" s="440"/>
    </row>
    <row r="510" spans="1:46" ht="18.75" customHeight="1">
      <c r="A510" s="57"/>
      <c r="B510" s="527" t="str">
        <f>Calcu!C358</f>
        <v>Y 축 - Z 방향</v>
      </c>
      <c r="C510" s="528"/>
      <c r="D510" s="528"/>
      <c r="E510" s="528"/>
      <c r="F510" s="529"/>
      <c r="G510" s="438" t="str">
        <f>Calcu!E358</f>
        <v/>
      </c>
      <c r="H510" s="439"/>
      <c r="I510" s="439"/>
      <c r="J510" s="439"/>
      <c r="K510" s="440"/>
      <c r="L510" s="438" t="str">
        <f>Calcu!G358</f>
        <v/>
      </c>
      <c r="M510" s="439"/>
      <c r="N510" s="439"/>
      <c r="O510" s="439"/>
      <c r="P510" s="440"/>
      <c r="Q510" s="438" t="str">
        <f>Calcu!H358</f>
        <v/>
      </c>
      <c r="R510" s="439"/>
      <c r="S510" s="439"/>
      <c r="T510" s="439"/>
      <c r="U510" s="440"/>
      <c r="V510" s="438" t="str">
        <f>Calcu!I358</f>
        <v/>
      </c>
      <c r="W510" s="439"/>
      <c r="X510" s="439"/>
      <c r="Y510" s="439"/>
      <c r="Z510" s="440"/>
      <c r="AA510" s="438" t="str">
        <f>Calcu!J358</f>
        <v/>
      </c>
      <c r="AB510" s="439"/>
      <c r="AC510" s="439"/>
      <c r="AD510" s="439"/>
      <c r="AE510" s="440"/>
      <c r="AF510" s="438" t="str">
        <f>Calcu!K358</f>
        <v/>
      </c>
      <c r="AG510" s="439"/>
      <c r="AH510" s="439"/>
      <c r="AI510" s="439"/>
      <c r="AJ510" s="440"/>
      <c r="AK510" s="438" t="str">
        <f>Calcu!L358</f>
        <v/>
      </c>
      <c r="AL510" s="439"/>
      <c r="AM510" s="439"/>
      <c r="AN510" s="439"/>
      <c r="AO510" s="440"/>
      <c r="AP510" s="438" t="str">
        <f>Calcu!M358</f>
        <v/>
      </c>
      <c r="AQ510" s="439"/>
      <c r="AR510" s="439"/>
      <c r="AS510" s="439"/>
      <c r="AT510" s="440"/>
    </row>
    <row r="511" spans="1:46" ht="18.75" customHeight="1">
      <c r="A511" s="57"/>
      <c r="B511" s="527" t="str">
        <f>Calcu!C359</f>
        <v>Y 축 - Z 방향</v>
      </c>
      <c r="C511" s="528"/>
      <c r="D511" s="528"/>
      <c r="E511" s="528"/>
      <c r="F511" s="529"/>
      <c r="G511" s="438" t="str">
        <f>Calcu!E359</f>
        <v/>
      </c>
      <c r="H511" s="439"/>
      <c r="I511" s="439"/>
      <c r="J511" s="439"/>
      <c r="K511" s="440"/>
      <c r="L511" s="438" t="str">
        <f>Calcu!G359</f>
        <v/>
      </c>
      <c r="M511" s="439"/>
      <c r="N511" s="439"/>
      <c r="O511" s="439"/>
      <c r="P511" s="440"/>
      <c r="Q511" s="438" t="str">
        <f>Calcu!H359</f>
        <v/>
      </c>
      <c r="R511" s="439"/>
      <c r="S511" s="439"/>
      <c r="T511" s="439"/>
      <c r="U511" s="440"/>
      <c r="V511" s="438" t="str">
        <f>Calcu!I359</f>
        <v/>
      </c>
      <c r="W511" s="439"/>
      <c r="X511" s="439"/>
      <c r="Y511" s="439"/>
      <c r="Z511" s="440"/>
      <c r="AA511" s="438" t="str">
        <f>Calcu!J359</f>
        <v/>
      </c>
      <c r="AB511" s="439"/>
      <c r="AC511" s="439"/>
      <c r="AD511" s="439"/>
      <c r="AE511" s="440"/>
      <c r="AF511" s="438" t="str">
        <f>Calcu!K359</f>
        <v/>
      </c>
      <c r="AG511" s="439"/>
      <c r="AH511" s="439"/>
      <c r="AI511" s="439"/>
      <c r="AJ511" s="440"/>
      <c r="AK511" s="438" t="str">
        <f>Calcu!L359</f>
        <v/>
      </c>
      <c r="AL511" s="439"/>
      <c r="AM511" s="439"/>
      <c r="AN511" s="439"/>
      <c r="AO511" s="440"/>
      <c r="AP511" s="438" t="str">
        <f>Calcu!M359</f>
        <v/>
      </c>
      <c r="AQ511" s="439"/>
      <c r="AR511" s="439"/>
      <c r="AS511" s="439"/>
      <c r="AT511" s="440"/>
    </row>
    <row r="512" spans="1:46" ht="18.75" customHeight="1">
      <c r="A512" s="57"/>
      <c r="B512" s="527" t="str">
        <f>Calcu!C360</f>
        <v>Y 축 - Z 방향</v>
      </c>
      <c r="C512" s="528"/>
      <c r="D512" s="528"/>
      <c r="E512" s="528"/>
      <c r="F512" s="529"/>
      <c r="G512" s="438" t="str">
        <f>Calcu!E360</f>
        <v/>
      </c>
      <c r="H512" s="439"/>
      <c r="I512" s="439"/>
      <c r="J512" s="439"/>
      <c r="K512" s="440"/>
      <c r="L512" s="438" t="str">
        <f>Calcu!G360</f>
        <v/>
      </c>
      <c r="M512" s="439"/>
      <c r="N512" s="439"/>
      <c r="O512" s="439"/>
      <c r="P512" s="440"/>
      <c r="Q512" s="438" t="str">
        <f>Calcu!H360</f>
        <v/>
      </c>
      <c r="R512" s="439"/>
      <c r="S512" s="439"/>
      <c r="T512" s="439"/>
      <c r="U512" s="440"/>
      <c r="V512" s="438" t="str">
        <f>Calcu!I360</f>
        <v/>
      </c>
      <c r="W512" s="439"/>
      <c r="X512" s="439"/>
      <c r="Y512" s="439"/>
      <c r="Z512" s="440"/>
      <c r="AA512" s="438" t="str">
        <f>Calcu!J360</f>
        <v/>
      </c>
      <c r="AB512" s="439"/>
      <c r="AC512" s="439"/>
      <c r="AD512" s="439"/>
      <c r="AE512" s="440"/>
      <c r="AF512" s="438" t="str">
        <f>Calcu!K360</f>
        <v/>
      </c>
      <c r="AG512" s="439"/>
      <c r="AH512" s="439"/>
      <c r="AI512" s="439"/>
      <c r="AJ512" s="440"/>
      <c r="AK512" s="438" t="str">
        <f>Calcu!L360</f>
        <v/>
      </c>
      <c r="AL512" s="439"/>
      <c r="AM512" s="439"/>
      <c r="AN512" s="439"/>
      <c r="AO512" s="440"/>
      <c r="AP512" s="438" t="str">
        <f>Calcu!M360</f>
        <v/>
      </c>
      <c r="AQ512" s="439"/>
      <c r="AR512" s="439"/>
      <c r="AS512" s="439"/>
      <c r="AT512" s="440"/>
    </row>
    <row r="513" spans="1:46" ht="18.75" customHeight="1">
      <c r="A513" s="57"/>
      <c r="B513" s="527" t="str">
        <f>Calcu!C361</f>
        <v>Y 축 - Z 방향</v>
      </c>
      <c r="C513" s="528"/>
      <c r="D513" s="528"/>
      <c r="E513" s="528"/>
      <c r="F513" s="529"/>
      <c r="G513" s="438" t="str">
        <f>Calcu!E361</f>
        <v/>
      </c>
      <c r="H513" s="439"/>
      <c r="I513" s="439"/>
      <c r="J513" s="439"/>
      <c r="K513" s="440"/>
      <c r="L513" s="438" t="str">
        <f>Calcu!G361</f>
        <v/>
      </c>
      <c r="M513" s="439"/>
      <c r="N513" s="439"/>
      <c r="O513" s="439"/>
      <c r="P513" s="440"/>
      <c r="Q513" s="438" t="str">
        <f>Calcu!H361</f>
        <v/>
      </c>
      <c r="R513" s="439"/>
      <c r="S513" s="439"/>
      <c r="T513" s="439"/>
      <c r="U513" s="440"/>
      <c r="V513" s="438" t="str">
        <f>Calcu!I361</f>
        <v/>
      </c>
      <c r="W513" s="439"/>
      <c r="X513" s="439"/>
      <c r="Y513" s="439"/>
      <c r="Z513" s="440"/>
      <c r="AA513" s="438" t="str">
        <f>Calcu!J361</f>
        <v/>
      </c>
      <c r="AB513" s="439"/>
      <c r="AC513" s="439"/>
      <c r="AD513" s="439"/>
      <c r="AE513" s="440"/>
      <c r="AF513" s="438" t="str">
        <f>Calcu!K361</f>
        <v/>
      </c>
      <c r="AG513" s="439"/>
      <c r="AH513" s="439"/>
      <c r="AI513" s="439"/>
      <c r="AJ513" s="440"/>
      <c r="AK513" s="438" t="str">
        <f>Calcu!L361</f>
        <v/>
      </c>
      <c r="AL513" s="439"/>
      <c r="AM513" s="439"/>
      <c r="AN513" s="439"/>
      <c r="AO513" s="440"/>
      <c r="AP513" s="438" t="str">
        <f>Calcu!M361</f>
        <v/>
      </c>
      <c r="AQ513" s="439"/>
      <c r="AR513" s="439"/>
      <c r="AS513" s="439"/>
      <c r="AT513" s="440"/>
    </row>
    <row r="514" spans="1:46" ht="18.75" customHeight="1">
      <c r="A514" s="57"/>
      <c r="B514" s="527" t="str">
        <f>Calcu!C362</f>
        <v>Y 축 - Z 방향</v>
      </c>
      <c r="C514" s="528"/>
      <c r="D514" s="528"/>
      <c r="E514" s="528"/>
      <c r="F514" s="529"/>
      <c r="G514" s="438" t="str">
        <f>Calcu!E362</f>
        <v/>
      </c>
      <c r="H514" s="439"/>
      <c r="I514" s="439"/>
      <c r="J514" s="439"/>
      <c r="K514" s="440"/>
      <c r="L514" s="438" t="str">
        <f>Calcu!G362</f>
        <v/>
      </c>
      <c r="M514" s="439"/>
      <c r="N514" s="439"/>
      <c r="O514" s="439"/>
      <c r="P514" s="440"/>
      <c r="Q514" s="438" t="str">
        <f>Calcu!H362</f>
        <v/>
      </c>
      <c r="R514" s="439"/>
      <c r="S514" s="439"/>
      <c r="T514" s="439"/>
      <c r="U514" s="440"/>
      <c r="V514" s="438" t="str">
        <f>Calcu!I362</f>
        <v/>
      </c>
      <c r="W514" s="439"/>
      <c r="X514" s="439"/>
      <c r="Y514" s="439"/>
      <c r="Z514" s="440"/>
      <c r="AA514" s="438" t="str">
        <f>Calcu!J362</f>
        <v/>
      </c>
      <c r="AB514" s="439"/>
      <c r="AC514" s="439"/>
      <c r="AD514" s="439"/>
      <c r="AE514" s="440"/>
      <c r="AF514" s="438" t="str">
        <f>Calcu!K362</f>
        <v/>
      </c>
      <c r="AG514" s="439"/>
      <c r="AH514" s="439"/>
      <c r="AI514" s="439"/>
      <c r="AJ514" s="440"/>
      <c r="AK514" s="438" t="str">
        <f>Calcu!L362</f>
        <v/>
      </c>
      <c r="AL514" s="439"/>
      <c r="AM514" s="439"/>
      <c r="AN514" s="439"/>
      <c r="AO514" s="440"/>
      <c r="AP514" s="438" t="str">
        <f>Calcu!M362</f>
        <v/>
      </c>
      <c r="AQ514" s="439"/>
      <c r="AR514" s="439"/>
      <c r="AS514" s="439"/>
      <c r="AT514" s="440"/>
    </row>
    <row r="515" spans="1:46" ht="18.75" customHeight="1">
      <c r="A515" s="57"/>
      <c r="B515" s="527" t="str">
        <f>Calcu!C363</f>
        <v>Y 축 - Z 방향</v>
      </c>
      <c r="C515" s="528"/>
      <c r="D515" s="528"/>
      <c r="E515" s="528"/>
      <c r="F515" s="529"/>
      <c r="G515" s="438" t="str">
        <f>Calcu!E363</f>
        <v/>
      </c>
      <c r="H515" s="439"/>
      <c r="I515" s="439"/>
      <c r="J515" s="439"/>
      <c r="K515" s="440"/>
      <c r="L515" s="438" t="str">
        <f>Calcu!G363</f>
        <v/>
      </c>
      <c r="M515" s="439"/>
      <c r="N515" s="439"/>
      <c r="O515" s="439"/>
      <c r="P515" s="440"/>
      <c r="Q515" s="438" t="str">
        <f>Calcu!H363</f>
        <v/>
      </c>
      <c r="R515" s="439"/>
      <c r="S515" s="439"/>
      <c r="T515" s="439"/>
      <c r="U515" s="440"/>
      <c r="V515" s="438" t="str">
        <f>Calcu!I363</f>
        <v/>
      </c>
      <c r="W515" s="439"/>
      <c r="X515" s="439"/>
      <c r="Y515" s="439"/>
      <c r="Z515" s="440"/>
      <c r="AA515" s="438" t="str">
        <f>Calcu!J363</f>
        <v/>
      </c>
      <c r="AB515" s="439"/>
      <c r="AC515" s="439"/>
      <c r="AD515" s="439"/>
      <c r="AE515" s="440"/>
      <c r="AF515" s="438" t="str">
        <f>Calcu!K363</f>
        <v/>
      </c>
      <c r="AG515" s="439"/>
      <c r="AH515" s="439"/>
      <c r="AI515" s="439"/>
      <c r="AJ515" s="440"/>
      <c r="AK515" s="438" t="str">
        <f>Calcu!L363</f>
        <v/>
      </c>
      <c r="AL515" s="439"/>
      <c r="AM515" s="439"/>
      <c r="AN515" s="439"/>
      <c r="AO515" s="440"/>
      <c r="AP515" s="438" t="str">
        <f>Calcu!M363</f>
        <v/>
      </c>
      <c r="AQ515" s="439"/>
      <c r="AR515" s="439"/>
      <c r="AS515" s="439"/>
      <c r="AT515" s="440"/>
    </row>
    <row r="516" spans="1:46" ht="18.75" customHeight="1">
      <c r="A516" s="57"/>
      <c r="B516" s="527" t="str">
        <f>Calcu!C364</f>
        <v>Y 축 - Z 방향</v>
      </c>
      <c r="C516" s="528"/>
      <c r="D516" s="528"/>
      <c r="E516" s="528"/>
      <c r="F516" s="529"/>
      <c r="G516" s="438" t="str">
        <f>Calcu!E364</f>
        <v/>
      </c>
      <c r="H516" s="439"/>
      <c r="I516" s="439"/>
      <c r="J516" s="439"/>
      <c r="K516" s="440"/>
      <c r="L516" s="438" t="str">
        <f>Calcu!G364</f>
        <v/>
      </c>
      <c r="M516" s="439"/>
      <c r="N516" s="439"/>
      <c r="O516" s="439"/>
      <c r="P516" s="440"/>
      <c r="Q516" s="438" t="str">
        <f>Calcu!H364</f>
        <v/>
      </c>
      <c r="R516" s="439"/>
      <c r="S516" s="439"/>
      <c r="T516" s="439"/>
      <c r="U516" s="440"/>
      <c r="V516" s="438" t="str">
        <f>Calcu!I364</f>
        <v/>
      </c>
      <c r="W516" s="439"/>
      <c r="X516" s="439"/>
      <c r="Y516" s="439"/>
      <c r="Z516" s="440"/>
      <c r="AA516" s="438" t="str">
        <f>Calcu!J364</f>
        <v/>
      </c>
      <c r="AB516" s="439"/>
      <c r="AC516" s="439"/>
      <c r="AD516" s="439"/>
      <c r="AE516" s="440"/>
      <c r="AF516" s="438" t="str">
        <f>Calcu!K364</f>
        <v/>
      </c>
      <c r="AG516" s="439"/>
      <c r="AH516" s="439"/>
      <c r="AI516" s="439"/>
      <c r="AJ516" s="440"/>
      <c r="AK516" s="438" t="str">
        <f>Calcu!L364</f>
        <v/>
      </c>
      <c r="AL516" s="439"/>
      <c r="AM516" s="439"/>
      <c r="AN516" s="439"/>
      <c r="AO516" s="440"/>
      <c r="AP516" s="438" t="str">
        <f>Calcu!M364</f>
        <v/>
      </c>
      <c r="AQ516" s="439"/>
      <c r="AR516" s="439"/>
      <c r="AS516" s="439"/>
      <c r="AT516" s="440"/>
    </row>
    <row r="517" spans="1:46" ht="18.75" customHeight="1">
      <c r="A517" s="57"/>
      <c r="B517" s="527" t="str">
        <f>Calcu!C365</f>
        <v>Y 축 - Z 방향</v>
      </c>
      <c r="C517" s="528"/>
      <c r="D517" s="528"/>
      <c r="E517" s="528"/>
      <c r="F517" s="529"/>
      <c r="G517" s="438" t="str">
        <f>Calcu!E365</f>
        <v/>
      </c>
      <c r="H517" s="439"/>
      <c r="I517" s="439"/>
      <c r="J517" s="439"/>
      <c r="K517" s="440"/>
      <c r="L517" s="438" t="str">
        <f>Calcu!G365</f>
        <v/>
      </c>
      <c r="M517" s="439"/>
      <c r="N517" s="439"/>
      <c r="O517" s="439"/>
      <c r="P517" s="440"/>
      <c r="Q517" s="438" t="str">
        <f>Calcu!H365</f>
        <v/>
      </c>
      <c r="R517" s="439"/>
      <c r="S517" s="439"/>
      <c r="T517" s="439"/>
      <c r="U517" s="440"/>
      <c r="V517" s="438" t="str">
        <f>Calcu!I365</f>
        <v/>
      </c>
      <c r="W517" s="439"/>
      <c r="X517" s="439"/>
      <c r="Y517" s="439"/>
      <c r="Z517" s="440"/>
      <c r="AA517" s="438" t="str">
        <f>Calcu!J365</f>
        <v/>
      </c>
      <c r="AB517" s="439"/>
      <c r="AC517" s="439"/>
      <c r="AD517" s="439"/>
      <c r="AE517" s="440"/>
      <c r="AF517" s="438" t="str">
        <f>Calcu!K365</f>
        <v/>
      </c>
      <c r="AG517" s="439"/>
      <c r="AH517" s="439"/>
      <c r="AI517" s="439"/>
      <c r="AJ517" s="440"/>
      <c r="AK517" s="438" t="str">
        <f>Calcu!L365</f>
        <v/>
      </c>
      <c r="AL517" s="439"/>
      <c r="AM517" s="439"/>
      <c r="AN517" s="439"/>
      <c r="AO517" s="440"/>
      <c r="AP517" s="438" t="str">
        <f>Calcu!M365</f>
        <v/>
      </c>
      <c r="AQ517" s="439"/>
      <c r="AR517" s="439"/>
      <c r="AS517" s="439"/>
      <c r="AT517" s="440"/>
    </row>
    <row r="518" spans="1:46" ht="18.75" customHeight="1">
      <c r="A518" s="57"/>
      <c r="B518" s="278"/>
      <c r="C518" s="278"/>
      <c r="D518" s="278"/>
      <c r="E518" s="278"/>
      <c r="F518" s="278"/>
      <c r="G518" s="278"/>
      <c r="H518" s="278"/>
      <c r="I518" s="278"/>
      <c r="J518" s="278"/>
      <c r="K518" s="278"/>
      <c r="L518" s="278"/>
      <c r="M518" s="278"/>
      <c r="N518" s="278"/>
      <c r="O518" s="278"/>
      <c r="P518" s="278"/>
      <c r="Q518" s="278"/>
      <c r="R518" s="278"/>
      <c r="S518" s="278"/>
      <c r="T518" s="278"/>
      <c r="U518" s="278"/>
      <c r="V518" s="278"/>
      <c r="W518" s="278"/>
      <c r="X518" s="278"/>
      <c r="Y518" s="278"/>
      <c r="Z518" s="278"/>
      <c r="AA518" s="278"/>
      <c r="AB518" s="278"/>
      <c r="AC518" s="278"/>
      <c r="AD518" s="278"/>
      <c r="AE518" s="278"/>
      <c r="AF518" s="278"/>
      <c r="AG518" s="278"/>
      <c r="AH518" s="278"/>
      <c r="AI518" s="278"/>
      <c r="AJ518" s="278"/>
      <c r="AK518" s="278"/>
      <c r="AL518" s="278"/>
      <c r="AM518" s="278"/>
      <c r="AN518" s="278"/>
      <c r="AO518" s="278"/>
      <c r="AP518" s="278"/>
      <c r="AQ518" s="278"/>
      <c r="AR518" s="278"/>
    </row>
    <row r="519" spans="1:46" ht="18.75" customHeight="1">
      <c r="A519" s="57"/>
      <c r="B519" s="429" t="s">
        <v>1020</v>
      </c>
      <c r="C519" s="430"/>
      <c r="D519" s="430"/>
      <c r="E519" s="430"/>
      <c r="F519" s="431"/>
      <c r="G519" s="429" t="s">
        <v>1022</v>
      </c>
      <c r="H519" s="430"/>
      <c r="I519" s="430"/>
      <c r="J519" s="430"/>
      <c r="K519" s="431"/>
      <c r="L519" s="435" t="str">
        <f>$N$5&amp;" 지시값"</f>
        <v>접촉식 좌표 측정기 지시값</v>
      </c>
      <c r="M519" s="436"/>
      <c r="N519" s="436"/>
      <c r="O519" s="436"/>
      <c r="P519" s="436"/>
      <c r="Q519" s="436"/>
      <c r="R519" s="436"/>
      <c r="S519" s="436"/>
      <c r="T519" s="436"/>
      <c r="U519" s="436"/>
      <c r="V519" s="436"/>
      <c r="W519" s="436"/>
      <c r="X519" s="436"/>
      <c r="Y519" s="436"/>
      <c r="Z519" s="436"/>
      <c r="AA519" s="436"/>
      <c r="AB519" s="436"/>
      <c r="AC519" s="436"/>
      <c r="AD519" s="436"/>
      <c r="AE519" s="436"/>
      <c r="AF519" s="436"/>
      <c r="AG519" s="436"/>
      <c r="AH519" s="436"/>
      <c r="AI519" s="436"/>
      <c r="AJ519" s="437"/>
      <c r="AK519" s="429" t="s">
        <v>958</v>
      </c>
      <c r="AL519" s="430"/>
      <c r="AM519" s="430"/>
      <c r="AN519" s="430"/>
      <c r="AO519" s="431"/>
      <c r="AP519" s="429" t="s">
        <v>687</v>
      </c>
      <c r="AQ519" s="430"/>
      <c r="AR519" s="430"/>
      <c r="AS519" s="430"/>
      <c r="AT519" s="431"/>
    </row>
    <row r="520" spans="1:46" ht="18.75" customHeight="1">
      <c r="A520" s="57"/>
      <c r="B520" s="432"/>
      <c r="C520" s="433"/>
      <c r="D520" s="433"/>
      <c r="E520" s="433"/>
      <c r="F520" s="434"/>
      <c r="G520" s="432"/>
      <c r="H520" s="433"/>
      <c r="I520" s="433"/>
      <c r="J520" s="433"/>
      <c r="K520" s="434"/>
      <c r="L520" s="435" t="s">
        <v>688</v>
      </c>
      <c r="M520" s="436"/>
      <c r="N520" s="436"/>
      <c r="O520" s="436"/>
      <c r="P520" s="437"/>
      <c r="Q520" s="435" t="s">
        <v>895</v>
      </c>
      <c r="R520" s="436"/>
      <c r="S520" s="436"/>
      <c r="T520" s="436"/>
      <c r="U520" s="437"/>
      <c r="V520" s="435" t="s">
        <v>690</v>
      </c>
      <c r="W520" s="436"/>
      <c r="X520" s="436"/>
      <c r="Y520" s="436"/>
      <c r="Z520" s="437"/>
      <c r="AA520" s="435" t="s">
        <v>1035</v>
      </c>
      <c r="AB520" s="436"/>
      <c r="AC520" s="436"/>
      <c r="AD520" s="436"/>
      <c r="AE520" s="437"/>
      <c r="AF520" s="435" t="s">
        <v>1036</v>
      </c>
      <c r="AG520" s="436"/>
      <c r="AH520" s="436"/>
      <c r="AI520" s="436"/>
      <c r="AJ520" s="437"/>
      <c r="AK520" s="432"/>
      <c r="AL520" s="433"/>
      <c r="AM520" s="433"/>
      <c r="AN520" s="433"/>
      <c r="AO520" s="434"/>
      <c r="AP520" s="432"/>
      <c r="AQ520" s="433"/>
      <c r="AR520" s="433"/>
      <c r="AS520" s="433"/>
      <c r="AT520" s="434"/>
    </row>
    <row r="521" spans="1:46" ht="18.75" customHeight="1">
      <c r="A521" s="57"/>
      <c r="B521" s="435"/>
      <c r="C521" s="436"/>
      <c r="D521" s="436"/>
      <c r="E521" s="436"/>
      <c r="F521" s="437"/>
      <c r="G521" s="435" t="s">
        <v>693</v>
      </c>
      <c r="H521" s="436"/>
      <c r="I521" s="436"/>
      <c r="J521" s="436"/>
      <c r="K521" s="437"/>
      <c r="L521" s="435" t="str">
        <f>G521</f>
        <v>mm</v>
      </c>
      <c r="M521" s="436"/>
      <c r="N521" s="436"/>
      <c r="O521" s="436"/>
      <c r="P521" s="437"/>
      <c r="Q521" s="435" t="str">
        <f>L521</f>
        <v>mm</v>
      </c>
      <c r="R521" s="436"/>
      <c r="S521" s="436"/>
      <c r="T521" s="436"/>
      <c r="U521" s="437"/>
      <c r="V521" s="435" t="str">
        <f>Q521</f>
        <v>mm</v>
      </c>
      <c r="W521" s="436"/>
      <c r="X521" s="436"/>
      <c r="Y521" s="436"/>
      <c r="Z521" s="437"/>
      <c r="AA521" s="435" t="str">
        <f>V521</f>
        <v>mm</v>
      </c>
      <c r="AB521" s="436"/>
      <c r="AC521" s="436"/>
      <c r="AD521" s="436"/>
      <c r="AE521" s="437"/>
      <c r="AF521" s="435" t="str">
        <f>AA521</f>
        <v>mm</v>
      </c>
      <c r="AG521" s="436"/>
      <c r="AH521" s="436"/>
      <c r="AI521" s="436"/>
      <c r="AJ521" s="437"/>
      <c r="AK521" s="435" t="s">
        <v>693</v>
      </c>
      <c r="AL521" s="436"/>
      <c r="AM521" s="436"/>
      <c r="AN521" s="436"/>
      <c r="AO521" s="437"/>
      <c r="AP521" s="435" t="s">
        <v>693</v>
      </c>
      <c r="AQ521" s="436"/>
      <c r="AR521" s="436"/>
      <c r="AS521" s="436"/>
      <c r="AT521" s="437"/>
    </row>
    <row r="522" spans="1:46" ht="18.75" customHeight="1">
      <c r="A522" s="57"/>
      <c r="B522" s="527" t="str">
        <f>Calcu!C370</f>
        <v>Z 축 - X 방향</v>
      </c>
      <c r="C522" s="528"/>
      <c r="D522" s="528"/>
      <c r="E522" s="528"/>
      <c r="F522" s="529"/>
      <c r="G522" s="438" t="str">
        <f>Calcu!E370</f>
        <v/>
      </c>
      <c r="H522" s="439"/>
      <c r="I522" s="439"/>
      <c r="J522" s="439"/>
      <c r="K522" s="440"/>
      <c r="L522" s="438" t="str">
        <f>Calcu!G370</f>
        <v/>
      </c>
      <c r="M522" s="439"/>
      <c r="N522" s="439"/>
      <c r="O522" s="439"/>
      <c r="P522" s="440"/>
      <c r="Q522" s="438" t="str">
        <f>Calcu!H370</f>
        <v/>
      </c>
      <c r="R522" s="439"/>
      <c r="S522" s="439"/>
      <c r="T522" s="439"/>
      <c r="U522" s="440"/>
      <c r="V522" s="438" t="str">
        <f>Calcu!I370</f>
        <v/>
      </c>
      <c r="W522" s="439"/>
      <c r="X522" s="439"/>
      <c r="Y522" s="439"/>
      <c r="Z522" s="440"/>
      <c r="AA522" s="438" t="str">
        <f>Calcu!J370</f>
        <v/>
      </c>
      <c r="AB522" s="439"/>
      <c r="AC522" s="439"/>
      <c r="AD522" s="439"/>
      <c r="AE522" s="440"/>
      <c r="AF522" s="438" t="str">
        <f>Calcu!K370</f>
        <v/>
      </c>
      <c r="AG522" s="439"/>
      <c r="AH522" s="439"/>
      <c r="AI522" s="439"/>
      <c r="AJ522" s="440"/>
      <c r="AK522" s="438" t="str">
        <f>Calcu!L370</f>
        <v/>
      </c>
      <c r="AL522" s="439"/>
      <c r="AM522" s="439"/>
      <c r="AN522" s="439"/>
      <c r="AO522" s="440"/>
      <c r="AP522" s="438" t="str">
        <f>Calcu!M370</f>
        <v/>
      </c>
      <c r="AQ522" s="439"/>
      <c r="AR522" s="439"/>
      <c r="AS522" s="439"/>
      <c r="AT522" s="440"/>
    </row>
    <row r="523" spans="1:46" ht="18.75" customHeight="1">
      <c r="A523" s="57"/>
      <c r="B523" s="527" t="str">
        <f>Calcu!C371</f>
        <v>Z 축 - X 방향</v>
      </c>
      <c r="C523" s="528"/>
      <c r="D523" s="528"/>
      <c r="E523" s="528"/>
      <c r="F523" s="529"/>
      <c r="G523" s="438" t="str">
        <f>Calcu!E371</f>
        <v/>
      </c>
      <c r="H523" s="439"/>
      <c r="I523" s="439"/>
      <c r="J523" s="439"/>
      <c r="K523" s="440"/>
      <c r="L523" s="438" t="str">
        <f>Calcu!G371</f>
        <v/>
      </c>
      <c r="M523" s="439"/>
      <c r="N523" s="439"/>
      <c r="O523" s="439"/>
      <c r="P523" s="440"/>
      <c r="Q523" s="438" t="str">
        <f>Calcu!H371</f>
        <v/>
      </c>
      <c r="R523" s="439"/>
      <c r="S523" s="439"/>
      <c r="T523" s="439"/>
      <c r="U523" s="440"/>
      <c r="V523" s="438" t="str">
        <f>Calcu!I371</f>
        <v/>
      </c>
      <c r="W523" s="439"/>
      <c r="X523" s="439"/>
      <c r="Y523" s="439"/>
      <c r="Z523" s="440"/>
      <c r="AA523" s="438" t="str">
        <f>Calcu!J371</f>
        <v/>
      </c>
      <c r="AB523" s="439"/>
      <c r="AC523" s="439"/>
      <c r="AD523" s="439"/>
      <c r="AE523" s="440"/>
      <c r="AF523" s="438" t="str">
        <f>Calcu!K371</f>
        <v/>
      </c>
      <c r="AG523" s="439"/>
      <c r="AH523" s="439"/>
      <c r="AI523" s="439"/>
      <c r="AJ523" s="440"/>
      <c r="AK523" s="438" t="str">
        <f>Calcu!L371</f>
        <v/>
      </c>
      <c r="AL523" s="439"/>
      <c r="AM523" s="439"/>
      <c r="AN523" s="439"/>
      <c r="AO523" s="440"/>
      <c r="AP523" s="438" t="str">
        <f>Calcu!M371</f>
        <v/>
      </c>
      <c r="AQ523" s="439"/>
      <c r="AR523" s="439"/>
      <c r="AS523" s="439"/>
      <c r="AT523" s="440"/>
    </row>
    <row r="524" spans="1:46" ht="18.75" customHeight="1">
      <c r="A524" s="57"/>
      <c r="B524" s="527" t="str">
        <f>Calcu!C372</f>
        <v>Z 축 - X 방향</v>
      </c>
      <c r="C524" s="528"/>
      <c r="D524" s="528"/>
      <c r="E524" s="528"/>
      <c r="F524" s="529"/>
      <c r="G524" s="438" t="str">
        <f>Calcu!E372</f>
        <v/>
      </c>
      <c r="H524" s="439"/>
      <c r="I524" s="439"/>
      <c r="J524" s="439"/>
      <c r="K524" s="440"/>
      <c r="L524" s="438" t="str">
        <f>Calcu!G372</f>
        <v/>
      </c>
      <c r="M524" s="439"/>
      <c r="N524" s="439"/>
      <c r="O524" s="439"/>
      <c r="P524" s="440"/>
      <c r="Q524" s="438" t="str">
        <f>Calcu!H372</f>
        <v/>
      </c>
      <c r="R524" s="439"/>
      <c r="S524" s="439"/>
      <c r="T524" s="439"/>
      <c r="U524" s="440"/>
      <c r="V524" s="438" t="str">
        <f>Calcu!I372</f>
        <v/>
      </c>
      <c r="W524" s="439"/>
      <c r="X524" s="439"/>
      <c r="Y524" s="439"/>
      <c r="Z524" s="440"/>
      <c r="AA524" s="438" t="str">
        <f>Calcu!J372</f>
        <v/>
      </c>
      <c r="AB524" s="439"/>
      <c r="AC524" s="439"/>
      <c r="AD524" s="439"/>
      <c r="AE524" s="440"/>
      <c r="AF524" s="438" t="str">
        <f>Calcu!K372</f>
        <v/>
      </c>
      <c r="AG524" s="439"/>
      <c r="AH524" s="439"/>
      <c r="AI524" s="439"/>
      <c r="AJ524" s="440"/>
      <c r="AK524" s="438" t="str">
        <f>Calcu!L372</f>
        <v/>
      </c>
      <c r="AL524" s="439"/>
      <c r="AM524" s="439"/>
      <c r="AN524" s="439"/>
      <c r="AO524" s="440"/>
      <c r="AP524" s="438" t="str">
        <f>Calcu!M372</f>
        <v/>
      </c>
      <c r="AQ524" s="439"/>
      <c r="AR524" s="439"/>
      <c r="AS524" s="439"/>
      <c r="AT524" s="440"/>
    </row>
    <row r="525" spans="1:46" ht="18.75" customHeight="1">
      <c r="A525" s="57"/>
      <c r="B525" s="527" t="str">
        <f>Calcu!C373</f>
        <v>Z 축 - X 방향</v>
      </c>
      <c r="C525" s="528"/>
      <c r="D525" s="528"/>
      <c r="E525" s="528"/>
      <c r="F525" s="529"/>
      <c r="G525" s="438" t="str">
        <f>Calcu!E373</f>
        <v/>
      </c>
      <c r="H525" s="439"/>
      <c r="I525" s="439"/>
      <c r="J525" s="439"/>
      <c r="K525" s="440"/>
      <c r="L525" s="438" t="str">
        <f>Calcu!G373</f>
        <v/>
      </c>
      <c r="M525" s="439"/>
      <c r="N525" s="439"/>
      <c r="O525" s="439"/>
      <c r="P525" s="440"/>
      <c r="Q525" s="438" t="str">
        <f>Calcu!H373</f>
        <v/>
      </c>
      <c r="R525" s="439"/>
      <c r="S525" s="439"/>
      <c r="T525" s="439"/>
      <c r="U525" s="440"/>
      <c r="V525" s="438" t="str">
        <f>Calcu!I373</f>
        <v/>
      </c>
      <c r="W525" s="439"/>
      <c r="X525" s="439"/>
      <c r="Y525" s="439"/>
      <c r="Z525" s="440"/>
      <c r="AA525" s="438" t="str">
        <f>Calcu!J373</f>
        <v/>
      </c>
      <c r="AB525" s="439"/>
      <c r="AC525" s="439"/>
      <c r="AD525" s="439"/>
      <c r="AE525" s="440"/>
      <c r="AF525" s="438" t="str">
        <f>Calcu!K373</f>
        <v/>
      </c>
      <c r="AG525" s="439"/>
      <c r="AH525" s="439"/>
      <c r="AI525" s="439"/>
      <c r="AJ525" s="440"/>
      <c r="AK525" s="438" t="str">
        <f>Calcu!L373</f>
        <v/>
      </c>
      <c r="AL525" s="439"/>
      <c r="AM525" s="439"/>
      <c r="AN525" s="439"/>
      <c r="AO525" s="440"/>
      <c r="AP525" s="438" t="str">
        <f>Calcu!M373</f>
        <v/>
      </c>
      <c r="AQ525" s="439"/>
      <c r="AR525" s="439"/>
      <c r="AS525" s="439"/>
      <c r="AT525" s="440"/>
    </row>
    <row r="526" spans="1:46" ht="18.75" customHeight="1">
      <c r="A526" s="57"/>
      <c r="B526" s="527" t="str">
        <f>Calcu!C374</f>
        <v>Z 축 - X 방향</v>
      </c>
      <c r="C526" s="528"/>
      <c r="D526" s="528"/>
      <c r="E526" s="528"/>
      <c r="F526" s="529"/>
      <c r="G526" s="438" t="str">
        <f>Calcu!E374</f>
        <v/>
      </c>
      <c r="H526" s="439"/>
      <c r="I526" s="439"/>
      <c r="J526" s="439"/>
      <c r="K526" s="440"/>
      <c r="L526" s="438" t="str">
        <f>Calcu!G374</f>
        <v/>
      </c>
      <c r="M526" s="439"/>
      <c r="N526" s="439"/>
      <c r="O526" s="439"/>
      <c r="P526" s="440"/>
      <c r="Q526" s="438" t="str">
        <f>Calcu!H374</f>
        <v/>
      </c>
      <c r="R526" s="439"/>
      <c r="S526" s="439"/>
      <c r="T526" s="439"/>
      <c r="U526" s="440"/>
      <c r="V526" s="438" t="str">
        <f>Calcu!I374</f>
        <v/>
      </c>
      <c r="W526" s="439"/>
      <c r="X526" s="439"/>
      <c r="Y526" s="439"/>
      <c r="Z526" s="440"/>
      <c r="AA526" s="438" t="str">
        <f>Calcu!J374</f>
        <v/>
      </c>
      <c r="AB526" s="439"/>
      <c r="AC526" s="439"/>
      <c r="AD526" s="439"/>
      <c r="AE526" s="440"/>
      <c r="AF526" s="438" t="str">
        <f>Calcu!K374</f>
        <v/>
      </c>
      <c r="AG526" s="439"/>
      <c r="AH526" s="439"/>
      <c r="AI526" s="439"/>
      <c r="AJ526" s="440"/>
      <c r="AK526" s="438" t="str">
        <f>Calcu!L374</f>
        <v/>
      </c>
      <c r="AL526" s="439"/>
      <c r="AM526" s="439"/>
      <c r="AN526" s="439"/>
      <c r="AO526" s="440"/>
      <c r="AP526" s="438" t="str">
        <f>Calcu!M374</f>
        <v/>
      </c>
      <c r="AQ526" s="439"/>
      <c r="AR526" s="439"/>
      <c r="AS526" s="439"/>
      <c r="AT526" s="440"/>
    </row>
    <row r="527" spans="1:46" ht="18.75" customHeight="1">
      <c r="A527" s="57"/>
      <c r="B527" s="527" t="str">
        <f>Calcu!C375</f>
        <v>Z 축 - X 방향</v>
      </c>
      <c r="C527" s="528"/>
      <c r="D527" s="528"/>
      <c r="E527" s="528"/>
      <c r="F527" s="529"/>
      <c r="G527" s="438" t="str">
        <f>Calcu!E375</f>
        <v/>
      </c>
      <c r="H527" s="439"/>
      <c r="I527" s="439"/>
      <c r="J527" s="439"/>
      <c r="K527" s="440"/>
      <c r="L527" s="438" t="str">
        <f>Calcu!G375</f>
        <v/>
      </c>
      <c r="M527" s="439"/>
      <c r="N527" s="439"/>
      <c r="O527" s="439"/>
      <c r="P527" s="440"/>
      <c r="Q527" s="438" t="str">
        <f>Calcu!H375</f>
        <v/>
      </c>
      <c r="R527" s="439"/>
      <c r="S527" s="439"/>
      <c r="T527" s="439"/>
      <c r="U527" s="440"/>
      <c r="V527" s="438" t="str">
        <f>Calcu!I375</f>
        <v/>
      </c>
      <c r="W527" s="439"/>
      <c r="X527" s="439"/>
      <c r="Y527" s="439"/>
      <c r="Z527" s="440"/>
      <c r="AA527" s="438" t="str">
        <f>Calcu!J375</f>
        <v/>
      </c>
      <c r="AB527" s="439"/>
      <c r="AC527" s="439"/>
      <c r="AD527" s="439"/>
      <c r="AE527" s="440"/>
      <c r="AF527" s="438" t="str">
        <f>Calcu!K375</f>
        <v/>
      </c>
      <c r="AG527" s="439"/>
      <c r="AH527" s="439"/>
      <c r="AI527" s="439"/>
      <c r="AJ527" s="440"/>
      <c r="AK527" s="438" t="str">
        <f>Calcu!L375</f>
        <v/>
      </c>
      <c r="AL527" s="439"/>
      <c r="AM527" s="439"/>
      <c r="AN527" s="439"/>
      <c r="AO527" s="440"/>
      <c r="AP527" s="438" t="str">
        <f>Calcu!M375</f>
        <v/>
      </c>
      <c r="AQ527" s="439"/>
      <c r="AR527" s="439"/>
      <c r="AS527" s="439"/>
      <c r="AT527" s="440"/>
    </row>
    <row r="528" spans="1:46" ht="18.75" customHeight="1">
      <c r="A528" s="57"/>
      <c r="B528" s="527" t="str">
        <f>Calcu!C376</f>
        <v>Z 축 - X 방향</v>
      </c>
      <c r="C528" s="528"/>
      <c r="D528" s="528"/>
      <c r="E528" s="528"/>
      <c r="F528" s="529"/>
      <c r="G528" s="438" t="str">
        <f>Calcu!E376</f>
        <v/>
      </c>
      <c r="H528" s="439"/>
      <c r="I528" s="439"/>
      <c r="J528" s="439"/>
      <c r="K528" s="440"/>
      <c r="L528" s="438" t="str">
        <f>Calcu!G376</f>
        <v/>
      </c>
      <c r="M528" s="439"/>
      <c r="N528" s="439"/>
      <c r="O528" s="439"/>
      <c r="P528" s="440"/>
      <c r="Q528" s="438" t="str">
        <f>Calcu!H376</f>
        <v/>
      </c>
      <c r="R528" s="439"/>
      <c r="S528" s="439"/>
      <c r="T528" s="439"/>
      <c r="U528" s="440"/>
      <c r="V528" s="438" t="str">
        <f>Calcu!I376</f>
        <v/>
      </c>
      <c r="W528" s="439"/>
      <c r="X528" s="439"/>
      <c r="Y528" s="439"/>
      <c r="Z528" s="440"/>
      <c r="AA528" s="438" t="str">
        <f>Calcu!J376</f>
        <v/>
      </c>
      <c r="AB528" s="439"/>
      <c r="AC528" s="439"/>
      <c r="AD528" s="439"/>
      <c r="AE528" s="440"/>
      <c r="AF528" s="438" t="str">
        <f>Calcu!K376</f>
        <v/>
      </c>
      <c r="AG528" s="439"/>
      <c r="AH528" s="439"/>
      <c r="AI528" s="439"/>
      <c r="AJ528" s="440"/>
      <c r="AK528" s="438" t="str">
        <f>Calcu!L376</f>
        <v/>
      </c>
      <c r="AL528" s="439"/>
      <c r="AM528" s="439"/>
      <c r="AN528" s="439"/>
      <c r="AO528" s="440"/>
      <c r="AP528" s="438" t="str">
        <f>Calcu!M376</f>
        <v/>
      </c>
      <c r="AQ528" s="439"/>
      <c r="AR528" s="439"/>
      <c r="AS528" s="439"/>
      <c r="AT528" s="440"/>
    </row>
    <row r="529" spans="1:46" ht="18.75" customHeight="1">
      <c r="A529" s="57"/>
      <c r="B529" s="527" t="str">
        <f>Calcu!C377</f>
        <v>Z 축 - X 방향</v>
      </c>
      <c r="C529" s="528"/>
      <c r="D529" s="528"/>
      <c r="E529" s="528"/>
      <c r="F529" s="529"/>
      <c r="G529" s="438" t="str">
        <f>Calcu!E377</f>
        <v/>
      </c>
      <c r="H529" s="439"/>
      <c r="I529" s="439"/>
      <c r="J529" s="439"/>
      <c r="K529" s="440"/>
      <c r="L529" s="438" t="str">
        <f>Calcu!G377</f>
        <v/>
      </c>
      <c r="M529" s="439"/>
      <c r="N529" s="439"/>
      <c r="O529" s="439"/>
      <c r="P529" s="440"/>
      <c r="Q529" s="438" t="str">
        <f>Calcu!H377</f>
        <v/>
      </c>
      <c r="R529" s="439"/>
      <c r="S529" s="439"/>
      <c r="T529" s="439"/>
      <c r="U529" s="440"/>
      <c r="V529" s="438" t="str">
        <f>Calcu!I377</f>
        <v/>
      </c>
      <c r="W529" s="439"/>
      <c r="X529" s="439"/>
      <c r="Y529" s="439"/>
      <c r="Z529" s="440"/>
      <c r="AA529" s="438" t="str">
        <f>Calcu!J377</f>
        <v/>
      </c>
      <c r="AB529" s="439"/>
      <c r="AC529" s="439"/>
      <c r="AD529" s="439"/>
      <c r="AE529" s="440"/>
      <c r="AF529" s="438" t="str">
        <f>Calcu!K377</f>
        <v/>
      </c>
      <c r="AG529" s="439"/>
      <c r="AH529" s="439"/>
      <c r="AI529" s="439"/>
      <c r="AJ529" s="440"/>
      <c r="AK529" s="438" t="str">
        <f>Calcu!L377</f>
        <v/>
      </c>
      <c r="AL529" s="439"/>
      <c r="AM529" s="439"/>
      <c r="AN529" s="439"/>
      <c r="AO529" s="440"/>
      <c r="AP529" s="438" t="str">
        <f>Calcu!M377</f>
        <v/>
      </c>
      <c r="AQ529" s="439"/>
      <c r="AR529" s="439"/>
      <c r="AS529" s="439"/>
      <c r="AT529" s="440"/>
    </row>
    <row r="530" spans="1:46" ht="18.75" customHeight="1">
      <c r="A530" s="57"/>
      <c r="B530" s="527" t="str">
        <f>Calcu!C378</f>
        <v>Z 축 - X 방향</v>
      </c>
      <c r="C530" s="528"/>
      <c r="D530" s="528"/>
      <c r="E530" s="528"/>
      <c r="F530" s="529"/>
      <c r="G530" s="438" t="str">
        <f>Calcu!E378</f>
        <v/>
      </c>
      <c r="H530" s="439"/>
      <c r="I530" s="439"/>
      <c r="J530" s="439"/>
      <c r="K530" s="440"/>
      <c r="L530" s="438" t="str">
        <f>Calcu!G378</f>
        <v/>
      </c>
      <c r="M530" s="439"/>
      <c r="N530" s="439"/>
      <c r="O530" s="439"/>
      <c r="P530" s="440"/>
      <c r="Q530" s="438" t="str">
        <f>Calcu!H378</f>
        <v/>
      </c>
      <c r="R530" s="439"/>
      <c r="S530" s="439"/>
      <c r="T530" s="439"/>
      <c r="U530" s="440"/>
      <c r="V530" s="438" t="str">
        <f>Calcu!I378</f>
        <v/>
      </c>
      <c r="W530" s="439"/>
      <c r="X530" s="439"/>
      <c r="Y530" s="439"/>
      <c r="Z530" s="440"/>
      <c r="AA530" s="438" t="str">
        <f>Calcu!J378</f>
        <v/>
      </c>
      <c r="AB530" s="439"/>
      <c r="AC530" s="439"/>
      <c r="AD530" s="439"/>
      <c r="AE530" s="440"/>
      <c r="AF530" s="438" t="str">
        <f>Calcu!K378</f>
        <v/>
      </c>
      <c r="AG530" s="439"/>
      <c r="AH530" s="439"/>
      <c r="AI530" s="439"/>
      <c r="AJ530" s="440"/>
      <c r="AK530" s="438" t="str">
        <f>Calcu!L378</f>
        <v/>
      </c>
      <c r="AL530" s="439"/>
      <c r="AM530" s="439"/>
      <c r="AN530" s="439"/>
      <c r="AO530" s="440"/>
      <c r="AP530" s="438" t="str">
        <f>Calcu!M378</f>
        <v/>
      </c>
      <c r="AQ530" s="439"/>
      <c r="AR530" s="439"/>
      <c r="AS530" s="439"/>
      <c r="AT530" s="440"/>
    </row>
    <row r="531" spans="1:46" ht="18.75" customHeight="1">
      <c r="A531" s="57"/>
      <c r="B531" s="527" t="str">
        <f>Calcu!C379</f>
        <v>Z 축 - X 방향</v>
      </c>
      <c r="C531" s="528"/>
      <c r="D531" s="528"/>
      <c r="E531" s="528"/>
      <c r="F531" s="529"/>
      <c r="G531" s="438" t="str">
        <f>Calcu!E379</f>
        <v/>
      </c>
      <c r="H531" s="439"/>
      <c r="I531" s="439"/>
      <c r="J531" s="439"/>
      <c r="K531" s="440"/>
      <c r="L531" s="438" t="str">
        <f>Calcu!G379</f>
        <v/>
      </c>
      <c r="M531" s="439"/>
      <c r="N531" s="439"/>
      <c r="O531" s="439"/>
      <c r="P531" s="440"/>
      <c r="Q531" s="438" t="str">
        <f>Calcu!H379</f>
        <v/>
      </c>
      <c r="R531" s="439"/>
      <c r="S531" s="439"/>
      <c r="T531" s="439"/>
      <c r="U531" s="440"/>
      <c r="V531" s="438" t="str">
        <f>Calcu!I379</f>
        <v/>
      </c>
      <c r="W531" s="439"/>
      <c r="X531" s="439"/>
      <c r="Y531" s="439"/>
      <c r="Z531" s="440"/>
      <c r="AA531" s="438" t="str">
        <f>Calcu!J379</f>
        <v/>
      </c>
      <c r="AB531" s="439"/>
      <c r="AC531" s="439"/>
      <c r="AD531" s="439"/>
      <c r="AE531" s="440"/>
      <c r="AF531" s="438" t="str">
        <f>Calcu!K379</f>
        <v/>
      </c>
      <c r="AG531" s="439"/>
      <c r="AH531" s="439"/>
      <c r="AI531" s="439"/>
      <c r="AJ531" s="440"/>
      <c r="AK531" s="438" t="str">
        <f>Calcu!L379</f>
        <v/>
      </c>
      <c r="AL531" s="439"/>
      <c r="AM531" s="439"/>
      <c r="AN531" s="439"/>
      <c r="AO531" s="440"/>
      <c r="AP531" s="438" t="str">
        <f>Calcu!M379</f>
        <v/>
      </c>
      <c r="AQ531" s="439"/>
      <c r="AR531" s="439"/>
      <c r="AS531" s="439"/>
      <c r="AT531" s="440"/>
    </row>
    <row r="532" spans="1:46" ht="18.75" customHeight="1">
      <c r="A532" s="57"/>
      <c r="B532" s="527" t="str">
        <f>Calcu!C380</f>
        <v>Z 축 - X 방향</v>
      </c>
      <c r="C532" s="528"/>
      <c r="D532" s="528"/>
      <c r="E532" s="528"/>
      <c r="F532" s="529"/>
      <c r="G532" s="438" t="str">
        <f>Calcu!E380</f>
        <v/>
      </c>
      <c r="H532" s="439"/>
      <c r="I532" s="439"/>
      <c r="J532" s="439"/>
      <c r="K532" s="440"/>
      <c r="L532" s="438" t="str">
        <f>Calcu!G380</f>
        <v/>
      </c>
      <c r="M532" s="439"/>
      <c r="N532" s="439"/>
      <c r="O532" s="439"/>
      <c r="P532" s="440"/>
      <c r="Q532" s="438" t="str">
        <f>Calcu!H380</f>
        <v/>
      </c>
      <c r="R532" s="439"/>
      <c r="S532" s="439"/>
      <c r="T532" s="439"/>
      <c r="U532" s="440"/>
      <c r="V532" s="438" t="str">
        <f>Calcu!I380</f>
        <v/>
      </c>
      <c r="W532" s="439"/>
      <c r="X532" s="439"/>
      <c r="Y532" s="439"/>
      <c r="Z532" s="440"/>
      <c r="AA532" s="438" t="str">
        <f>Calcu!J380</f>
        <v/>
      </c>
      <c r="AB532" s="439"/>
      <c r="AC532" s="439"/>
      <c r="AD532" s="439"/>
      <c r="AE532" s="440"/>
      <c r="AF532" s="438" t="str">
        <f>Calcu!K380</f>
        <v/>
      </c>
      <c r="AG532" s="439"/>
      <c r="AH532" s="439"/>
      <c r="AI532" s="439"/>
      <c r="AJ532" s="440"/>
      <c r="AK532" s="438" t="str">
        <f>Calcu!L380</f>
        <v/>
      </c>
      <c r="AL532" s="439"/>
      <c r="AM532" s="439"/>
      <c r="AN532" s="439"/>
      <c r="AO532" s="440"/>
      <c r="AP532" s="438" t="str">
        <f>Calcu!M380</f>
        <v/>
      </c>
      <c r="AQ532" s="439"/>
      <c r="AR532" s="439"/>
      <c r="AS532" s="439"/>
      <c r="AT532" s="440"/>
    </row>
    <row r="533" spans="1:46" ht="18.75" customHeight="1">
      <c r="A533" s="57"/>
      <c r="B533" s="278"/>
      <c r="C533" s="278"/>
      <c r="D533" s="278"/>
      <c r="E533" s="278"/>
      <c r="F533" s="278"/>
      <c r="G533" s="278"/>
      <c r="H533" s="278"/>
      <c r="I533" s="278"/>
      <c r="J533" s="278"/>
      <c r="K533" s="278"/>
      <c r="L533" s="278"/>
      <c r="M533" s="278"/>
      <c r="N533" s="278"/>
      <c r="O533" s="278"/>
      <c r="P533" s="278"/>
      <c r="Q533" s="278"/>
      <c r="R533" s="278"/>
      <c r="S533" s="278"/>
      <c r="T533" s="278"/>
      <c r="U533" s="278"/>
      <c r="V533" s="278"/>
      <c r="W533" s="278"/>
      <c r="X533" s="278"/>
      <c r="Y533" s="278"/>
      <c r="Z533" s="278"/>
      <c r="AA533" s="278"/>
      <c r="AB533" s="278"/>
      <c r="AC533" s="278"/>
      <c r="AD533" s="278"/>
      <c r="AE533" s="278"/>
      <c r="AF533" s="278"/>
      <c r="AG533" s="278"/>
      <c r="AH533" s="278"/>
      <c r="AI533" s="278"/>
      <c r="AJ533" s="278"/>
      <c r="AK533" s="278"/>
      <c r="AL533" s="278"/>
      <c r="AM533" s="278"/>
      <c r="AN533" s="278"/>
      <c r="AO533" s="278"/>
      <c r="AP533" s="278"/>
      <c r="AQ533" s="278"/>
      <c r="AR533" s="278"/>
    </row>
    <row r="534" spans="1:46" ht="18.75" customHeight="1">
      <c r="A534" s="57"/>
      <c r="B534" s="429" t="s">
        <v>1020</v>
      </c>
      <c r="C534" s="430"/>
      <c r="D534" s="430"/>
      <c r="E534" s="430"/>
      <c r="F534" s="431"/>
      <c r="G534" s="429" t="s">
        <v>1022</v>
      </c>
      <c r="H534" s="430"/>
      <c r="I534" s="430"/>
      <c r="J534" s="430"/>
      <c r="K534" s="431"/>
      <c r="L534" s="435" t="str">
        <f>$N$5&amp;" 지시값"</f>
        <v>접촉식 좌표 측정기 지시값</v>
      </c>
      <c r="M534" s="436"/>
      <c r="N534" s="436"/>
      <c r="O534" s="436"/>
      <c r="P534" s="436"/>
      <c r="Q534" s="436"/>
      <c r="R534" s="436"/>
      <c r="S534" s="436"/>
      <c r="T534" s="436"/>
      <c r="U534" s="436"/>
      <c r="V534" s="436"/>
      <c r="W534" s="436"/>
      <c r="X534" s="436"/>
      <c r="Y534" s="436"/>
      <c r="Z534" s="436"/>
      <c r="AA534" s="436"/>
      <c r="AB534" s="436"/>
      <c r="AC534" s="436"/>
      <c r="AD534" s="436"/>
      <c r="AE534" s="436"/>
      <c r="AF534" s="436"/>
      <c r="AG534" s="436"/>
      <c r="AH534" s="436"/>
      <c r="AI534" s="436"/>
      <c r="AJ534" s="437"/>
      <c r="AK534" s="429" t="s">
        <v>958</v>
      </c>
      <c r="AL534" s="430"/>
      <c r="AM534" s="430"/>
      <c r="AN534" s="430"/>
      <c r="AO534" s="431"/>
      <c r="AP534" s="429" t="s">
        <v>687</v>
      </c>
      <c r="AQ534" s="430"/>
      <c r="AR534" s="430"/>
      <c r="AS534" s="430"/>
      <c r="AT534" s="431"/>
    </row>
    <row r="535" spans="1:46" ht="18.75" customHeight="1">
      <c r="A535" s="57"/>
      <c r="B535" s="432"/>
      <c r="C535" s="433"/>
      <c r="D535" s="433"/>
      <c r="E535" s="433"/>
      <c r="F535" s="434"/>
      <c r="G535" s="432"/>
      <c r="H535" s="433"/>
      <c r="I535" s="433"/>
      <c r="J535" s="433"/>
      <c r="K535" s="434"/>
      <c r="L535" s="435" t="s">
        <v>688</v>
      </c>
      <c r="M535" s="436"/>
      <c r="N535" s="436"/>
      <c r="O535" s="436"/>
      <c r="P535" s="437"/>
      <c r="Q535" s="435" t="s">
        <v>895</v>
      </c>
      <c r="R535" s="436"/>
      <c r="S535" s="436"/>
      <c r="T535" s="436"/>
      <c r="U535" s="437"/>
      <c r="V535" s="435" t="s">
        <v>690</v>
      </c>
      <c r="W535" s="436"/>
      <c r="X535" s="436"/>
      <c r="Y535" s="436"/>
      <c r="Z535" s="437"/>
      <c r="AA535" s="435" t="s">
        <v>1035</v>
      </c>
      <c r="AB535" s="436"/>
      <c r="AC535" s="436"/>
      <c r="AD535" s="436"/>
      <c r="AE535" s="437"/>
      <c r="AF535" s="435" t="s">
        <v>1036</v>
      </c>
      <c r="AG535" s="436"/>
      <c r="AH535" s="436"/>
      <c r="AI535" s="436"/>
      <c r="AJ535" s="437"/>
      <c r="AK535" s="432"/>
      <c r="AL535" s="433"/>
      <c r="AM535" s="433"/>
      <c r="AN535" s="433"/>
      <c r="AO535" s="434"/>
      <c r="AP535" s="432"/>
      <c r="AQ535" s="433"/>
      <c r="AR535" s="433"/>
      <c r="AS535" s="433"/>
      <c r="AT535" s="434"/>
    </row>
    <row r="536" spans="1:46" ht="18.75" customHeight="1">
      <c r="A536" s="57"/>
      <c r="B536" s="435"/>
      <c r="C536" s="436"/>
      <c r="D536" s="436"/>
      <c r="E536" s="436"/>
      <c r="F536" s="437"/>
      <c r="G536" s="435" t="s">
        <v>693</v>
      </c>
      <c r="H536" s="436"/>
      <c r="I536" s="436"/>
      <c r="J536" s="436"/>
      <c r="K536" s="437"/>
      <c r="L536" s="435" t="str">
        <f>G536</f>
        <v>mm</v>
      </c>
      <c r="M536" s="436"/>
      <c r="N536" s="436"/>
      <c r="O536" s="436"/>
      <c r="P536" s="437"/>
      <c r="Q536" s="435" t="str">
        <f>L536</f>
        <v>mm</v>
      </c>
      <c r="R536" s="436"/>
      <c r="S536" s="436"/>
      <c r="T536" s="436"/>
      <c r="U536" s="437"/>
      <c r="V536" s="435" t="str">
        <f>Q536</f>
        <v>mm</v>
      </c>
      <c r="W536" s="436"/>
      <c r="X536" s="436"/>
      <c r="Y536" s="436"/>
      <c r="Z536" s="437"/>
      <c r="AA536" s="435" t="str">
        <f>V536</f>
        <v>mm</v>
      </c>
      <c r="AB536" s="436"/>
      <c r="AC536" s="436"/>
      <c r="AD536" s="436"/>
      <c r="AE536" s="437"/>
      <c r="AF536" s="435" t="str">
        <f>AA536</f>
        <v>mm</v>
      </c>
      <c r="AG536" s="436"/>
      <c r="AH536" s="436"/>
      <c r="AI536" s="436"/>
      <c r="AJ536" s="437"/>
      <c r="AK536" s="435" t="s">
        <v>693</v>
      </c>
      <c r="AL536" s="436"/>
      <c r="AM536" s="436"/>
      <c r="AN536" s="436"/>
      <c r="AO536" s="437"/>
      <c r="AP536" s="435" t="s">
        <v>693</v>
      </c>
      <c r="AQ536" s="436"/>
      <c r="AR536" s="436"/>
      <c r="AS536" s="436"/>
      <c r="AT536" s="437"/>
    </row>
    <row r="537" spans="1:46" ht="18.75" customHeight="1">
      <c r="A537" s="57"/>
      <c r="B537" s="527" t="str">
        <f>Calcu!C385</f>
        <v>Z 축 - Y 방향</v>
      </c>
      <c r="C537" s="528"/>
      <c r="D537" s="528"/>
      <c r="E537" s="528"/>
      <c r="F537" s="529"/>
      <c r="G537" s="438" t="str">
        <f>Calcu!E385</f>
        <v/>
      </c>
      <c r="H537" s="439"/>
      <c r="I537" s="439"/>
      <c r="J537" s="439"/>
      <c r="K537" s="440"/>
      <c r="L537" s="438" t="str">
        <f>Calcu!G385</f>
        <v/>
      </c>
      <c r="M537" s="439"/>
      <c r="N537" s="439"/>
      <c r="O537" s="439"/>
      <c r="P537" s="440"/>
      <c r="Q537" s="438" t="str">
        <f>Calcu!H385</f>
        <v/>
      </c>
      <c r="R537" s="439"/>
      <c r="S537" s="439"/>
      <c r="T537" s="439"/>
      <c r="U537" s="440"/>
      <c r="V537" s="438" t="str">
        <f>Calcu!I385</f>
        <v/>
      </c>
      <c r="W537" s="439"/>
      <c r="X537" s="439"/>
      <c r="Y537" s="439"/>
      <c r="Z537" s="440"/>
      <c r="AA537" s="438" t="str">
        <f>Calcu!J385</f>
        <v/>
      </c>
      <c r="AB537" s="439"/>
      <c r="AC537" s="439"/>
      <c r="AD537" s="439"/>
      <c r="AE537" s="440"/>
      <c r="AF537" s="438" t="str">
        <f>Calcu!K385</f>
        <v/>
      </c>
      <c r="AG537" s="439"/>
      <c r="AH537" s="439"/>
      <c r="AI537" s="439"/>
      <c r="AJ537" s="440"/>
      <c r="AK537" s="438" t="str">
        <f>Calcu!L385</f>
        <v/>
      </c>
      <c r="AL537" s="439"/>
      <c r="AM537" s="439"/>
      <c r="AN537" s="439"/>
      <c r="AO537" s="440"/>
      <c r="AP537" s="438" t="str">
        <f>Calcu!M385</f>
        <v/>
      </c>
      <c r="AQ537" s="439"/>
      <c r="AR537" s="439"/>
      <c r="AS537" s="439"/>
      <c r="AT537" s="440"/>
    </row>
    <row r="538" spans="1:46" ht="18.75" customHeight="1">
      <c r="A538" s="57"/>
      <c r="B538" s="527" t="str">
        <f>Calcu!C386</f>
        <v>Z 축 - Y 방향</v>
      </c>
      <c r="C538" s="528"/>
      <c r="D538" s="528"/>
      <c r="E538" s="528"/>
      <c r="F538" s="529"/>
      <c r="G538" s="438" t="str">
        <f>Calcu!E386</f>
        <v/>
      </c>
      <c r="H538" s="439"/>
      <c r="I538" s="439"/>
      <c r="J538" s="439"/>
      <c r="K538" s="440"/>
      <c r="L538" s="438" t="str">
        <f>Calcu!G386</f>
        <v/>
      </c>
      <c r="M538" s="439"/>
      <c r="N538" s="439"/>
      <c r="O538" s="439"/>
      <c r="P538" s="440"/>
      <c r="Q538" s="438" t="str">
        <f>Calcu!H386</f>
        <v/>
      </c>
      <c r="R538" s="439"/>
      <c r="S538" s="439"/>
      <c r="T538" s="439"/>
      <c r="U538" s="440"/>
      <c r="V538" s="438" t="str">
        <f>Calcu!I386</f>
        <v/>
      </c>
      <c r="W538" s="439"/>
      <c r="X538" s="439"/>
      <c r="Y538" s="439"/>
      <c r="Z538" s="440"/>
      <c r="AA538" s="438" t="str">
        <f>Calcu!J386</f>
        <v/>
      </c>
      <c r="AB538" s="439"/>
      <c r="AC538" s="439"/>
      <c r="AD538" s="439"/>
      <c r="AE538" s="440"/>
      <c r="AF538" s="438" t="str">
        <f>Calcu!K386</f>
        <v/>
      </c>
      <c r="AG538" s="439"/>
      <c r="AH538" s="439"/>
      <c r="AI538" s="439"/>
      <c r="AJ538" s="440"/>
      <c r="AK538" s="438" t="str">
        <f>Calcu!L386</f>
        <v/>
      </c>
      <c r="AL538" s="439"/>
      <c r="AM538" s="439"/>
      <c r="AN538" s="439"/>
      <c r="AO538" s="440"/>
      <c r="AP538" s="438" t="str">
        <f>Calcu!M386</f>
        <v/>
      </c>
      <c r="AQ538" s="439"/>
      <c r="AR538" s="439"/>
      <c r="AS538" s="439"/>
      <c r="AT538" s="440"/>
    </row>
    <row r="539" spans="1:46" ht="18.75" customHeight="1">
      <c r="A539" s="57"/>
      <c r="B539" s="527" t="str">
        <f>Calcu!C387</f>
        <v>Z 축 - Y 방향</v>
      </c>
      <c r="C539" s="528"/>
      <c r="D539" s="528"/>
      <c r="E539" s="528"/>
      <c r="F539" s="529"/>
      <c r="G539" s="438" t="str">
        <f>Calcu!E387</f>
        <v/>
      </c>
      <c r="H539" s="439"/>
      <c r="I539" s="439"/>
      <c r="J539" s="439"/>
      <c r="K539" s="440"/>
      <c r="L539" s="438" t="str">
        <f>Calcu!G387</f>
        <v/>
      </c>
      <c r="M539" s="439"/>
      <c r="N539" s="439"/>
      <c r="O539" s="439"/>
      <c r="P539" s="440"/>
      <c r="Q539" s="438" t="str">
        <f>Calcu!H387</f>
        <v/>
      </c>
      <c r="R539" s="439"/>
      <c r="S539" s="439"/>
      <c r="T539" s="439"/>
      <c r="U539" s="440"/>
      <c r="V539" s="438" t="str">
        <f>Calcu!I387</f>
        <v/>
      </c>
      <c r="W539" s="439"/>
      <c r="X539" s="439"/>
      <c r="Y539" s="439"/>
      <c r="Z539" s="440"/>
      <c r="AA539" s="438" t="str">
        <f>Calcu!J387</f>
        <v/>
      </c>
      <c r="AB539" s="439"/>
      <c r="AC539" s="439"/>
      <c r="AD539" s="439"/>
      <c r="AE539" s="440"/>
      <c r="AF539" s="438" t="str">
        <f>Calcu!K387</f>
        <v/>
      </c>
      <c r="AG539" s="439"/>
      <c r="AH539" s="439"/>
      <c r="AI539" s="439"/>
      <c r="AJ539" s="440"/>
      <c r="AK539" s="438" t="str">
        <f>Calcu!L387</f>
        <v/>
      </c>
      <c r="AL539" s="439"/>
      <c r="AM539" s="439"/>
      <c r="AN539" s="439"/>
      <c r="AO539" s="440"/>
      <c r="AP539" s="438" t="str">
        <f>Calcu!M387</f>
        <v/>
      </c>
      <c r="AQ539" s="439"/>
      <c r="AR539" s="439"/>
      <c r="AS539" s="439"/>
      <c r="AT539" s="440"/>
    </row>
    <row r="540" spans="1:46" ht="18.75" customHeight="1">
      <c r="A540" s="57"/>
      <c r="B540" s="527" t="str">
        <f>Calcu!C388</f>
        <v>Z 축 - Y 방향</v>
      </c>
      <c r="C540" s="528"/>
      <c r="D540" s="528"/>
      <c r="E540" s="528"/>
      <c r="F540" s="529"/>
      <c r="G540" s="438" t="str">
        <f>Calcu!E388</f>
        <v/>
      </c>
      <c r="H540" s="439"/>
      <c r="I540" s="439"/>
      <c r="J540" s="439"/>
      <c r="K540" s="440"/>
      <c r="L540" s="438" t="str">
        <f>Calcu!G388</f>
        <v/>
      </c>
      <c r="M540" s="439"/>
      <c r="N540" s="439"/>
      <c r="O540" s="439"/>
      <c r="P540" s="440"/>
      <c r="Q540" s="438" t="str">
        <f>Calcu!H388</f>
        <v/>
      </c>
      <c r="R540" s="439"/>
      <c r="S540" s="439"/>
      <c r="T540" s="439"/>
      <c r="U540" s="440"/>
      <c r="V540" s="438" t="str">
        <f>Calcu!I388</f>
        <v/>
      </c>
      <c r="W540" s="439"/>
      <c r="X540" s="439"/>
      <c r="Y540" s="439"/>
      <c r="Z540" s="440"/>
      <c r="AA540" s="438" t="str">
        <f>Calcu!J388</f>
        <v/>
      </c>
      <c r="AB540" s="439"/>
      <c r="AC540" s="439"/>
      <c r="AD540" s="439"/>
      <c r="AE540" s="440"/>
      <c r="AF540" s="438" t="str">
        <f>Calcu!K388</f>
        <v/>
      </c>
      <c r="AG540" s="439"/>
      <c r="AH540" s="439"/>
      <c r="AI540" s="439"/>
      <c r="AJ540" s="440"/>
      <c r="AK540" s="438" t="str">
        <f>Calcu!L388</f>
        <v/>
      </c>
      <c r="AL540" s="439"/>
      <c r="AM540" s="439"/>
      <c r="AN540" s="439"/>
      <c r="AO540" s="440"/>
      <c r="AP540" s="438" t="str">
        <f>Calcu!M388</f>
        <v/>
      </c>
      <c r="AQ540" s="439"/>
      <c r="AR540" s="439"/>
      <c r="AS540" s="439"/>
      <c r="AT540" s="440"/>
    </row>
    <row r="541" spans="1:46" ht="18.75" customHeight="1">
      <c r="A541" s="57"/>
      <c r="B541" s="527" t="str">
        <f>Calcu!C389</f>
        <v>Z 축 - Y 방향</v>
      </c>
      <c r="C541" s="528"/>
      <c r="D541" s="528"/>
      <c r="E541" s="528"/>
      <c r="F541" s="529"/>
      <c r="G541" s="438" t="str">
        <f>Calcu!E389</f>
        <v/>
      </c>
      <c r="H541" s="439"/>
      <c r="I541" s="439"/>
      <c r="J541" s="439"/>
      <c r="K541" s="440"/>
      <c r="L541" s="438" t="str">
        <f>Calcu!G389</f>
        <v/>
      </c>
      <c r="M541" s="439"/>
      <c r="N541" s="439"/>
      <c r="O541" s="439"/>
      <c r="P541" s="440"/>
      <c r="Q541" s="438" t="str">
        <f>Calcu!H389</f>
        <v/>
      </c>
      <c r="R541" s="439"/>
      <c r="S541" s="439"/>
      <c r="T541" s="439"/>
      <c r="U541" s="440"/>
      <c r="V541" s="438" t="str">
        <f>Calcu!I389</f>
        <v/>
      </c>
      <c r="W541" s="439"/>
      <c r="X541" s="439"/>
      <c r="Y541" s="439"/>
      <c r="Z541" s="440"/>
      <c r="AA541" s="438" t="str">
        <f>Calcu!J389</f>
        <v/>
      </c>
      <c r="AB541" s="439"/>
      <c r="AC541" s="439"/>
      <c r="AD541" s="439"/>
      <c r="AE541" s="440"/>
      <c r="AF541" s="438" t="str">
        <f>Calcu!K389</f>
        <v/>
      </c>
      <c r="AG541" s="439"/>
      <c r="AH541" s="439"/>
      <c r="AI541" s="439"/>
      <c r="AJ541" s="440"/>
      <c r="AK541" s="438" t="str">
        <f>Calcu!L389</f>
        <v/>
      </c>
      <c r="AL541" s="439"/>
      <c r="AM541" s="439"/>
      <c r="AN541" s="439"/>
      <c r="AO541" s="440"/>
      <c r="AP541" s="438" t="str">
        <f>Calcu!M389</f>
        <v/>
      </c>
      <c r="AQ541" s="439"/>
      <c r="AR541" s="439"/>
      <c r="AS541" s="439"/>
      <c r="AT541" s="440"/>
    </row>
    <row r="542" spans="1:46" ht="18.75" customHeight="1">
      <c r="A542" s="57"/>
      <c r="B542" s="527" t="str">
        <f>Calcu!C390</f>
        <v>Z 축 - Y 방향</v>
      </c>
      <c r="C542" s="528"/>
      <c r="D542" s="528"/>
      <c r="E542" s="528"/>
      <c r="F542" s="529"/>
      <c r="G542" s="438" t="str">
        <f>Calcu!E390</f>
        <v/>
      </c>
      <c r="H542" s="439"/>
      <c r="I542" s="439"/>
      <c r="J542" s="439"/>
      <c r="K542" s="440"/>
      <c r="L542" s="438" t="str">
        <f>Calcu!G390</f>
        <v/>
      </c>
      <c r="M542" s="439"/>
      <c r="N542" s="439"/>
      <c r="O542" s="439"/>
      <c r="P542" s="440"/>
      <c r="Q542" s="438" t="str">
        <f>Calcu!H390</f>
        <v/>
      </c>
      <c r="R542" s="439"/>
      <c r="S542" s="439"/>
      <c r="T542" s="439"/>
      <c r="U542" s="440"/>
      <c r="V542" s="438" t="str">
        <f>Calcu!I390</f>
        <v/>
      </c>
      <c r="W542" s="439"/>
      <c r="X542" s="439"/>
      <c r="Y542" s="439"/>
      <c r="Z542" s="440"/>
      <c r="AA542" s="438" t="str">
        <f>Calcu!J390</f>
        <v/>
      </c>
      <c r="AB542" s="439"/>
      <c r="AC542" s="439"/>
      <c r="AD542" s="439"/>
      <c r="AE542" s="440"/>
      <c r="AF542" s="438" t="str">
        <f>Calcu!K390</f>
        <v/>
      </c>
      <c r="AG542" s="439"/>
      <c r="AH542" s="439"/>
      <c r="AI542" s="439"/>
      <c r="AJ542" s="440"/>
      <c r="AK542" s="438" t="str">
        <f>Calcu!L390</f>
        <v/>
      </c>
      <c r="AL542" s="439"/>
      <c r="AM542" s="439"/>
      <c r="AN542" s="439"/>
      <c r="AO542" s="440"/>
      <c r="AP542" s="438" t="str">
        <f>Calcu!M390</f>
        <v/>
      </c>
      <c r="AQ542" s="439"/>
      <c r="AR542" s="439"/>
      <c r="AS542" s="439"/>
      <c r="AT542" s="440"/>
    </row>
    <row r="543" spans="1:46" ht="18.75" customHeight="1">
      <c r="A543" s="57"/>
      <c r="B543" s="527" t="str">
        <f>Calcu!C391</f>
        <v>Z 축 - Y 방향</v>
      </c>
      <c r="C543" s="528"/>
      <c r="D543" s="528"/>
      <c r="E543" s="528"/>
      <c r="F543" s="529"/>
      <c r="G543" s="438" t="str">
        <f>Calcu!E391</f>
        <v/>
      </c>
      <c r="H543" s="439"/>
      <c r="I543" s="439"/>
      <c r="J543" s="439"/>
      <c r="K543" s="440"/>
      <c r="L543" s="438" t="str">
        <f>Calcu!G391</f>
        <v/>
      </c>
      <c r="M543" s="439"/>
      <c r="N543" s="439"/>
      <c r="O543" s="439"/>
      <c r="P543" s="440"/>
      <c r="Q543" s="438" t="str">
        <f>Calcu!H391</f>
        <v/>
      </c>
      <c r="R543" s="439"/>
      <c r="S543" s="439"/>
      <c r="T543" s="439"/>
      <c r="U543" s="440"/>
      <c r="V543" s="438" t="str">
        <f>Calcu!I391</f>
        <v/>
      </c>
      <c r="W543" s="439"/>
      <c r="X543" s="439"/>
      <c r="Y543" s="439"/>
      <c r="Z543" s="440"/>
      <c r="AA543" s="438" t="str">
        <f>Calcu!J391</f>
        <v/>
      </c>
      <c r="AB543" s="439"/>
      <c r="AC543" s="439"/>
      <c r="AD543" s="439"/>
      <c r="AE543" s="440"/>
      <c r="AF543" s="438" t="str">
        <f>Calcu!K391</f>
        <v/>
      </c>
      <c r="AG543" s="439"/>
      <c r="AH543" s="439"/>
      <c r="AI543" s="439"/>
      <c r="AJ543" s="440"/>
      <c r="AK543" s="438" t="str">
        <f>Calcu!L391</f>
        <v/>
      </c>
      <c r="AL543" s="439"/>
      <c r="AM543" s="439"/>
      <c r="AN543" s="439"/>
      <c r="AO543" s="440"/>
      <c r="AP543" s="438" t="str">
        <f>Calcu!M391</f>
        <v/>
      </c>
      <c r="AQ543" s="439"/>
      <c r="AR543" s="439"/>
      <c r="AS543" s="439"/>
      <c r="AT543" s="440"/>
    </row>
    <row r="544" spans="1:46" ht="18.75" customHeight="1">
      <c r="A544" s="57"/>
      <c r="B544" s="527" t="str">
        <f>Calcu!C392</f>
        <v>Z 축 - Y 방향</v>
      </c>
      <c r="C544" s="528"/>
      <c r="D544" s="528"/>
      <c r="E544" s="528"/>
      <c r="F544" s="529"/>
      <c r="G544" s="438" t="str">
        <f>Calcu!E392</f>
        <v/>
      </c>
      <c r="H544" s="439"/>
      <c r="I544" s="439"/>
      <c r="J544" s="439"/>
      <c r="K544" s="440"/>
      <c r="L544" s="438" t="str">
        <f>Calcu!G392</f>
        <v/>
      </c>
      <c r="M544" s="439"/>
      <c r="N544" s="439"/>
      <c r="O544" s="439"/>
      <c r="P544" s="440"/>
      <c r="Q544" s="438" t="str">
        <f>Calcu!H392</f>
        <v/>
      </c>
      <c r="R544" s="439"/>
      <c r="S544" s="439"/>
      <c r="T544" s="439"/>
      <c r="U544" s="440"/>
      <c r="V544" s="438" t="str">
        <f>Calcu!I392</f>
        <v/>
      </c>
      <c r="W544" s="439"/>
      <c r="X544" s="439"/>
      <c r="Y544" s="439"/>
      <c r="Z544" s="440"/>
      <c r="AA544" s="438" t="str">
        <f>Calcu!J392</f>
        <v/>
      </c>
      <c r="AB544" s="439"/>
      <c r="AC544" s="439"/>
      <c r="AD544" s="439"/>
      <c r="AE544" s="440"/>
      <c r="AF544" s="438" t="str">
        <f>Calcu!K392</f>
        <v/>
      </c>
      <c r="AG544" s="439"/>
      <c r="AH544" s="439"/>
      <c r="AI544" s="439"/>
      <c r="AJ544" s="440"/>
      <c r="AK544" s="438" t="str">
        <f>Calcu!L392</f>
        <v/>
      </c>
      <c r="AL544" s="439"/>
      <c r="AM544" s="439"/>
      <c r="AN544" s="439"/>
      <c r="AO544" s="440"/>
      <c r="AP544" s="438" t="str">
        <f>Calcu!M392</f>
        <v/>
      </c>
      <c r="AQ544" s="439"/>
      <c r="AR544" s="439"/>
      <c r="AS544" s="439"/>
      <c r="AT544" s="440"/>
    </row>
    <row r="545" spans="1:69" ht="18.75" customHeight="1">
      <c r="A545" s="57"/>
      <c r="B545" s="527" t="str">
        <f>Calcu!C393</f>
        <v>Z 축 - Y 방향</v>
      </c>
      <c r="C545" s="528"/>
      <c r="D545" s="528"/>
      <c r="E545" s="528"/>
      <c r="F545" s="529"/>
      <c r="G545" s="438" t="str">
        <f>Calcu!E393</f>
        <v/>
      </c>
      <c r="H545" s="439"/>
      <c r="I545" s="439"/>
      <c r="J545" s="439"/>
      <c r="K545" s="440"/>
      <c r="L545" s="438" t="str">
        <f>Calcu!G393</f>
        <v/>
      </c>
      <c r="M545" s="439"/>
      <c r="N545" s="439"/>
      <c r="O545" s="439"/>
      <c r="P545" s="440"/>
      <c r="Q545" s="438" t="str">
        <f>Calcu!H393</f>
        <v/>
      </c>
      <c r="R545" s="439"/>
      <c r="S545" s="439"/>
      <c r="T545" s="439"/>
      <c r="U545" s="440"/>
      <c r="V545" s="438" t="str">
        <f>Calcu!I393</f>
        <v/>
      </c>
      <c r="W545" s="439"/>
      <c r="X545" s="439"/>
      <c r="Y545" s="439"/>
      <c r="Z545" s="440"/>
      <c r="AA545" s="438" t="str">
        <f>Calcu!J393</f>
        <v/>
      </c>
      <c r="AB545" s="439"/>
      <c r="AC545" s="439"/>
      <c r="AD545" s="439"/>
      <c r="AE545" s="440"/>
      <c r="AF545" s="438" t="str">
        <f>Calcu!K393</f>
        <v/>
      </c>
      <c r="AG545" s="439"/>
      <c r="AH545" s="439"/>
      <c r="AI545" s="439"/>
      <c r="AJ545" s="440"/>
      <c r="AK545" s="438" t="str">
        <f>Calcu!L393</f>
        <v/>
      </c>
      <c r="AL545" s="439"/>
      <c r="AM545" s="439"/>
      <c r="AN545" s="439"/>
      <c r="AO545" s="440"/>
      <c r="AP545" s="438" t="str">
        <f>Calcu!M393</f>
        <v/>
      </c>
      <c r="AQ545" s="439"/>
      <c r="AR545" s="439"/>
      <c r="AS545" s="439"/>
      <c r="AT545" s="440"/>
    </row>
    <row r="546" spans="1:69" ht="18.75" customHeight="1">
      <c r="A546" s="57"/>
      <c r="B546" s="527" t="str">
        <f>Calcu!C394</f>
        <v>Z 축 - Y 방향</v>
      </c>
      <c r="C546" s="528"/>
      <c r="D546" s="528"/>
      <c r="E546" s="528"/>
      <c r="F546" s="529"/>
      <c r="G546" s="438" t="str">
        <f>Calcu!E394</f>
        <v/>
      </c>
      <c r="H546" s="439"/>
      <c r="I546" s="439"/>
      <c r="J546" s="439"/>
      <c r="K546" s="440"/>
      <c r="L546" s="438" t="str">
        <f>Calcu!G394</f>
        <v/>
      </c>
      <c r="M546" s="439"/>
      <c r="N546" s="439"/>
      <c r="O546" s="439"/>
      <c r="P546" s="440"/>
      <c r="Q546" s="438" t="str">
        <f>Calcu!H394</f>
        <v/>
      </c>
      <c r="R546" s="439"/>
      <c r="S546" s="439"/>
      <c r="T546" s="439"/>
      <c r="U546" s="440"/>
      <c r="V546" s="438" t="str">
        <f>Calcu!I394</f>
        <v/>
      </c>
      <c r="W546" s="439"/>
      <c r="X546" s="439"/>
      <c r="Y546" s="439"/>
      <c r="Z546" s="440"/>
      <c r="AA546" s="438" t="str">
        <f>Calcu!J394</f>
        <v/>
      </c>
      <c r="AB546" s="439"/>
      <c r="AC546" s="439"/>
      <c r="AD546" s="439"/>
      <c r="AE546" s="440"/>
      <c r="AF546" s="438" t="str">
        <f>Calcu!K394</f>
        <v/>
      </c>
      <c r="AG546" s="439"/>
      <c r="AH546" s="439"/>
      <c r="AI546" s="439"/>
      <c r="AJ546" s="440"/>
      <c r="AK546" s="438" t="str">
        <f>Calcu!L394</f>
        <v/>
      </c>
      <c r="AL546" s="439"/>
      <c r="AM546" s="439"/>
      <c r="AN546" s="439"/>
      <c r="AO546" s="440"/>
      <c r="AP546" s="438" t="str">
        <f>Calcu!M394</f>
        <v/>
      </c>
      <c r="AQ546" s="439"/>
      <c r="AR546" s="439"/>
      <c r="AS546" s="439"/>
      <c r="AT546" s="440"/>
    </row>
    <row r="547" spans="1:69" ht="18.75" customHeight="1">
      <c r="A547" s="57"/>
      <c r="B547" s="527" t="str">
        <f>Calcu!C395</f>
        <v>Z 축 - Y 방향</v>
      </c>
      <c r="C547" s="528"/>
      <c r="D547" s="528"/>
      <c r="E547" s="528"/>
      <c r="F547" s="529"/>
      <c r="G547" s="438" t="str">
        <f>Calcu!E395</f>
        <v/>
      </c>
      <c r="H547" s="439"/>
      <c r="I547" s="439"/>
      <c r="J547" s="439"/>
      <c r="K547" s="440"/>
      <c r="L547" s="438" t="str">
        <f>Calcu!G395</f>
        <v/>
      </c>
      <c r="M547" s="439"/>
      <c r="N547" s="439"/>
      <c r="O547" s="439"/>
      <c r="P547" s="440"/>
      <c r="Q547" s="438" t="str">
        <f>Calcu!H395</f>
        <v/>
      </c>
      <c r="R547" s="439"/>
      <c r="S547" s="439"/>
      <c r="T547" s="439"/>
      <c r="U547" s="440"/>
      <c r="V547" s="438" t="str">
        <f>Calcu!I395</f>
        <v/>
      </c>
      <c r="W547" s="439"/>
      <c r="X547" s="439"/>
      <c r="Y547" s="439"/>
      <c r="Z547" s="440"/>
      <c r="AA547" s="438" t="str">
        <f>Calcu!J395</f>
        <v/>
      </c>
      <c r="AB547" s="439"/>
      <c r="AC547" s="439"/>
      <c r="AD547" s="439"/>
      <c r="AE547" s="440"/>
      <c r="AF547" s="438" t="str">
        <f>Calcu!K395</f>
        <v/>
      </c>
      <c r="AG547" s="439"/>
      <c r="AH547" s="439"/>
      <c r="AI547" s="439"/>
      <c r="AJ547" s="440"/>
      <c r="AK547" s="438" t="str">
        <f>Calcu!L395</f>
        <v/>
      </c>
      <c r="AL547" s="439"/>
      <c r="AM547" s="439"/>
      <c r="AN547" s="439"/>
      <c r="AO547" s="440"/>
      <c r="AP547" s="438" t="str">
        <f>Calcu!M395</f>
        <v/>
      </c>
      <c r="AQ547" s="439"/>
      <c r="AR547" s="439"/>
      <c r="AS547" s="439"/>
      <c r="AT547" s="440"/>
    </row>
    <row r="548" spans="1:69" ht="18.75" customHeight="1">
      <c r="A548" s="57"/>
      <c r="B548" s="278"/>
      <c r="C548" s="278"/>
      <c r="D548" s="278"/>
      <c r="E548" s="278"/>
      <c r="F548" s="278"/>
      <c r="G548" s="278"/>
      <c r="H548" s="278"/>
      <c r="I548" s="278"/>
      <c r="J548" s="278"/>
      <c r="K548" s="278"/>
      <c r="L548" s="278"/>
      <c r="M548" s="278"/>
      <c r="N548" s="278"/>
      <c r="O548" s="278"/>
      <c r="P548" s="278"/>
      <c r="Q548" s="278"/>
      <c r="R548" s="278"/>
      <c r="S548" s="278"/>
      <c r="T548" s="278"/>
      <c r="U548" s="278"/>
      <c r="V548" s="278"/>
      <c r="W548" s="278"/>
      <c r="X548" s="278"/>
      <c r="Y548" s="278"/>
      <c r="Z548" s="278"/>
      <c r="AA548" s="278"/>
      <c r="AB548" s="278"/>
      <c r="AC548" s="278"/>
      <c r="AD548" s="278"/>
      <c r="AE548" s="278"/>
      <c r="AF548" s="278"/>
      <c r="AG548" s="278"/>
      <c r="AH548" s="278"/>
      <c r="AI548" s="278"/>
      <c r="AJ548" s="278"/>
      <c r="AK548" s="278"/>
      <c r="AL548" s="278"/>
      <c r="AM548" s="278"/>
      <c r="AN548" s="278"/>
      <c r="AO548" s="278"/>
      <c r="AP548" s="278"/>
      <c r="AQ548" s="278"/>
      <c r="AR548" s="278"/>
      <c r="AS548" s="278"/>
      <c r="AT548" s="278"/>
    </row>
    <row r="549" spans="1:69" ht="18.75" customHeight="1">
      <c r="A549" s="57" t="s">
        <v>1038</v>
      </c>
      <c r="B549" s="204"/>
      <c r="C549" s="204"/>
      <c r="D549" s="204"/>
      <c r="E549" s="204"/>
      <c r="F549" s="204"/>
      <c r="G549" s="204"/>
      <c r="H549" s="204"/>
      <c r="I549" s="204"/>
      <c r="J549" s="204"/>
      <c r="K549" s="204"/>
      <c r="L549" s="204"/>
      <c r="M549" s="204"/>
      <c r="N549" s="204"/>
      <c r="O549" s="204"/>
      <c r="P549" s="204"/>
      <c r="Q549" s="204"/>
      <c r="R549" s="204"/>
      <c r="S549" s="204"/>
      <c r="T549" s="204"/>
      <c r="U549" s="204"/>
      <c r="V549" s="204"/>
      <c r="W549" s="204"/>
      <c r="X549" s="204"/>
      <c r="Y549" s="204"/>
      <c r="Z549" s="204"/>
      <c r="AA549" s="204"/>
      <c r="AB549" s="204"/>
      <c r="AC549" s="204"/>
      <c r="AD549" s="204"/>
      <c r="AE549" s="204"/>
      <c r="AF549" s="204"/>
      <c r="AG549" s="204"/>
      <c r="AH549" s="204"/>
      <c r="AI549" s="204"/>
      <c r="AJ549" s="204"/>
      <c r="AK549" s="204"/>
      <c r="AL549" s="204"/>
      <c r="AM549" s="204"/>
      <c r="AN549" s="204"/>
      <c r="AO549" s="204"/>
      <c r="AP549" s="204"/>
      <c r="AQ549" s="204"/>
      <c r="AR549" s="204"/>
      <c r="AS549" s="204"/>
      <c r="AT549" s="204"/>
    </row>
    <row r="550" spans="1:69" ht="18.75" customHeight="1">
      <c r="A550" s="70"/>
      <c r="B550" s="204"/>
      <c r="C550" s="204"/>
      <c r="D550" s="204"/>
      <c r="E550" s="204"/>
      <c r="F550" s="204"/>
      <c r="G550" s="204"/>
      <c r="H550" s="204"/>
      <c r="I550" s="204"/>
      <c r="J550" s="204"/>
      <c r="K550" s="204"/>
      <c r="L550" s="204"/>
      <c r="M550" s="204"/>
      <c r="N550" s="204"/>
      <c r="O550" s="204"/>
      <c r="P550" s="204"/>
      <c r="Q550" s="204"/>
      <c r="R550" s="204"/>
      <c r="S550" s="204"/>
      <c r="T550" s="204"/>
      <c r="U550" s="204"/>
      <c r="V550" s="204"/>
      <c r="W550" s="204"/>
      <c r="X550" s="204"/>
      <c r="Y550" s="204"/>
      <c r="Z550" s="204"/>
      <c r="AA550" s="204"/>
      <c r="AB550" s="204"/>
      <c r="AC550" s="204"/>
      <c r="AD550" s="204"/>
      <c r="AE550" s="204"/>
      <c r="AF550" s="204"/>
      <c r="AG550" s="204"/>
      <c r="AH550" s="204"/>
      <c r="AI550" s="204"/>
      <c r="AJ550" s="204"/>
      <c r="AK550" s="204"/>
      <c r="AL550" s="204"/>
      <c r="AM550" s="204"/>
      <c r="AN550" s="204"/>
      <c r="AO550" s="204"/>
      <c r="AP550" s="204"/>
      <c r="AQ550" s="204"/>
      <c r="AR550" s="204"/>
      <c r="AS550" s="204"/>
      <c r="AT550" s="204"/>
    </row>
    <row r="551" spans="1:69" ht="18.75" customHeight="1">
      <c r="A551" s="70"/>
      <c r="B551" s="204"/>
      <c r="C551" s="204"/>
      <c r="D551" s="204"/>
      <c r="E551" s="204"/>
      <c r="F551" s="204"/>
      <c r="G551" s="204"/>
      <c r="H551" s="204"/>
      <c r="I551" s="204"/>
      <c r="J551" s="204"/>
      <c r="K551" s="204"/>
      <c r="L551" s="204"/>
      <c r="M551" s="204"/>
      <c r="N551" s="204"/>
      <c r="O551" s="204"/>
      <c r="P551" s="204"/>
      <c r="Q551" s="204"/>
      <c r="R551" s="204"/>
      <c r="S551" s="204"/>
      <c r="T551" s="204"/>
      <c r="U551" s="204"/>
      <c r="V551" s="204"/>
      <c r="W551" s="204"/>
      <c r="X551" s="204"/>
      <c r="Y551" s="204"/>
      <c r="Z551" s="204"/>
      <c r="AA551" s="204"/>
      <c r="AB551" s="204"/>
      <c r="AC551" s="204"/>
      <c r="AD551" s="204"/>
      <c r="AE551" s="204"/>
      <c r="AF551" s="204"/>
      <c r="AG551" s="204"/>
      <c r="AH551" s="204"/>
      <c r="AI551" s="204"/>
      <c r="AJ551" s="204"/>
      <c r="AK551" s="204"/>
      <c r="AL551" s="204"/>
      <c r="AM551" s="204"/>
      <c r="AN551" s="204"/>
      <c r="AO551" s="204"/>
      <c r="AP551" s="204"/>
      <c r="AQ551" s="204"/>
      <c r="AR551" s="204"/>
      <c r="AS551" s="204"/>
      <c r="AT551" s="204"/>
    </row>
    <row r="552" spans="1:69" ht="18.75" customHeight="1">
      <c r="A552" s="70"/>
      <c r="B552" s="204"/>
      <c r="C552" s="504" t="s">
        <v>737</v>
      </c>
      <c r="D552" s="504"/>
      <c r="E552" s="504"/>
      <c r="F552" s="278" t="s">
        <v>1039</v>
      </c>
      <c r="G552" s="204" t="str">
        <f>$H$456&amp;"의 진직도"</f>
        <v>접촉식 좌표 측정기의 진직도</v>
      </c>
      <c r="H552" s="204"/>
      <c r="I552" s="204"/>
      <c r="J552" s="204"/>
      <c r="K552" s="204"/>
      <c r="L552" s="204"/>
      <c r="M552" s="204"/>
      <c r="N552" s="204"/>
      <c r="O552" s="204"/>
      <c r="P552" s="204"/>
      <c r="Q552" s="204"/>
      <c r="R552" s="204"/>
      <c r="S552" s="204"/>
      <c r="W552" s="59"/>
      <c r="X552" s="59"/>
      <c r="Y552" s="59"/>
      <c r="Z552" s="204"/>
      <c r="AA552" s="204"/>
      <c r="AB552" s="204"/>
      <c r="AC552" s="204"/>
      <c r="AD552" s="204"/>
      <c r="AE552" s="204"/>
      <c r="AF552" s="204"/>
      <c r="AG552" s="204"/>
      <c r="AH552" s="204"/>
      <c r="AI552" s="204"/>
      <c r="AJ552" s="204"/>
      <c r="AK552" s="204"/>
      <c r="AL552" s="204"/>
      <c r="AM552" s="204"/>
      <c r="AN552" s="204"/>
      <c r="AO552" s="204"/>
      <c r="AP552" s="204"/>
      <c r="AQ552" s="204"/>
      <c r="AR552" s="204"/>
      <c r="AS552" s="204"/>
      <c r="AT552" s="204"/>
    </row>
    <row r="553" spans="1:69" ht="18.75" customHeight="1">
      <c r="A553" s="70"/>
      <c r="B553" s="204"/>
      <c r="C553" s="504" t="s">
        <v>1040</v>
      </c>
      <c r="D553" s="504"/>
      <c r="E553" s="504"/>
      <c r="F553" s="278" t="s">
        <v>1041</v>
      </c>
      <c r="G553" s="204" t="str">
        <f>$N$456&amp;"의 교정값"</f>
        <v>스트레이트 엣지의 교정값</v>
      </c>
      <c r="H553" s="204"/>
      <c r="I553" s="204"/>
      <c r="J553" s="204"/>
      <c r="K553" s="204"/>
      <c r="L553" s="204"/>
      <c r="M553" s="204"/>
      <c r="N553" s="204"/>
      <c r="O553" s="204"/>
      <c r="P553" s="204"/>
      <c r="Q553" s="204"/>
      <c r="R553" s="204"/>
      <c r="S553" s="204"/>
      <c r="T553" s="204"/>
      <c r="U553" s="204"/>
      <c r="V553" s="204"/>
      <c r="W553" s="204"/>
      <c r="X553" s="204"/>
      <c r="Y553" s="204"/>
      <c r="Z553" s="204"/>
      <c r="AA553" s="204"/>
      <c r="AB553" s="204"/>
      <c r="AC553" s="204"/>
      <c r="AD553" s="204"/>
      <c r="AE553" s="204"/>
      <c r="AF553" s="204"/>
      <c r="AG553" s="204"/>
      <c r="AH553" s="204"/>
      <c r="AI553" s="204"/>
      <c r="AJ553" s="204"/>
      <c r="AK553" s="204"/>
      <c r="AL553" s="204"/>
      <c r="AM553" s="204"/>
      <c r="AN553" s="204"/>
      <c r="AO553" s="204"/>
      <c r="AP553" s="204"/>
      <c r="AQ553" s="204"/>
      <c r="AR553" s="204"/>
      <c r="AS553" s="204"/>
      <c r="AT553" s="204"/>
      <c r="AU553" s="204"/>
      <c r="AV553" s="204"/>
      <c r="AW553" s="204"/>
      <c r="AX553" s="204"/>
      <c r="AY553" s="204"/>
      <c r="AZ553" s="204"/>
      <c r="BA553" s="204"/>
      <c r="BB553" s="204"/>
    </row>
    <row r="554" spans="1:69" ht="18.75" customHeight="1">
      <c r="A554" s="70"/>
      <c r="B554" s="204"/>
      <c r="C554" s="504" t="s">
        <v>1042</v>
      </c>
      <c r="D554" s="504"/>
      <c r="E554" s="504"/>
      <c r="F554" s="278" t="s">
        <v>1041</v>
      </c>
      <c r="G554" s="204" t="str">
        <f>$H$456&amp;"의 진직도 지시값"</f>
        <v>접촉식 좌표 측정기의 진직도 지시값</v>
      </c>
      <c r="H554" s="204"/>
      <c r="I554" s="204"/>
      <c r="J554" s="204"/>
      <c r="K554" s="204"/>
      <c r="L554" s="204"/>
      <c r="M554" s="204"/>
      <c r="N554" s="204"/>
      <c r="O554" s="204"/>
      <c r="P554" s="204"/>
      <c r="Q554" s="204"/>
      <c r="U554" s="204"/>
      <c r="V554" s="204"/>
      <c r="W554" s="204"/>
      <c r="X554" s="204"/>
      <c r="Y554" s="204"/>
      <c r="Z554" s="204"/>
      <c r="AA554" s="204"/>
      <c r="AB554" s="204"/>
      <c r="AC554" s="204"/>
      <c r="AD554" s="204"/>
      <c r="AE554" s="204"/>
      <c r="AF554" s="204"/>
      <c r="AG554" s="204"/>
      <c r="AH554" s="204"/>
      <c r="AI554" s="204"/>
      <c r="AJ554" s="204"/>
      <c r="AK554" s="204"/>
      <c r="AL554" s="204"/>
      <c r="AM554" s="204"/>
      <c r="AN554" s="204"/>
      <c r="AO554" s="204"/>
      <c r="AP554" s="204"/>
      <c r="AQ554" s="204"/>
      <c r="AR554" s="204"/>
      <c r="AS554" s="204"/>
      <c r="AT554" s="204"/>
      <c r="AU554" s="204"/>
      <c r="AV554" s="204"/>
      <c r="AW554" s="204"/>
      <c r="AX554" s="204"/>
      <c r="AY554" s="204"/>
      <c r="AZ554" s="204"/>
      <c r="BA554" s="204"/>
      <c r="BB554" s="204"/>
    </row>
    <row r="555" spans="1:69" ht="18.75" customHeight="1">
      <c r="A555" s="70"/>
      <c r="B555" s="204"/>
      <c r="C555" s="504" t="s">
        <v>1182</v>
      </c>
      <c r="D555" s="504"/>
      <c r="E555" s="504"/>
      <c r="F555" s="278" t="s">
        <v>1039</v>
      </c>
      <c r="G555" s="204" t="str">
        <f>$H$456&amp;"의 분해능에 의한 보정값"</f>
        <v>접촉식 좌표 측정기의 분해능에 의한 보정값</v>
      </c>
      <c r="H555" s="204"/>
      <c r="I555" s="204"/>
      <c r="J555" s="204"/>
      <c r="K555" s="204"/>
      <c r="L555" s="204"/>
      <c r="M555" s="204"/>
      <c r="N555" s="204"/>
      <c r="O555" s="204"/>
      <c r="P555" s="204"/>
      <c r="Q555" s="204"/>
      <c r="R555" s="204"/>
      <c r="S555" s="204"/>
      <c r="T555" s="204"/>
      <c r="U555" s="204"/>
      <c r="V555" s="204"/>
      <c r="W555" s="204"/>
      <c r="X555" s="204"/>
      <c r="Y555" s="204"/>
      <c r="Z555" s="204"/>
      <c r="AA555" s="204"/>
      <c r="AB555" s="204"/>
      <c r="AC555" s="204"/>
      <c r="AD555" s="204"/>
      <c r="AE555" s="204"/>
      <c r="AF555" s="204"/>
      <c r="AG555" s="204"/>
      <c r="AH555" s="204"/>
      <c r="AI555" s="204"/>
      <c r="AJ555" s="204"/>
      <c r="AK555" s="204"/>
      <c r="AL555" s="204"/>
      <c r="AM555" s="204"/>
      <c r="AN555" s="204"/>
      <c r="AO555" s="204"/>
      <c r="AP555" s="204"/>
      <c r="AQ555" s="204"/>
      <c r="AR555" s="204"/>
      <c r="AS555" s="204"/>
      <c r="AT555" s="204"/>
      <c r="AU555" s="204"/>
      <c r="AV555" s="204"/>
      <c r="AW555" s="204"/>
      <c r="AX555" s="204"/>
      <c r="AY555" s="204"/>
      <c r="AZ555" s="204"/>
      <c r="BA555" s="204"/>
      <c r="BB555" s="204"/>
    </row>
    <row r="556" spans="1:69" ht="18.75" customHeight="1">
      <c r="A556" s="70"/>
      <c r="B556" s="204"/>
      <c r="C556" s="504"/>
      <c r="D556" s="504"/>
      <c r="E556" s="504"/>
      <c r="G556" s="204"/>
      <c r="H556" s="204"/>
      <c r="I556" s="204"/>
      <c r="J556" s="204"/>
      <c r="K556" s="204"/>
      <c r="L556" s="204"/>
      <c r="M556" s="204"/>
      <c r="N556" s="204"/>
      <c r="O556" s="204"/>
      <c r="P556" s="204"/>
      <c r="Q556" s="204"/>
      <c r="R556" s="204"/>
      <c r="S556" s="204"/>
      <c r="T556" s="204"/>
      <c r="U556" s="204"/>
      <c r="V556" s="204"/>
      <c r="W556" s="204"/>
      <c r="X556" s="204"/>
      <c r="Y556" s="204"/>
      <c r="Z556" s="204"/>
      <c r="AA556" s="204"/>
      <c r="AB556" s="204"/>
      <c r="AC556" s="204"/>
      <c r="AD556" s="204"/>
      <c r="AE556" s="204"/>
      <c r="AF556" s="204"/>
      <c r="AG556" s="204"/>
      <c r="AH556" s="204"/>
      <c r="AI556" s="204"/>
      <c r="AJ556" s="204"/>
      <c r="AK556" s="204"/>
      <c r="AL556" s="204"/>
      <c r="AM556" s="204"/>
      <c r="AN556" s="204"/>
      <c r="AO556" s="204"/>
      <c r="AP556" s="204"/>
      <c r="AQ556" s="204"/>
      <c r="AR556" s="204"/>
      <c r="AS556" s="204"/>
      <c r="AT556" s="204"/>
      <c r="AU556" s="204"/>
      <c r="AV556" s="204"/>
      <c r="AW556" s="204"/>
      <c r="AX556" s="204"/>
      <c r="AY556" s="204"/>
      <c r="AZ556" s="204"/>
      <c r="BA556" s="204"/>
      <c r="BB556" s="204"/>
      <c r="BD556" s="58"/>
      <c r="BE556" s="58"/>
      <c r="BF556" s="58"/>
      <c r="BG556" s="58"/>
      <c r="BH556" s="58"/>
      <c r="BI556" s="58"/>
      <c r="BJ556" s="58"/>
      <c r="BK556" s="58"/>
      <c r="BL556" s="58"/>
      <c r="BM556" s="58"/>
      <c r="BN556" s="58"/>
      <c r="BO556" s="58"/>
      <c r="BP556" s="58"/>
      <c r="BQ556" s="58"/>
    </row>
    <row r="557" spans="1:69" ht="18.75" customHeight="1">
      <c r="A557" s="57" t="s">
        <v>1044</v>
      </c>
      <c r="B557" s="204"/>
      <c r="C557" s="204"/>
      <c r="D557" s="204"/>
      <c r="E557" s="204"/>
      <c r="F557" s="204"/>
      <c r="G557" s="204"/>
      <c r="H557" s="204"/>
      <c r="I557" s="204"/>
      <c r="J557" s="204"/>
      <c r="K557" s="204"/>
      <c r="L557" s="204"/>
      <c r="M557" s="204"/>
      <c r="N557" s="204"/>
      <c r="O557" s="204"/>
      <c r="P557" s="204"/>
      <c r="Q557" s="204"/>
      <c r="R557" s="204"/>
      <c r="S557" s="204"/>
      <c r="T557" s="204"/>
      <c r="U557" s="204"/>
      <c r="V557" s="204"/>
      <c r="W557" s="204"/>
      <c r="X557" s="204"/>
      <c r="Y557" s="204"/>
      <c r="Z557" s="204"/>
      <c r="AA557" s="204"/>
      <c r="AB557" s="204"/>
      <c r="AC557" s="204"/>
      <c r="AD557" s="204"/>
      <c r="AE557" s="204"/>
      <c r="AF557" s="204"/>
      <c r="AG557" s="204"/>
      <c r="AH557" s="204"/>
      <c r="AI557" s="204"/>
      <c r="AJ557" s="204"/>
      <c r="AK557" s="204"/>
      <c r="AL557" s="204"/>
      <c r="AM557" s="204"/>
      <c r="AN557" s="204"/>
      <c r="AO557" s="204"/>
      <c r="AP557" s="204"/>
      <c r="AQ557" s="204"/>
      <c r="AR557" s="204"/>
      <c r="AS557" s="204"/>
      <c r="AT557" s="204"/>
    </row>
    <row r="558" spans="1:69" ht="18.75" customHeight="1">
      <c r="A558" s="204"/>
      <c r="B558" s="204"/>
      <c r="C558" s="204"/>
      <c r="D558" s="204"/>
      <c r="E558" s="204"/>
      <c r="F558" s="204"/>
      <c r="G558" s="204"/>
      <c r="H558" s="204"/>
      <c r="I558" s="204"/>
      <c r="J558" s="204"/>
      <c r="K558" s="204"/>
      <c r="L558" s="204"/>
      <c r="M558" s="204"/>
      <c r="N558" s="204"/>
      <c r="O558" s="204"/>
      <c r="P558" s="204"/>
      <c r="Q558" s="204"/>
      <c r="R558" s="204"/>
      <c r="S558" s="204"/>
      <c r="T558" s="204"/>
      <c r="U558" s="204"/>
      <c r="V558" s="204"/>
      <c r="W558" s="204"/>
      <c r="X558" s="204"/>
      <c r="Y558" s="204"/>
      <c r="Z558" s="204"/>
      <c r="AA558" s="204"/>
      <c r="AB558" s="204"/>
      <c r="AC558" s="204"/>
      <c r="AD558" s="204"/>
      <c r="AE558" s="204"/>
      <c r="AF558" s="204"/>
      <c r="AG558" s="204"/>
      <c r="AH558" s="204"/>
      <c r="AI558" s="204"/>
      <c r="AJ558" s="204"/>
      <c r="AK558" s="204"/>
      <c r="AL558" s="204"/>
      <c r="AM558" s="204"/>
      <c r="AN558" s="204"/>
      <c r="AO558" s="204"/>
      <c r="AP558" s="204"/>
      <c r="AQ558" s="204"/>
      <c r="AR558" s="204"/>
      <c r="AS558" s="204"/>
      <c r="AT558" s="204"/>
    </row>
    <row r="559" spans="1:69" ht="18.75" customHeight="1">
      <c r="A559" s="204"/>
      <c r="B559" s="204"/>
      <c r="C559" s="204" t="s">
        <v>1045</v>
      </c>
      <c r="D559" s="204"/>
      <c r="E559" s="204"/>
      <c r="F559" s="204"/>
      <c r="G559" s="204"/>
      <c r="H559" s="204"/>
      <c r="I559" s="204"/>
      <c r="J559" s="204"/>
      <c r="K559" s="204"/>
      <c r="L559" s="204"/>
      <c r="M559" s="204"/>
      <c r="N559" s="204"/>
      <c r="O559" s="204"/>
      <c r="P559" s="204"/>
      <c r="Q559" s="204"/>
      <c r="R559" s="204"/>
      <c r="S559" s="204"/>
      <c r="T559" s="204"/>
      <c r="U559" s="204"/>
      <c r="V559" s="204"/>
      <c r="W559" s="204"/>
      <c r="X559" s="204"/>
      <c r="Y559" s="204"/>
      <c r="Z559" s="204"/>
      <c r="AA559" s="204"/>
      <c r="AB559" s="204"/>
      <c r="AC559" s="204"/>
      <c r="AD559" s="204"/>
      <c r="AE559" s="204"/>
      <c r="AF559" s="204"/>
      <c r="AG559" s="204"/>
      <c r="AH559" s="204"/>
      <c r="AI559" s="204"/>
      <c r="AJ559" s="204"/>
      <c r="AK559" s="204"/>
      <c r="AL559" s="204"/>
      <c r="AM559" s="204"/>
      <c r="AN559" s="204"/>
      <c r="AO559" s="204"/>
      <c r="AP559" s="204"/>
      <c r="AQ559" s="204"/>
      <c r="AR559" s="204"/>
      <c r="AS559" s="204"/>
      <c r="AT559" s="204"/>
    </row>
    <row r="560" spans="1:69" ht="18.75" customHeight="1">
      <c r="A560" s="204"/>
      <c r="B560" s="204"/>
      <c r="C560" s="204"/>
      <c r="D560" s="204"/>
      <c r="E560" s="204"/>
      <c r="F560" s="204"/>
      <c r="G560" s="204"/>
      <c r="H560" s="204"/>
      <c r="I560" s="204"/>
      <c r="J560" s="204"/>
      <c r="K560" s="204"/>
      <c r="L560" s="204"/>
      <c r="M560" s="204"/>
      <c r="N560" s="204"/>
      <c r="O560" s="204"/>
      <c r="P560" s="204"/>
      <c r="Q560" s="204"/>
      <c r="R560" s="204"/>
      <c r="S560" s="204"/>
      <c r="T560" s="204"/>
      <c r="U560" s="204"/>
      <c r="V560" s="204"/>
      <c r="W560" s="204"/>
      <c r="X560" s="204"/>
      <c r="Y560" s="204"/>
      <c r="Z560" s="204"/>
      <c r="AA560" s="204"/>
      <c r="AB560" s="204"/>
      <c r="AC560" s="204"/>
      <c r="AD560" s="204"/>
      <c r="AE560" s="204"/>
      <c r="AF560" s="204"/>
      <c r="AG560" s="204"/>
      <c r="AH560" s="204"/>
      <c r="AI560" s="204"/>
      <c r="AJ560" s="204"/>
      <c r="AK560" s="204"/>
      <c r="AL560" s="204"/>
      <c r="AM560" s="204"/>
      <c r="AN560" s="204"/>
      <c r="AO560" s="204"/>
      <c r="AP560" s="204"/>
      <c r="AQ560" s="204"/>
      <c r="AR560" s="204"/>
      <c r="AS560" s="204"/>
      <c r="AT560" s="204"/>
    </row>
    <row r="561" spans="1:59" ht="18.75" customHeight="1">
      <c r="A561" s="204"/>
      <c r="B561" s="204"/>
      <c r="C561" s="204"/>
      <c r="D561" s="204"/>
      <c r="E561" s="204"/>
      <c r="F561" s="204"/>
      <c r="G561" s="204"/>
      <c r="H561" s="204"/>
      <c r="I561" s="204"/>
      <c r="J561" s="204"/>
      <c r="K561" s="204"/>
      <c r="L561" s="204"/>
      <c r="M561" s="204"/>
      <c r="N561" s="204"/>
      <c r="O561" s="204"/>
      <c r="P561" s="204"/>
      <c r="Q561" s="204"/>
      <c r="R561" s="204"/>
      <c r="S561" s="204"/>
      <c r="T561" s="204"/>
      <c r="U561" s="204"/>
      <c r="V561" s="204"/>
      <c r="W561" s="204"/>
      <c r="X561" s="204"/>
      <c r="Y561" s="204"/>
      <c r="Z561" s="204"/>
      <c r="AA561" s="204"/>
      <c r="AB561" s="204"/>
      <c r="AC561" s="204"/>
      <c r="AD561" s="204"/>
      <c r="AE561" s="204"/>
      <c r="AF561" s="204"/>
      <c r="AG561" s="204"/>
      <c r="AH561" s="204"/>
      <c r="AI561" s="204"/>
      <c r="AJ561" s="204"/>
      <c r="AK561" s="204"/>
      <c r="AL561" s="204"/>
      <c r="AM561" s="204"/>
      <c r="AN561" s="204"/>
      <c r="AO561" s="204"/>
      <c r="AP561" s="204"/>
      <c r="AQ561" s="204"/>
      <c r="AR561" s="204"/>
      <c r="AS561" s="204"/>
      <c r="AT561" s="204"/>
    </row>
    <row r="562" spans="1:59" ht="18.75" customHeight="1">
      <c r="A562" s="204"/>
      <c r="B562" s="204"/>
      <c r="C562" s="204"/>
      <c r="D562" s="204"/>
      <c r="E562" s="204"/>
      <c r="F562" s="204"/>
      <c r="G562" s="204"/>
      <c r="H562" s="204"/>
      <c r="I562" s="204"/>
      <c r="J562" s="204"/>
      <c r="K562" s="204"/>
      <c r="L562" s="204"/>
      <c r="M562" s="204"/>
      <c r="N562" s="204"/>
      <c r="O562" s="204"/>
      <c r="P562" s="204"/>
      <c r="Q562" s="204"/>
      <c r="R562" s="204"/>
      <c r="S562" s="204"/>
      <c r="T562" s="204"/>
      <c r="U562" s="204"/>
      <c r="V562" s="204"/>
      <c r="W562" s="204"/>
      <c r="X562" s="204"/>
      <c r="Y562" s="204"/>
      <c r="Z562" s="204"/>
      <c r="AA562" s="204"/>
      <c r="AB562" s="204"/>
      <c r="AC562" s="204"/>
      <c r="AD562" s="204"/>
      <c r="AE562" s="204"/>
      <c r="AF562" s="204"/>
      <c r="AG562" s="204"/>
      <c r="AH562" s="204"/>
      <c r="AI562" s="204"/>
      <c r="AJ562" s="204"/>
      <c r="AK562" s="204"/>
      <c r="AL562" s="204"/>
      <c r="AM562" s="204"/>
      <c r="AN562" s="204"/>
      <c r="AO562" s="204"/>
      <c r="AP562" s="204"/>
      <c r="AQ562" s="204"/>
      <c r="AR562" s="204"/>
      <c r="AS562" s="204"/>
      <c r="AT562" s="204"/>
    </row>
    <row r="563" spans="1:59" ht="18.75" customHeight="1">
      <c r="A563" s="60" t="s">
        <v>900</v>
      </c>
      <c r="B563" s="204"/>
      <c r="C563" s="204"/>
      <c r="D563" s="204"/>
      <c r="E563" s="204"/>
      <c r="F563" s="204"/>
      <c r="G563" s="204"/>
      <c r="H563" s="204"/>
      <c r="I563" s="204"/>
      <c r="J563" s="204"/>
      <c r="K563" s="204"/>
      <c r="L563" s="204"/>
      <c r="M563" s="204"/>
      <c r="N563" s="204"/>
      <c r="O563" s="204"/>
      <c r="P563" s="204"/>
      <c r="Q563" s="204"/>
      <c r="R563" s="204"/>
      <c r="S563" s="204"/>
      <c r="T563" s="204"/>
      <c r="U563" s="204"/>
      <c r="V563" s="204"/>
      <c r="W563" s="204"/>
      <c r="X563" s="204"/>
      <c r="Y563" s="204"/>
      <c r="Z563" s="204"/>
      <c r="AA563" s="204"/>
      <c r="AB563" s="204"/>
      <c r="AC563" s="204"/>
      <c r="AD563" s="204"/>
      <c r="AE563" s="204"/>
      <c r="AF563" s="204"/>
      <c r="AG563" s="204"/>
      <c r="AH563" s="204"/>
      <c r="AI563" s="204"/>
      <c r="AJ563" s="204"/>
      <c r="AK563" s="204"/>
      <c r="AL563" s="204"/>
      <c r="AM563" s="204"/>
      <c r="AN563" s="204"/>
      <c r="AO563" s="204"/>
      <c r="AP563" s="204"/>
      <c r="AQ563" s="204"/>
      <c r="AR563" s="204"/>
      <c r="AS563" s="204"/>
      <c r="AT563" s="204"/>
    </row>
    <row r="564" spans="1:59" ht="18.75" customHeight="1">
      <c r="A564" s="204"/>
      <c r="B564" s="449"/>
      <c r="C564" s="451"/>
      <c r="D564" s="445"/>
      <c r="E564" s="446"/>
      <c r="F564" s="446"/>
      <c r="G564" s="447"/>
      <c r="H564" s="448">
        <v>1</v>
      </c>
      <c r="I564" s="448"/>
      <c r="J564" s="448"/>
      <c r="K564" s="448"/>
      <c r="L564" s="448"/>
      <c r="M564" s="448"/>
      <c r="N564" s="448"/>
      <c r="O564" s="445">
        <v>2</v>
      </c>
      <c r="P564" s="446"/>
      <c r="Q564" s="446"/>
      <c r="R564" s="446"/>
      <c r="S564" s="446"/>
      <c r="T564" s="446"/>
      <c r="U564" s="446"/>
      <c r="V564" s="446"/>
      <c r="W564" s="446"/>
      <c r="X564" s="446"/>
      <c r="Y564" s="446"/>
      <c r="Z564" s="446"/>
      <c r="AA564" s="447"/>
      <c r="AB564" s="448">
        <v>3</v>
      </c>
      <c r="AC564" s="448"/>
      <c r="AD564" s="448"/>
      <c r="AE564" s="448"/>
      <c r="AF564" s="448"/>
      <c r="AG564" s="445">
        <v>4</v>
      </c>
      <c r="AH564" s="446"/>
      <c r="AI564" s="446"/>
      <c r="AJ564" s="446"/>
      <c r="AK564" s="446"/>
      <c r="AL564" s="446"/>
      <c r="AM564" s="446"/>
      <c r="AN564" s="446"/>
      <c r="AO564" s="447"/>
      <c r="AP564" s="445">
        <v>5</v>
      </c>
      <c r="AQ564" s="446"/>
      <c r="AR564" s="446"/>
      <c r="AS564" s="446"/>
      <c r="AT564" s="446"/>
      <c r="AU564" s="446"/>
      <c r="AV564" s="446"/>
      <c r="AW564" s="446"/>
      <c r="AX564" s="446"/>
      <c r="AY564" s="446"/>
      <c r="AZ564" s="446"/>
      <c r="BA564" s="446"/>
      <c r="BB564" s="447"/>
      <c r="BC564" s="448">
        <v>6</v>
      </c>
      <c r="BD564" s="448"/>
      <c r="BE564" s="448"/>
      <c r="BF564" s="448"/>
    </row>
    <row r="565" spans="1:59" ht="18.75" customHeight="1">
      <c r="A565" s="204"/>
      <c r="B565" s="464"/>
      <c r="C565" s="465"/>
      <c r="D565" s="449" t="s">
        <v>1046</v>
      </c>
      <c r="E565" s="450"/>
      <c r="F565" s="450"/>
      <c r="G565" s="451"/>
      <c r="H565" s="452" t="s">
        <v>1047</v>
      </c>
      <c r="I565" s="452"/>
      <c r="J565" s="452"/>
      <c r="K565" s="452"/>
      <c r="L565" s="452"/>
      <c r="M565" s="452"/>
      <c r="N565" s="452"/>
      <c r="O565" s="449" t="s">
        <v>1048</v>
      </c>
      <c r="P565" s="450"/>
      <c r="Q565" s="450"/>
      <c r="R565" s="450"/>
      <c r="S565" s="450"/>
      <c r="T565" s="450"/>
      <c r="U565" s="450"/>
      <c r="V565" s="450"/>
      <c r="W565" s="450"/>
      <c r="X565" s="450"/>
      <c r="Y565" s="450"/>
      <c r="Z565" s="450"/>
      <c r="AA565" s="451"/>
      <c r="AB565" s="452" t="s">
        <v>1049</v>
      </c>
      <c r="AC565" s="452"/>
      <c r="AD565" s="452"/>
      <c r="AE565" s="452"/>
      <c r="AF565" s="452"/>
      <c r="AG565" s="449" t="s">
        <v>714</v>
      </c>
      <c r="AH565" s="450"/>
      <c r="AI565" s="450"/>
      <c r="AJ565" s="450"/>
      <c r="AK565" s="450"/>
      <c r="AL565" s="450"/>
      <c r="AM565" s="450"/>
      <c r="AN565" s="450"/>
      <c r="AO565" s="451"/>
      <c r="AP565" s="449" t="s">
        <v>966</v>
      </c>
      <c r="AQ565" s="450"/>
      <c r="AR565" s="450"/>
      <c r="AS565" s="450"/>
      <c r="AT565" s="450"/>
      <c r="AU565" s="450"/>
      <c r="AV565" s="450"/>
      <c r="AW565" s="450"/>
      <c r="AX565" s="450"/>
      <c r="AY565" s="450"/>
      <c r="AZ565" s="450"/>
      <c r="BA565" s="450"/>
      <c r="BB565" s="451"/>
      <c r="BC565" s="452" t="s">
        <v>1050</v>
      </c>
      <c r="BD565" s="452"/>
      <c r="BE565" s="452"/>
      <c r="BF565" s="452"/>
    </row>
    <row r="566" spans="1:59" ht="18.75" customHeight="1">
      <c r="A566" s="204"/>
      <c r="B566" s="466"/>
      <c r="C566" s="467"/>
      <c r="D566" s="468" t="s">
        <v>1051</v>
      </c>
      <c r="E566" s="469"/>
      <c r="F566" s="469"/>
      <c r="G566" s="470"/>
      <c r="H566" s="444" t="s">
        <v>1052</v>
      </c>
      <c r="I566" s="444"/>
      <c r="J566" s="444"/>
      <c r="K566" s="444"/>
      <c r="L566" s="444"/>
      <c r="M566" s="444"/>
      <c r="N566" s="444"/>
      <c r="O566" s="441" t="s">
        <v>1053</v>
      </c>
      <c r="P566" s="442"/>
      <c r="Q566" s="442"/>
      <c r="R566" s="442"/>
      <c r="S566" s="442"/>
      <c r="T566" s="442"/>
      <c r="U566" s="442"/>
      <c r="V566" s="442"/>
      <c r="W566" s="442"/>
      <c r="X566" s="442"/>
      <c r="Y566" s="442"/>
      <c r="Z566" s="442"/>
      <c r="AA566" s="443"/>
      <c r="AB566" s="444"/>
      <c r="AC566" s="444"/>
      <c r="AD566" s="444"/>
      <c r="AE566" s="444"/>
      <c r="AF566" s="444"/>
      <c r="AG566" s="441" t="s">
        <v>969</v>
      </c>
      <c r="AH566" s="442"/>
      <c r="AI566" s="442"/>
      <c r="AJ566" s="442"/>
      <c r="AK566" s="442"/>
      <c r="AL566" s="442"/>
      <c r="AM566" s="442"/>
      <c r="AN566" s="442"/>
      <c r="AO566" s="443"/>
      <c r="AP566" s="441" t="s">
        <v>727</v>
      </c>
      <c r="AQ566" s="442"/>
      <c r="AR566" s="442"/>
      <c r="AS566" s="442"/>
      <c r="AT566" s="442"/>
      <c r="AU566" s="442"/>
      <c r="AV566" s="442"/>
      <c r="AW566" s="442"/>
      <c r="AX566" s="442"/>
      <c r="AY566" s="442"/>
      <c r="AZ566" s="442"/>
      <c r="BA566" s="442"/>
      <c r="BB566" s="443"/>
      <c r="BC566" s="444"/>
      <c r="BD566" s="444"/>
      <c r="BE566" s="444"/>
      <c r="BF566" s="444"/>
    </row>
    <row r="567" spans="1:59" ht="18.75" customHeight="1">
      <c r="A567" s="204"/>
      <c r="B567" s="448" t="s">
        <v>907</v>
      </c>
      <c r="C567" s="448"/>
      <c r="D567" s="455" t="s">
        <v>1054</v>
      </c>
      <c r="E567" s="456"/>
      <c r="F567" s="456"/>
      <c r="G567" s="457"/>
      <c r="H567" s="458" t="str">
        <f ca="1">Calcu!E400</f>
        <v>μm</v>
      </c>
      <c r="I567" s="459"/>
      <c r="J567" s="459"/>
      <c r="K567" s="459"/>
      <c r="L567" s="459"/>
      <c r="M567" s="460" t="str">
        <f>Calcu!F400</f>
        <v>μm</v>
      </c>
      <c r="N567" s="461"/>
      <c r="O567" s="530" t="e">
        <f>Calcu!J400</f>
        <v>#DIV/0!</v>
      </c>
      <c r="P567" s="531"/>
      <c r="Q567" s="531"/>
      <c r="R567" s="531"/>
      <c r="S567" s="531"/>
      <c r="T567" s="531"/>
      <c r="U567" s="531"/>
      <c r="V567" s="473" t="str">
        <f>Calcu!K400</f>
        <v>μm</v>
      </c>
      <c r="W567" s="473"/>
      <c r="X567" s="473"/>
      <c r="Y567" s="473"/>
      <c r="Z567" s="473"/>
      <c r="AA567" s="474"/>
      <c r="AB567" s="448" t="str">
        <f>Calcu!L400</f>
        <v>정규</v>
      </c>
      <c r="AC567" s="448"/>
      <c r="AD567" s="448"/>
      <c r="AE567" s="448"/>
      <c r="AF567" s="448"/>
      <c r="AG567" s="445">
        <f>Calcu!M400</f>
        <v>-1</v>
      </c>
      <c r="AH567" s="446"/>
      <c r="AI567" s="446"/>
      <c r="AJ567" s="446"/>
      <c r="AK567" s="446"/>
      <c r="AL567" s="446"/>
      <c r="AM567" s="446"/>
      <c r="AN567" s="446"/>
      <c r="AO567" s="447"/>
      <c r="AP567" s="530" t="e">
        <f>Calcu!N400</f>
        <v>#DIV/0!</v>
      </c>
      <c r="AQ567" s="531"/>
      <c r="AR567" s="531"/>
      <c r="AS567" s="531"/>
      <c r="AT567" s="531"/>
      <c r="AU567" s="531"/>
      <c r="AV567" s="531"/>
      <c r="AW567" s="473" t="str">
        <f>Calcu!O400</f>
        <v>μm</v>
      </c>
      <c r="AX567" s="473"/>
      <c r="AY567" s="473"/>
      <c r="AZ567" s="473"/>
      <c r="BA567" s="473"/>
      <c r="BB567" s="474"/>
      <c r="BC567" s="448" t="str">
        <f>Calcu!P400</f>
        <v>∞</v>
      </c>
      <c r="BD567" s="448"/>
      <c r="BE567" s="448"/>
      <c r="BF567" s="448"/>
    </row>
    <row r="568" spans="1:59" ht="18.75" customHeight="1">
      <c r="A568" s="204"/>
      <c r="B568" s="448" t="s">
        <v>1055</v>
      </c>
      <c r="C568" s="448"/>
      <c r="D568" s="455" t="s">
        <v>1056</v>
      </c>
      <c r="E568" s="456"/>
      <c r="F568" s="456"/>
      <c r="G568" s="457"/>
      <c r="H568" s="458" t="str">
        <f ca="1">Calcu!E401</f>
        <v>μm</v>
      </c>
      <c r="I568" s="459"/>
      <c r="J568" s="459"/>
      <c r="K568" s="459"/>
      <c r="L568" s="459"/>
      <c r="M568" s="460" t="str">
        <f>Calcu!F401</f>
        <v>μm</v>
      </c>
      <c r="N568" s="461"/>
      <c r="O568" s="532">
        <f>Calcu!J401</f>
        <v>0</v>
      </c>
      <c r="P568" s="533"/>
      <c r="Q568" s="533"/>
      <c r="R568" s="533"/>
      <c r="S568" s="533"/>
      <c r="T568" s="533"/>
      <c r="U568" s="533"/>
      <c r="V568" s="473" t="str">
        <f>Calcu!K401</f>
        <v>μm</v>
      </c>
      <c r="W568" s="473"/>
      <c r="X568" s="473"/>
      <c r="Y568" s="473"/>
      <c r="Z568" s="473"/>
      <c r="AA568" s="474"/>
      <c r="AB568" s="448" t="str">
        <f>Calcu!L401</f>
        <v>t</v>
      </c>
      <c r="AC568" s="448"/>
      <c r="AD568" s="448"/>
      <c r="AE568" s="448"/>
      <c r="AF568" s="448"/>
      <c r="AG568" s="445">
        <f>Calcu!M401</f>
        <v>1</v>
      </c>
      <c r="AH568" s="446"/>
      <c r="AI568" s="446"/>
      <c r="AJ568" s="446"/>
      <c r="AK568" s="446"/>
      <c r="AL568" s="446"/>
      <c r="AM568" s="446"/>
      <c r="AN568" s="446"/>
      <c r="AO568" s="447"/>
      <c r="AP568" s="532">
        <f>Calcu!N401</f>
        <v>0</v>
      </c>
      <c r="AQ568" s="533"/>
      <c r="AR568" s="533"/>
      <c r="AS568" s="533"/>
      <c r="AT568" s="533"/>
      <c r="AU568" s="533"/>
      <c r="AV568" s="533"/>
      <c r="AW568" s="473" t="str">
        <f>Calcu!O401</f>
        <v>μm</v>
      </c>
      <c r="AX568" s="473"/>
      <c r="AY568" s="473"/>
      <c r="AZ568" s="473"/>
      <c r="BA568" s="473"/>
      <c r="BB568" s="474"/>
      <c r="BC568" s="448">
        <f>Calcu!P401</f>
        <v>4</v>
      </c>
      <c r="BD568" s="448"/>
      <c r="BE568" s="448"/>
      <c r="BF568" s="448"/>
    </row>
    <row r="569" spans="1:59" ht="18.75" customHeight="1">
      <c r="A569" s="204"/>
      <c r="B569" s="448" t="s">
        <v>1057</v>
      </c>
      <c r="C569" s="448"/>
      <c r="D569" s="455" t="s">
        <v>1179</v>
      </c>
      <c r="E569" s="456"/>
      <c r="F569" s="456"/>
      <c r="G569" s="457"/>
      <c r="H569" s="458">
        <f>Calcu!E402</f>
        <v>0</v>
      </c>
      <c r="I569" s="459"/>
      <c r="J569" s="459"/>
      <c r="K569" s="459"/>
      <c r="L569" s="459"/>
      <c r="M569" s="460" t="str">
        <f>Calcu!F402</f>
        <v>μm</v>
      </c>
      <c r="N569" s="461"/>
      <c r="O569" s="532">
        <f>Calcu!J402</f>
        <v>0</v>
      </c>
      <c r="P569" s="533"/>
      <c r="Q569" s="533"/>
      <c r="R569" s="533"/>
      <c r="S569" s="533"/>
      <c r="T569" s="533"/>
      <c r="U569" s="533"/>
      <c r="V569" s="473" t="str">
        <f>Calcu!K402</f>
        <v>μm</v>
      </c>
      <c r="W569" s="473"/>
      <c r="X569" s="473"/>
      <c r="Y569" s="473"/>
      <c r="Z569" s="473"/>
      <c r="AA569" s="474"/>
      <c r="AB569" s="448" t="str">
        <f>Calcu!L402</f>
        <v>직사각형</v>
      </c>
      <c r="AC569" s="448"/>
      <c r="AD569" s="448"/>
      <c r="AE569" s="448"/>
      <c r="AF569" s="448"/>
      <c r="AG569" s="445">
        <f>Calcu!M402</f>
        <v>1</v>
      </c>
      <c r="AH569" s="446"/>
      <c r="AI569" s="446"/>
      <c r="AJ569" s="446"/>
      <c r="AK569" s="446"/>
      <c r="AL569" s="446"/>
      <c r="AM569" s="446"/>
      <c r="AN569" s="446"/>
      <c r="AO569" s="447"/>
      <c r="AP569" s="532">
        <f>Calcu!N402</f>
        <v>0</v>
      </c>
      <c r="AQ569" s="533"/>
      <c r="AR569" s="533"/>
      <c r="AS569" s="533"/>
      <c r="AT569" s="533"/>
      <c r="AU569" s="533"/>
      <c r="AV569" s="533"/>
      <c r="AW569" s="473" t="str">
        <f>Calcu!O402</f>
        <v>μm</v>
      </c>
      <c r="AX569" s="473"/>
      <c r="AY569" s="473"/>
      <c r="AZ569" s="473"/>
      <c r="BA569" s="473"/>
      <c r="BB569" s="474"/>
      <c r="BC569" s="448" t="str">
        <f>Calcu!P402</f>
        <v>∞</v>
      </c>
      <c r="BD569" s="448"/>
      <c r="BE569" s="448"/>
      <c r="BF569" s="448"/>
    </row>
    <row r="570" spans="1:59" ht="18.75" customHeight="1">
      <c r="A570" s="204"/>
      <c r="B570" s="448" t="s">
        <v>941</v>
      </c>
      <c r="C570" s="448"/>
      <c r="D570" s="455" t="s">
        <v>1058</v>
      </c>
      <c r="E570" s="456"/>
      <c r="F570" s="456"/>
      <c r="G570" s="457"/>
      <c r="H570" s="458" t="e">
        <f ca="1">Calcu!E403</f>
        <v>#VALUE!</v>
      </c>
      <c r="I570" s="459"/>
      <c r="J570" s="459"/>
      <c r="K570" s="459"/>
      <c r="L570" s="459"/>
      <c r="M570" s="460" t="str">
        <f>Calcu!F403</f>
        <v>μm</v>
      </c>
      <c r="N570" s="461"/>
      <c r="O570" s="445"/>
      <c r="P570" s="446"/>
      <c r="Q570" s="446"/>
      <c r="R570" s="446"/>
      <c r="S570" s="446"/>
      <c r="T570" s="446"/>
      <c r="U570" s="446"/>
      <c r="V570" s="446"/>
      <c r="W570" s="446"/>
      <c r="X570" s="446"/>
      <c r="Y570" s="446"/>
      <c r="Z570" s="446"/>
      <c r="AA570" s="447"/>
      <c r="AB570" s="448"/>
      <c r="AC570" s="448"/>
      <c r="AD570" s="448"/>
      <c r="AE570" s="448"/>
      <c r="AF570" s="448"/>
      <c r="AG570" s="445"/>
      <c r="AH570" s="446"/>
      <c r="AI570" s="446"/>
      <c r="AJ570" s="446"/>
      <c r="AK570" s="446"/>
      <c r="AL570" s="446"/>
      <c r="AM570" s="446"/>
      <c r="AN570" s="446"/>
      <c r="AO570" s="447"/>
      <c r="AP570" s="532" t="e">
        <f>Calcu!N403</f>
        <v>#DIV/0!</v>
      </c>
      <c r="AQ570" s="533"/>
      <c r="AR570" s="533"/>
      <c r="AS570" s="533"/>
      <c r="AT570" s="533"/>
      <c r="AU570" s="533"/>
      <c r="AV570" s="533"/>
      <c r="AW570" s="473" t="str">
        <f>Calcu!O403</f>
        <v>μm</v>
      </c>
      <c r="AX570" s="473"/>
      <c r="AY570" s="473"/>
      <c r="AZ570" s="473"/>
      <c r="BA570" s="473"/>
      <c r="BB570" s="474"/>
      <c r="BC570" s="448" t="str">
        <f>Calcu!P403</f>
        <v>∞</v>
      </c>
      <c r="BD570" s="448"/>
      <c r="BE570" s="448"/>
      <c r="BF570" s="448"/>
    </row>
    <row r="571" spans="1:59" ht="18.75" customHeight="1">
      <c r="A571" s="204"/>
      <c r="B571" s="204"/>
      <c r="C571" s="204"/>
      <c r="D571" s="204"/>
      <c r="E571" s="204"/>
      <c r="F571" s="204"/>
      <c r="G571" s="204"/>
      <c r="H571" s="204"/>
      <c r="I571" s="204"/>
      <c r="J571" s="204"/>
      <c r="K571" s="204"/>
      <c r="L571" s="204"/>
      <c r="M571" s="204"/>
      <c r="N571" s="204"/>
      <c r="O571" s="204"/>
      <c r="P571" s="204"/>
      <c r="Q571" s="204"/>
      <c r="R571" s="204"/>
      <c r="S571" s="204"/>
      <c r="T571" s="204"/>
      <c r="U571" s="204"/>
      <c r="V571" s="204"/>
      <c r="W571" s="204"/>
      <c r="X571" s="204"/>
      <c r="Y571" s="204"/>
      <c r="Z571" s="204"/>
      <c r="AA571" s="204"/>
      <c r="AB571" s="204"/>
      <c r="AC571" s="204"/>
      <c r="AD571" s="204"/>
      <c r="AE571" s="204"/>
      <c r="AF571" s="204"/>
      <c r="AG571" s="213"/>
      <c r="AH571" s="204"/>
      <c r="AI571" s="204"/>
      <c r="AJ571" s="213"/>
      <c r="AK571" s="204"/>
      <c r="AL571" s="204"/>
      <c r="AM571" s="204"/>
      <c r="AN571" s="204"/>
      <c r="AO571" s="204"/>
      <c r="AP571" s="204"/>
      <c r="AQ571" s="204"/>
      <c r="AR571" s="204"/>
      <c r="AS571" s="204"/>
      <c r="AT571" s="204"/>
    </row>
    <row r="572" spans="1:59" ht="18.75" customHeight="1">
      <c r="A572" s="57" t="s">
        <v>1059</v>
      </c>
      <c r="B572" s="204"/>
      <c r="C572" s="204"/>
      <c r="D572" s="204"/>
      <c r="E572" s="204"/>
      <c r="F572" s="204"/>
      <c r="G572" s="204"/>
      <c r="H572" s="204"/>
      <c r="I572" s="204"/>
      <c r="J572" s="204"/>
      <c r="K572" s="204"/>
      <c r="L572" s="204"/>
      <c r="M572" s="204"/>
      <c r="N572" s="204"/>
      <c r="O572" s="204"/>
      <c r="P572" s="204"/>
      <c r="Q572" s="204"/>
      <c r="R572" s="204"/>
      <c r="S572" s="204"/>
      <c r="T572" s="204"/>
      <c r="U572" s="204"/>
      <c r="V572" s="204"/>
      <c r="W572" s="204"/>
      <c r="X572" s="204"/>
      <c r="Y572" s="204"/>
      <c r="Z572" s="204"/>
      <c r="AA572" s="204"/>
      <c r="AB572" s="204"/>
      <c r="AC572" s="204"/>
      <c r="AD572" s="204"/>
      <c r="AE572" s="204"/>
      <c r="AF572" s="204"/>
      <c r="AG572" s="204"/>
      <c r="AH572" s="204"/>
      <c r="AI572" s="204"/>
      <c r="AJ572" s="204"/>
      <c r="AK572" s="204"/>
      <c r="AL572" s="204"/>
      <c r="AM572" s="204"/>
      <c r="AN572" s="204"/>
      <c r="AO572" s="204"/>
      <c r="AP572" s="204"/>
      <c r="AQ572" s="204"/>
      <c r="AR572" s="204"/>
      <c r="AS572" s="204"/>
      <c r="AT572" s="204"/>
    </row>
    <row r="573" spans="1:59" ht="18.75" customHeight="1">
      <c r="A573" s="204"/>
      <c r="B573" s="292" t="s">
        <v>751</v>
      </c>
      <c r="C573" s="196" t="str">
        <f>$N$456&amp;"의 교정값에 대한 표준불확도,"</f>
        <v>스트레이트 엣지의 교정값에 대한 표준불확도,</v>
      </c>
      <c r="D573" s="204"/>
      <c r="E573" s="204"/>
      <c r="F573" s="204"/>
      <c r="G573" s="204"/>
      <c r="H573" s="204"/>
      <c r="I573" s="204"/>
      <c r="J573" s="204"/>
      <c r="K573" s="204"/>
      <c r="L573" s="204"/>
      <c r="R573" s="204"/>
      <c r="S573" s="204"/>
      <c r="T573" s="204"/>
      <c r="V573" s="197" t="s">
        <v>1061</v>
      </c>
      <c r="W573" s="204"/>
      <c r="X573" s="204"/>
      <c r="Y573" s="204"/>
      <c r="Z573" s="204"/>
      <c r="AA573" s="204"/>
      <c r="AB573" s="204"/>
      <c r="AC573" s="204"/>
      <c r="AD573" s="204"/>
      <c r="AE573" s="204"/>
      <c r="AF573" s="204"/>
      <c r="AG573" s="204"/>
      <c r="AH573" s="204"/>
      <c r="AI573" s="204"/>
      <c r="AJ573" s="204"/>
      <c r="AK573" s="204"/>
      <c r="AL573" s="204"/>
      <c r="AM573" s="204"/>
      <c r="AN573" s="204"/>
      <c r="AO573" s="204"/>
      <c r="AP573" s="204"/>
      <c r="AQ573" s="204"/>
      <c r="AR573" s="204"/>
      <c r="AS573" s="204"/>
      <c r="AT573" s="204"/>
    </row>
    <row r="574" spans="1:59" ht="18.75" customHeight="1">
      <c r="A574" s="204"/>
      <c r="B574" s="204"/>
      <c r="C574" s="204" t="s">
        <v>1062</v>
      </c>
      <c r="D574" s="204"/>
      <c r="E574" s="204"/>
      <c r="F574" s="204"/>
      <c r="G574" s="204"/>
      <c r="H574" s="204"/>
      <c r="I574" s="493" t="str">
        <f ca="1">H567</f>
        <v>μm</v>
      </c>
      <c r="J574" s="493"/>
      <c r="K574" s="493"/>
      <c r="L574" s="493"/>
      <c r="M574" s="493"/>
      <c r="N574" s="493" t="str">
        <f>M567</f>
        <v>μm</v>
      </c>
      <c r="O574" s="493"/>
      <c r="P574" s="282"/>
      <c r="Q574" s="204"/>
      <c r="R574" s="204"/>
      <c r="S574" s="204"/>
      <c r="T574" s="204"/>
      <c r="U574" s="204"/>
      <c r="V574" s="204"/>
      <c r="W574" s="204"/>
      <c r="X574" s="204"/>
      <c r="Y574" s="204"/>
      <c r="Z574" s="204"/>
      <c r="AA574" s="204"/>
      <c r="AB574" s="204"/>
      <c r="AC574" s="204"/>
      <c r="AD574" s="204"/>
      <c r="AE574" s="204"/>
      <c r="AF574" s="204"/>
      <c r="AG574" s="204"/>
      <c r="AH574" s="204"/>
      <c r="AI574" s="204"/>
      <c r="AJ574" s="204"/>
      <c r="AK574" s="204"/>
      <c r="AL574" s="204"/>
      <c r="AM574" s="204"/>
      <c r="AN574" s="204"/>
      <c r="AO574" s="204"/>
      <c r="AP574" s="204"/>
      <c r="AQ574" s="204"/>
      <c r="AR574" s="204"/>
      <c r="AS574" s="204"/>
      <c r="AT574" s="204"/>
    </row>
    <row r="575" spans="1:59" s="68" customFormat="1" ht="18.75" customHeight="1">
      <c r="B575" s="57"/>
      <c r="C575" s="285" t="s">
        <v>1063</v>
      </c>
      <c r="D575" s="285"/>
      <c r="E575" s="285"/>
      <c r="F575" s="285"/>
      <c r="G575" s="285"/>
      <c r="H575" s="285"/>
      <c r="I575" s="285"/>
      <c r="J575" s="285" t="str">
        <f>"※ "&amp;$N$456&amp;"의 측정불확도가 "</f>
        <v xml:space="preserve">※ 스트레이트 엣지의 측정불확도가 </v>
      </c>
      <c r="K575" s="285"/>
      <c r="L575" s="285"/>
      <c r="M575" s="285"/>
      <c r="N575" s="285"/>
      <c r="O575" s="285"/>
      <c r="P575" s="285"/>
      <c r="Q575" s="285"/>
      <c r="R575" s="285"/>
      <c r="S575" s="285"/>
      <c r="T575" s="285"/>
      <c r="U575" s="285"/>
      <c r="V575" s="285"/>
      <c r="W575" s="285"/>
      <c r="X575" s="285"/>
      <c r="Y575" s="534">
        <f>Calcu!G400</f>
        <v>0</v>
      </c>
      <c r="Z575" s="534"/>
      <c r="AA575" s="285" t="s">
        <v>1064</v>
      </c>
      <c r="AB575" s="285"/>
      <c r="AC575" s="285"/>
      <c r="AD575" s="285"/>
      <c r="AE575" s="285"/>
      <c r="AF575" s="285"/>
      <c r="AJ575" s="285"/>
      <c r="AK575" s="285"/>
      <c r="AL575" s="285"/>
      <c r="AM575" s="285"/>
      <c r="AN575" s="285"/>
      <c r="AO575" s="285"/>
      <c r="AP575" s="285"/>
      <c r="AQ575" s="285"/>
      <c r="AR575" s="285"/>
      <c r="AS575" s="285"/>
      <c r="AT575" s="285"/>
      <c r="AU575" s="285"/>
      <c r="AV575" s="285"/>
      <c r="AW575" s="285"/>
      <c r="AX575" s="285"/>
      <c r="AY575" s="285"/>
      <c r="BB575" s="285"/>
      <c r="BC575" s="285"/>
      <c r="BD575" s="285"/>
      <c r="BE575" s="285"/>
      <c r="BF575" s="285"/>
      <c r="BG575" s="285"/>
    </row>
    <row r="576" spans="1:59" s="68" customFormat="1" ht="18.75" customHeight="1">
      <c r="B576" s="57"/>
      <c r="C576" s="285"/>
      <c r="D576" s="285"/>
      <c r="E576" s="285"/>
      <c r="F576" s="285"/>
      <c r="G576" s="285"/>
      <c r="H576" s="285"/>
      <c r="I576" s="285"/>
      <c r="J576" s="285"/>
      <c r="K576" s="502" t="s">
        <v>1065</v>
      </c>
      <c r="L576" s="502"/>
      <c r="M576" s="502"/>
      <c r="N576" s="506" t="s">
        <v>1066</v>
      </c>
      <c r="O576" s="535" t="s">
        <v>1068</v>
      </c>
      <c r="P576" s="535"/>
      <c r="Q576" s="506" t="s">
        <v>767</v>
      </c>
      <c r="R576" s="536">
        <f>Y575</f>
        <v>0</v>
      </c>
      <c r="S576" s="536"/>
      <c r="T576" s="537" t="s">
        <v>673</v>
      </c>
      <c r="U576" s="537"/>
      <c r="V576" s="519" t="s">
        <v>767</v>
      </c>
      <c r="W576" s="538" t="e">
        <f>R576/R577</f>
        <v>#DIV/0!</v>
      </c>
      <c r="X576" s="538"/>
      <c r="Y576" s="539" t="str">
        <f>T576</f>
        <v>μm</v>
      </c>
      <c r="Z576" s="516"/>
      <c r="AA576" s="216"/>
      <c r="AB576" s="285"/>
      <c r="AC576" s="285"/>
      <c r="AD576" s="215"/>
      <c r="AE576" s="217"/>
      <c r="AF576" s="217"/>
      <c r="AG576" s="217"/>
      <c r="AH576" s="217"/>
      <c r="AK576" s="285"/>
      <c r="AL576" s="285"/>
      <c r="AO576" s="285"/>
      <c r="AP576" s="285"/>
      <c r="AQ576" s="285"/>
      <c r="AR576" s="285"/>
      <c r="AS576" s="285"/>
      <c r="AT576" s="285"/>
    </row>
    <row r="577" spans="1:60" s="68" customFormat="1" ht="18.75" customHeight="1">
      <c r="B577" s="57"/>
      <c r="C577" s="285"/>
      <c r="D577" s="285"/>
      <c r="E577" s="285"/>
      <c r="F577" s="285"/>
      <c r="G577" s="285"/>
      <c r="H577" s="285"/>
      <c r="I577" s="285"/>
      <c r="J577" s="285"/>
      <c r="K577" s="502"/>
      <c r="L577" s="502"/>
      <c r="M577" s="502"/>
      <c r="N577" s="506"/>
      <c r="O577" s="540" t="s">
        <v>1069</v>
      </c>
      <c r="P577" s="540"/>
      <c r="Q577" s="506"/>
      <c r="R577" s="517">
        <f>Calcu!I400</f>
        <v>0</v>
      </c>
      <c r="S577" s="517"/>
      <c r="T577" s="517"/>
      <c r="U577" s="517"/>
      <c r="V577" s="519"/>
      <c r="W577" s="538"/>
      <c r="X577" s="538"/>
      <c r="Y577" s="516"/>
      <c r="Z577" s="516"/>
      <c r="AA577" s="216"/>
      <c r="AB577" s="285"/>
      <c r="AC577" s="285"/>
      <c r="AD577" s="215"/>
      <c r="AE577" s="217"/>
      <c r="AF577" s="217"/>
      <c r="AG577" s="217"/>
      <c r="AH577" s="217"/>
      <c r="AK577" s="285"/>
      <c r="AL577" s="285"/>
      <c r="AO577" s="285"/>
      <c r="AP577" s="285"/>
      <c r="AQ577" s="285"/>
      <c r="AR577" s="285"/>
      <c r="AS577" s="285"/>
      <c r="AT577" s="285"/>
    </row>
    <row r="578" spans="1:60" s="68" customFormat="1" ht="18.75" customHeight="1">
      <c r="B578" s="57"/>
      <c r="C578" s="285" t="s">
        <v>1070</v>
      </c>
      <c r="D578" s="285"/>
      <c r="E578" s="285"/>
      <c r="F578" s="285"/>
      <c r="G578" s="285"/>
      <c r="H578" s="285"/>
      <c r="I578" s="516" t="str">
        <f>AB567</f>
        <v>정규</v>
      </c>
      <c r="J578" s="516"/>
      <c r="K578" s="516"/>
      <c r="L578" s="516"/>
      <c r="M578" s="516"/>
      <c r="N578" s="285"/>
      <c r="O578" s="285"/>
      <c r="P578" s="285"/>
      <c r="Q578" s="285"/>
      <c r="R578" s="285"/>
      <c r="S578" s="285"/>
      <c r="T578" s="285"/>
      <c r="U578" s="285"/>
      <c r="V578" s="285"/>
      <c r="W578" s="285"/>
      <c r="X578" s="285"/>
      <c r="Y578" s="285"/>
      <c r="Z578" s="285"/>
      <c r="AA578" s="285"/>
      <c r="AB578" s="285"/>
      <c r="AC578" s="285"/>
      <c r="AD578" s="285"/>
      <c r="AE578" s="285"/>
      <c r="AF578" s="285"/>
      <c r="AG578" s="285"/>
      <c r="AH578" s="285"/>
      <c r="AI578" s="285"/>
      <c r="AJ578" s="285"/>
      <c r="AK578" s="285"/>
      <c r="AL578" s="285"/>
      <c r="AM578" s="285"/>
      <c r="AN578" s="285"/>
      <c r="AO578" s="285"/>
      <c r="AP578" s="285"/>
      <c r="AQ578" s="285"/>
      <c r="AR578" s="285"/>
      <c r="AS578" s="285"/>
      <c r="AT578" s="285"/>
      <c r="AU578" s="285"/>
      <c r="AV578" s="285"/>
      <c r="AW578" s="285"/>
      <c r="AX578" s="285"/>
      <c r="AY578" s="285"/>
      <c r="AZ578" s="285"/>
      <c r="BA578" s="285"/>
      <c r="BB578" s="285"/>
      <c r="BC578" s="285"/>
      <c r="BD578" s="285"/>
      <c r="BE578" s="285"/>
      <c r="BF578" s="285"/>
      <c r="BG578" s="285"/>
    </row>
    <row r="579" spans="1:60" s="68" customFormat="1" ht="18.75" customHeight="1">
      <c r="B579" s="57"/>
      <c r="C579" s="516" t="s">
        <v>1071</v>
      </c>
      <c r="D579" s="516"/>
      <c r="E579" s="516"/>
      <c r="F579" s="516"/>
      <c r="G579" s="516"/>
      <c r="H579" s="516"/>
      <c r="I579" s="277"/>
      <c r="J579" s="277"/>
      <c r="K579" s="204"/>
      <c r="L579" s="204"/>
      <c r="M579" s="56"/>
      <c r="N579" s="500">
        <f>AG567</f>
        <v>-1</v>
      </c>
      <c r="O579" s="500"/>
      <c r="P579" s="285"/>
      <c r="Q579" s="285"/>
      <c r="R579" s="285"/>
      <c r="S579" s="285"/>
      <c r="T579" s="285"/>
      <c r="U579" s="285"/>
      <c r="V579" s="285"/>
      <c r="W579" s="285"/>
      <c r="X579" s="285"/>
      <c r="Y579" s="285"/>
      <c r="Z579" s="285"/>
      <c r="AA579" s="285"/>
      <c r="AB579" s="285"/>
      <c r="AC579" s="285"/>
      <c r="AD579" s="285"/>
      <c r="AE579" s="285"/>
      <c r="AF579" s="285"/>
      <c r="AG579" s="285"/>
      <c r="AH579" s="285"/>
      <c r="AI579" s="285"/>
      <c r="AJ579" s="285"/>
      <c r="AK579" s="285"/>
      <c r="AL579" s="285"/>
      <c r="AM579" s="285"/>
      <c r="AN579" s="285"/>
      <c r="AO579" s="285"/>
      <c r="AP579" s="285"/>
      <c r="AQ579" s="285"/>
      <c r="AR579" s="285"/>
      <c r="AS579" s="285"/>
      <c r="AT579" s="285"/>
      <c r="AU579" s="285"/>
      <c r="AV579" s="285"/>
      <c r="AW579" s="285"/>
      <c r="AX579" s="285"/>
      <c r="AY579" s="285"/>
      <c r="AZ579" s="285"/>
      <c r="BA579" s="285"/>
      <c r="BB579" s="285"/>
      <c r="BC579" s="285"/>
      <c r="BD579" s="285"/>
      <c r="BE579" s="285"/>
      <c r="BF579" s="285"/>
      <c r="BG579" s="285"/>
    </row>
    <row r="580" spans="1:60" s="68" customFormat="1" ht="18.75" customHeight="1">
      <c r="B580" s="57"/>
      <c r="C580" s="516"/>
      <c r="D580" s="516"/>
      <c r="E580" s="516"/>
      <c r="F580" s="516"/>
      <c r="G580" s="516"/>
      <c r="H580" s="516"/>
      <c r="I580" s="281"/>
      <c r="J580" s="281"/>
      <c r="K580" s="204"/>
      <c r="L580" s="204"/>
      <c r="M580" s="56"/>
      <c r="N580" s="500"/>
      <c r="O580" s="500"/>
      <c r="P580" s="285"/>
      <c r="Q580" s="285"/>
      <c r="R580" s="285"/>
      <c r="S580" s="285"/>
      <c r="T580" s="285"/>
      <c r="U580" s="285"/>
      <c r="V580" s="285"/>
      <c r="W580" s="285"/>
      <c r="X580" s="285"/>
      <c r="Y580" s="285"/>
      <c r="Z580" s="285"/>
      <c r="AA580" s="285"/>
      <c r="AB580" s="285"/>
      <c r="AC580" s="285"/>
      <c r="AD580" s="285"/>
      <c r="AE580" s="285"/>
      <c r="AF580" s="285"/>
      <c r="AG580" s="285"/>
      <c r="AH580" s="285"/>
      <c r="AI580" s="285"/>
      <c r="AJ580" s="285"/>
      <c r="AK580" s="285"/>
      <c r="AL580" s="285"/>
      <c r="AM580" s="285"/>
      <c r="AN580" s="285"/>
      <c r="AO580" s="285"/>
      <c r="AP580" s="285"/>
      <c r="AQ580" s="285"/>
      <c r="AR580" s="285"/>
      <c r="AS580" s="285"/>
      <c r="AT580" s="285"/>
      <c r="AU580" s="285"/>
      <c r="AV580" s="285"/>
      <c r="AW580" s="285"/>
      <c r="AX580" s="285"/>
      <c r="AY580" s="285"/>
      <c r="AZ580" s="285"/>
      <c r="BA580" s="285"/>
      <c r="BB580" s="285"/>
      <c r="BC580" s="285"/>
      <c r="BD580" s="285"/>
      <c r="BE580" s="285"/>
      <c r="BF580" s="285"/>
      <c r="BG580" s="285"/>
      <c r="BH580" s="285"/>
    </row>
    <row r="581" spans="1:60" s="204" customFormat="1" ht="18.75" customHeight="1">
      <c r="C581" s="204" t="s">
        <v>763</v>
      </c>
      <c r="K581" s="279" t="s">
        <v>78</v>
      </c>
      <c r="L581" s="486">
        <f>N579</f>
        <v>-1</v>
      </c>
      <c r="M581" s="486"/>
      <c r="N581" s="277" t="s">
        <v>922</v>
      </c>
      <c r="O581" s="541" t="e">
        <f>AP567</f>
        <v>#DIV/0!</v>
      </c>
      <c r="P581" s="541"/>
      <c r="Q581" s="297" t="str">
        <f>Y576</f>
        <v>μm</v>
      </c>
      <c r="R581" s="144"/>
      <c r="S581" s="278" t="s">
        <v>1072</v>
      </c>
      <c r="T581" s="278" t="s">
        <v>758</v>
      </c>
      <c r="U581" s="542" t="e">
        <f>O581</f>
        <v>#DIV/0!</v>
      </c>
      <c r="V581" s="542"/>
      <c r="W581" s="298" t="str">
        <f>Q581</f>
        <v>μm</v>
      </c>
    </row>
    <row r="582" spans="1:60" ht="18.75" customHeight="1">
      <c r="A582" s="204"/>
      <c r="B582" s="204"/>
      <c r="C582" s="277" t="s">
        <v>1073</v>
      </c>
      <c r="D582" s="277"/>
      <c r="E582" s="277"/>
      <c r="F582" s="277"/>
      <c r="G582" s="277"/>
      <c r="I582" s="102" t="s">
        <v>1074</v>
      </c>
      <c r="J582" s="204"/>
      <c r="K582" s="204"/>
      <c r="L582" s="204"/>
      <c r="M582" s="204"/>
      <c r="N582" s="204"/>
      <c r="O582" s="204"/>
      <c r="P582" s="204"/>
      <c r="Q582" s="204"/>
      <c r="R582" s="204"/>
      <c r="S582" s="167"/>
      <c r="T582" s="167"/>
      <c r="U582" s="204"/>
      <c r="V582" s="204"/>
      <c r="W582" s="204"/>
      <c r="X582" s="204"/>
      <c r="Y582" s="204"/>
      <c r="Z582" s="204"/>
      <c r="AA582" s="204"/>
      <c r="AB582" s="204"/>
      <c r="AC582" s="204"/>
      <c r="AD582" s="204"/>
      <c r="AG582" s="204"/>
      <c r="AH582" s="204"/>
      <c r="AI582" s="204"/>
      <c r="AJ582" s="204"/>
      <c r="AK582" s="204"/>
      <c r="AL582" s="204"/>
      <c r="AM582" s="204"/>
      <c r="AN582" s="204"/>
      <c r="AO582" s="204"/>
      <c r="AP582" s="204"/>
      <c r="AQ582" s="204"/>
      <c r="AR582" s="204"/>
      <c r="AS582" s="204"/>
      <c r="AT582" s="204"/>
    </row>
    <row r="583" spans="1:60" s="204" customFormat="1" ht="18.75" customHeight="1"/>
    <row r="584" spans="1:60" ht="18.75" customHeight="1">
      <c r="A584" s="204"/>
      <c r="B584" s="292" t="s">
        <v>1075</v>
      </c>
      <c r="C584" s="60" t="str">
        <f>$H$456&amp;" 지시값의 표준불확도,"</f>
        <v>접촉식 좌표 측정기 지시값의 표준불확도,</v>
      </c>
      <c r="D584" s="204"/>
      <c r="E584" s="204"/>
      <c r="F584" s="204"/>
      <c r="G584" s="204"/>
      <c r="H584" s="204"/>
      <c r="I584" s="204"/>
      <c r="J584" s="204"/>
      <c r="K584" s="204"/>
      <c r="L584" s="204"/>
      <c r="M584" s="204"/>
      <c r="N584" s="204"/>
      <c r="O584" s="204"/>
      <c r="P584" s="204"/>
      <c r="Q584" s="204"/>
      <c r="R584" s="204"/>
      <c r="S584" s="204"/>
      <c r="U584" s="197" t="s">
        <v>1076</v>
      </c>
      <c r="W584" s="204"/>
      <c r="X584" s="204"/>
      <c r="Y584" s="204"/>
      <c r="Z584" s="204"/>
      <c r="AA584" s="204"/>
      <c r="AB584" s="204"/>
      <c r="AC584" s="204"/>
      <c r="AD584" s="204"/>
      <c r="AE584" s="204"/>
      <c r="AF584" s="204"/>
      <c r="AG584" s="204"/>
      <c r="AH584" s="204"/>
      <c r="AI584" s="204"/>
      <c r="AJ584" s="204"/>
      <c r="AK584" s="204"/>
      <c r="AL584" s="204"/>
      <c r="AM584" s="204"/>
      <c r="AN584" s="204"/>
      <c r="AO584" s="204"/>
      <c r="AP584" s="204"/>
      <c r="AQ584" s="204"/>
      <c r="AR584" s="204"/>
      <c r="AS584" s="204"/>
      <c r="AT584" s="204"/>
    </row>
    <row r="585" spans="1:60" ht="18.75" customHeight="1">
      <c r="A585" s="204"/>
      <c r="C585" s="204" t="s">
        <v>772</v>
      </c>
      <c r="D585" s="204"/>
      <c r="E585" s="204"/>
      <c r="F585" s="204"/>
      <c r="G585" s="204"/>
      <c r="H585" s="204"/>
      <c r="I585" s="204"/>
      <c r="J585" s="204"/>
      <c r="K585" s="204"/>
      <c r="L585" s="204"/>
      <c r="M585" s="204"/>
      <c r="N585" s="204"/>
      <c r="O585" s="204"/>
      <c r="P585" s="204"/>
      <c r="Q585" s="204"/>
      <c r="R585" s="204"/>
      <c r="S585" s="204"/>
      <c r="T585" s="204"/>
      <c r="U585" s="204"/>
      <c r="V585" s="204"/>
      <c r="W585" s="204"/>
      <c r="X585" s="204"/>
      <c r="Y585" s="204"/>
      <c r="Z585" s="204"/>
      <c r="AA585" s="204"/>
      <c r="AB585" s="204"/>
      <c r="AC585" s="204"/>
      <c r="AD585" s="204"/>
      <c r="AE585" s="204"/>
      <c r="AF585" s="204"/>
      <c r="AG585" s="204"/>
      <c r="AH585" s="204"/>
      <c r="AI585" s="204"/>
      <c r="AJ585" s="204"/>
      <c r="AK585" s="204"/>
      <c r="AL585" s="204"/>
      <c r="AM585" s="204"/>
      <c r="AN585" s="204"/>
      <c r="AO585" s="204"/>
      <c r="AP585" s="204"/>
      <c r="AQ585" s="204"/>
      <c r="AR585" s="204"/>
      <c r="AS585" s="204"/>
      <c r="AT585" s="204"/>
    </row>
    <row r="586" spans="1:60" ht="18.75" customHeight="1">
      <c r="A586" s="204"/>
      <c r="C586" s="60"/>
      <c r="D586" s="204" t="s">
        <v>1077</v>
      </c>
      <c r="E586" s="204"/>
      <c r="F586" s="204"/>
      <c r="G586" s="204"/>
      <c r="H586" s="204"/>
      <c r="I586" s="204"/>
      <c r="J586" s="204"/>
      <c r="K586" s="204"/>
      <c r="L586" s="204"/>
      <c r="M586" s="204"/>
      <c r="N586" s="204"/>
      <c r="O586" s="204"/>
      <c r="P586" s="204"/>
      <c r="Q586" s="204"/>
      <c r="R586" s="204"/>
      <c r="S586" s="204"/>
      <c r="T586" s="204"/>
      <c r="U586" s="204"/>
      <c r="V586" s="204"/>
      <c r="W586" s="204"/>
      <c r="X586" s="204"/>
      <c r="Y586" s="204"/>
      <c r="Z586" s="204"/>
      <c r="AA586" s="204"/>
      <c r="AB586" s="204"/>
      <c r="AC586" s="204"/>
      <c r="AD586" s="204"/>
      <c r="AE586" s="204"/>
      <c r="AF586" s="204"/>
      <c r="AG586" s="204"/>
      <c r="AH586" s="204"/>
      <c r="AI586" s="204"/>
      <c r="AJ586" s="204"/>
      <c r="AK586" s="204"/>
      <c r="AL586" s="204"/>
      <c r="AM586" s="204"/>
      <c r="AN586" s="204"/>
      <c r="AO586" s="204"/>
      <c r="AP586" s="204"/>
      <c r="AQ586" s="204"/>
      <c r="AR586" s="204"/>
      <c r="AS586" s="204"/>
      <c r="AT586" s="204"/>
    </row>
    <row r="587" spans="1:60" ht="18.75" customHeight="1">
      <c r="B587" s="204"/>
      <c r="C587" s="204" t="s">
        <v>774</v>
      </c>
      <c r="D587" s="204"/>
      <c r="E587" s="204"/>
      <c r="F587" s="204"/>
      <c r="G587" s="204"/>
      <c r="H587" s="204"/>
      <c r="I587" s="493" t="str">
        <f ca="1">H568</f>
        <v>μm</v>
      </c>
      <c r="J587" s="493"/>
      <c r="K587" s="493"/>
      <c r="L587" s="493"/>
      <c r="M587" s="493"/>
      <c r="N587" s="493" t="str">
        <f>M568</f>
        <v>μm</v>
      </c>
      <c r="O587" s="493"/>
      <c r="P587" s="282"/>
      <c r="Q587" s="204"/>
      <c r="R587" s="204"/>
      <c r="S587" s="204"/>
      <c r="T587" s="204"/>
      <c r="U587" s="204"/>
      <c r="V587" s="204"/>
      <c r="W587" s="204"/>
      <c r="X587" s="204"/>
      <c r="Y587" s="204"/>
      <c r="Z587" s="204"/>
      <c r="AA587" s="204"/>
      <c r="AB587" s="204"/>
      <c r="AC587" s="204"/>
      <c r="AD587" s="204"/>
      <c r="AE587" s="204"/>
      <c r="AF587" s="204"/>
      <c r="AG587" s="204"/>
      <c r="AH587" s="204"/>
      <c r="AI587" s="204"/>
      <c r="AJ587" s="204"/>
      <c r="AK587" s="204"/>
      <c r="AL587" s="204"/>
      <c r="AM587" s="204"/>
      <c r="AN587" s="204"/>
      <c r="AO587" s="204"/>
      <c r="AP587" s="204"/>
      <c r="AQ587" s="204"/>
      <c r="AR587" s="204"/>
      <c r="AS587" s="204"/>
      <c r="AT587" s="204"/>
      <c r="AU587" s="204"/>
    </row>
    <row r="588" spans="1:60" ht="18.75" customHeight="1">
      <c r="B588" s="204"/>
      <c r="C588" s="204" t="s">
        <v>1078</v>
      </c>
      <c r="D588" s="204"/>
      <c r="E588" s="204"/>
      <c r="F588" s="204"/>
      <c r="G588" s="204"/>
      <c r="H588" s="204"/>
      <c r="I588" s="204"/>
      <c r="J588" s="61" t="s">
        <v>1079</v>
      </c>
      <c r="K588" s="204"/>
      <c r="L588" s="204"/>
      <c r="M588" s="204"/>
      <c r="N588" s="204"/>
      <c r="O588" s="204"/>
      <c r="P588" s="204"/>
      <c r="Q588" s="543">
        <f>Calcu!G401</f>
        <v>0</v>
      </c>
      <c r="R588" s="543"/>
      <c r="S588" s="543"/>
      <c r="T588" s="518" t="s">
        <v>777</v>
      </c>
      <c r="U588" s="518"/>
      <c r="V588" s="204"/>
      <c r="W588" s="204"/>
      <c r="X588" s="204"/>
      <c r="Y588" s="204"/>
      <c r="Z588" s="204"/>
      <c r="AA588" s="204"/>
      <c r="AB588" s="204"/>
      <c r="AC588" s="204"/>
      <c r="AD588" s="204"/>
      <c r="AE588" s="204"/>
      <c r="AF588" s="204"/>
      <c r="AG588" s="204"/>
      <c r="AH588" s="204"/>
      <c r="AI588" s="204"/>
      <c r="AJ588" s="204"/>
      <c r="AK588" s="204"/>
      <c r="AL588" s="204"/>
      <c r="AM588" s="204"/>
      <c r="AN588" s="204"/>
      <c r="AO588" s="204"/>
      <c r="AP588" s="204"/>
      <c r="AQ588" s="204"/>
      <c r="AR588" s="204"/>
      <c r="AS588" s="204"/>
      <c r="AT588" s="204"/>
    </row>
    <row r="589" spans="1:60" ht="18.75" customHeight="1">
      <c r="B589" s="204"/>
      <c r="C589" s="204"/>
      <c r="D589" s="204"/>
      <c r="E589" s="204"/>
      <c r="F589" s="204"/>
      <c r="G589" s="204"/>
      <c r="H589" s="204"/>
      <c r="I589" s="204"/>
      <c r="J589" s="204"/>
      <c r="K589" s="504" t="s">
        <v>1080</v>
      </c>
      <c r="L589" s="504"/>
      <c r="M589" s="504"/>
      <c r="N589" s="504" t="s">
        <v>779</v>
      </c>
      <c r="O589" s="469" t="s">
        <v>1081</v>
      </c>
      <c r="P589" s="469"/>
      <c r="Q589" s="504" t="s">
        <v>758</v>
      </c>
      <c r="R589" s="544">
        <f>Q588</f>
        <v>0</v>
      </c>
      <c r="S589" s="544"/>
      <c r="T589" s="544"/>
      <c r="U589" s="524" t="str">
        <f>T588</f>
        <v>μm</v>
      </c>
      <c r="V589" s="524"/>
      <c r="W589" s="504" t="s">
        <v>758</v>
      </c>
      <c r="X589" s="543">
        <f>R589/SQRT(5)</f>
        <v>0</v>
      </c>
      <c r="Y589" s="543"/>
      <c r="Z589" s="543"/>
      <c r="AA589" s="497" t="str">
        <f>T588</f>
        <v>μm</v>
      </c>
      <c r="AB589" s="497"/>
      <c r="AC589" s="286"/>
      <c r="AD589" s="286"/>
      <c r="AE589" s="204"/>
      <c r="AF589" s="204"/>
      <c r="AG589" s="204"/>
      <c r="AH589" s="204"/>
      <c r="AI589" s="204"/>
      <c r="AJ589" s="204"/>
      <c r="AK589" s="204"/>
      <c r="AL589" s="204"/>
      <c r="AM589" s="204"/>
      <c r="AN589" s="204"/>
      <c r="AO589" s="204"/>
      <c r="AP589" s="204"/>
      <c r="AQ589" s="204"/>
      <c r="AR589" s="204"/>
      <c r="AS589" s="204"/>
      <c r="AT589" s="204"/>
      <c r="AU589" s="204"/>
      <c r="AV589" s="204"/>
    </row>
    <row r="590" spans="1:60" ht="18.75" customHeight="1">
      <c r="B590" s="204"/>
      <c r="C590" s="204"/>
      <c r="D590" s="204"/>
      <c r="E590" s="204"/>
      <c r="F590" s="204"/>
      <c r="G590" s="204"/>
      <c r="H590" s="204"/>
      <c r="I590" s="204"/>
      <c r="J590" s="204"/>
      <c r="K590" s="504"/>
      <c r="L590" s="504"/>
      <c r="M590" s="504"/>
      <c r="N590" s="504"/>
      <c r="O590" s="525"/>
      <c r="P590" s="525"/>
      <c r="Q590" s="504"/>
      <c r="R590" s="450"/>
      <c r="S590" s="450"/>
      <c r="T590" s="450"/>
      <c r="U590" s="450"/>
      <c r="V590" s="450"/>
      <c r="W590" s="504"/>
      <c r="X590" s="543"/>
      <c r="Y590" s="543"/>
      <c r="Z590" s="543"/>
      <c r="AA590" s="497"/>
      <c r="AB590" s="497"/>
      <c r="AC590" s="286"/>
      <c r="AD590" s="286"/>
      <c r="AE590" s="204"/>
      <c r="AF590" s="204"/>
      <c r="AG590" s="204"/>
      <c r="AH590" s="204"/>
      <c r="AI590" s="204"/>
      <c r="AJ590" s="204"/>
      <c r="AK590" s="204"/>
      <c r="AL590" s="204"/>
      <c r="AM590" s="204"/>
      <c r="AN590" s="204"/>
      <c r="AO590" s="204"/>
      <c r="AP590" s="204"/>
      <c r="AQ590" s="204"/>
      <c r="AR590" s="204"/>
      <c r="AS590" s="204"/>
      <c r="AT590" s="204"/>
      <c r="AU590" s="204"/>
      <c r="AV590" s="204"/>
    </row>
    <row r="591" spans="1:60" ht="18.75" customHeight="1">
      <c r="B591" s="204"/>
      <c r="C591" s="204" t="s">
        <v>1082</v>
      </c>
      <c r="D591" s="204"/>
      <c r="E591" s="204"/>
      <c r="F591" s="204"/>
      <c r="G591" s="204"/>
      <c r="H591" s="204"/>
      <c r="I591" s="500" t="str">
        <f>AB568</f>
        <v>t</v>
      </c>
      <c r="J591" s="500"/>
      <c r="K591" s="500"/>
      <c r="L591" s="500"/>
      <c r="M591" s="500"/>
      <c r="N591" s="500"/>
      <c r="O591" s="500"/>
      <c r="P591" s="500"/>
      <c r="Q591" s="204"/>
      <c r="R591" s="204"/>
      <c r="S591" s="204"/>
      <c r="T591" s="204"/>
      <c r="U591" s="204"/>
      <c r="V591" s="204"/>
      <c r="W591" s="204"/>
      <c r="X591" s="204"/>
      <c r="Y591" s="204"/>
      <c r="Z591" s="204"/>
      <c r="AA591" s="204"/>
      <c r="AB591" s="204"/>
      <c r="AC591" s="204"/>
      <c r="AD591" s="204"/>
      <c r="AE591" s="204"/>
      <c r="AF591" s="204"/>
      <c r="AG591" s="204"/>
      <c r="AH591" s="204"/>
      <c r="AI591" s="204"/>
      <c r="AJ591" s="204"/>
      <c r="AK591" s="204"/>
      <c r="AL591" s="204"/>
      <c r="AM591" s="204"/>
      <c r="AN591" s="204"/>
      <c r="AO591" s="204"/>
      <c r="AP591" s="204"/>
      <c r="AQ591" s="204"/>
      <c r="AR591" s="204"/>
      <c r="AS591" s="204"/>
      <c r="AT591" s="204"/>
      <c r="AU591" s="204"/>
    </row>
    <row r="592" spans="1:60" ht="18.75" customHeight="1">
      <c r="B592" s="204"/>
      <c r="C592" s="487" t="s">
        <v>1083</v>
      </c>
      <c r="D592" s="487"/>
      <c r="E592" s="487"/>
      <c r="F592" s="487"/>
      <c r="G592" s="487"/>
      <c r="H592" s="487"/>
      <c r="I592" s="277"/>
      <c r="J592" s="277"/>
      <c r="K592" s="204"/>
      <c r="L592" s="204"/>
      <c r="N592" s="500">
        <f>AG568</f>
        <v>1</v>
      </c>
      <c r="O592" s="500"/>
      <c r="R592" s="204"/>
      <c r="S592" s="204"/>
      <c r="T592" s="204"/>
      <c r="U592" s="204"/>
      <c r="V592" s="204"/>
      <c r="W592" s="204"/>
      <c r="X592" s="204"/>
      <c r="Y592" s="204"/>
      <c r="Z592" s="204"/>
      <c r="AA592" s="204"/>
      <c r="AB592" s="204"/>
      <c r="AC592" s="204"/>
      <c r="AD592" s="204"/>
      <c r="AE592" s="204"/>
      <c r="AF592" s="204"/>
      <c r="AG592" s="204"/>
      <c r="AH592" s="204"/>
      <c r="AI592" s="204"/>
      <c r="AJ592" s="204"/>
      <c r="AK592" s="204"/>
      <c r="AL592" s="204"/>
      <c r="AM592" s="204"/>
      <c r="AN592" s="204"/>
      <c r="AO592" s="204"/>
      <c r="AP592" s="204"/>
      <c r="AQ592" s="204"/>
      <c r="AR592" s="204"/>
      <c r="AS592" s="204"/>
      <c r="AT592" s="204"/>
      <c r="AU592" s="204"/>
    </row>
    <row r="593" spans="2:60" ht="18.75" customHeight="1">
      <c r="B593" s="204"/>
      <c r="C593" s="487"/>
      <c r="D593" s="487"/>
      <c r="E593" s="487"/>
      <c r="F593" s="487"/>
      <c r="G593" s="487"/>
      <c r="H593" s="487"/>
      <c r="I593" s="281"/>
      <c r="J593" s="281"/>
      <c r="K593" s="204"/>
      <c r="L593" s="204"/>
      <c r="N593" s="500"/>
      <c r="O593" s="500"/>
      <c r="R593" s="204"/>
      <c r="S593" s="204"/>
      <c r="T593" s="204"/>
      <c r="U593" s="204"/>
      <c r="V593" s="204"/>
      <c r="W593" s="204"/>
      <c r="X593" s="204"/>
      <c r="Y593" s="204"/>
      <c r="Z593" s="204"/>
      <c r="AA593" s="204"/>
      <c r="AB593" s="204"/>
      <c r="AC593" s="204"/>
      <c r="AD593" s="204"/>
      <c r="AE593" s="204"/>
      <c r="AF593" s="204"/>
      <c r="AG593" s="204"/>
      <c r="AH593" s="204"/>
      <c r="AI593" s="204"/>
      <c r="AJ593" s="204"/>
      <c r="AK593" s="204"/>
      <c r="AL593" s="204"/>
      <c r="AM593" s="204"/>
      <c r="AN593" s="204"/>
      <c r="AO593" s="204"/>
      <c r="AP593" s="204"/>
      <c r="AQ593" s="204"/>
      <c r="AR593" s="204"/>
      <c r="AS593" s="204"/>
      <c r="AT593" s="204"/>
      <c r="AU593" s="204"/>
    </row>
    <row r="594" spans="2:60" ht="18.75" customHeight="1">
      <c r="B594" s="204"/>
      <c r="C594" s="204" t="s">
        <v>1084</v>
      </c>
      <c r="D594" s="204"/>
      <c r="E594" s="204"/>
      <c r="F594" s="204"/>
      <c r="G594" s="204"/>
      <c r="H594" s="204"/>
      <c r="I594" s="204"/>
      <c r="J594" s="204"/>
      <c r="K594" s="279" t="s">
        <v>804</v>
      </c>
      <c r="L594" s="486">
        <f>N592</f>
        <v>1</v>
      </c>
      <c r="M594" s="486"/>
      <c r="N594" s="277" t="s">
        <v>1085</v>
      </c>
      <c r="O594" s="543">
        <f>X589</f>
        <v>0</v>
      </c>
      <c r="P594" s="543"/>
      <c r="Q594" s="543"/>
      <c r="R594" s="497" t="str">
        <f>AA589</f>
        <v>μm</v>
      </c>
      <c r="S594" s="493"/>
      <c r="T594" s="279" t="s">
        <v>1086</v>
      </c>
      <c r="U594" s="72" t="s">
        <v>767</v>
      </c>
      <c r="V594" s="543">
        <f>O594</f>
        <v>0</v>
      </c>
      <c r="W594" s="543"/>
      <c r="X594" s="543"/>
      <c r="Y594" s="497" t="str">
        <f>R594</f>
        <v>μm</v>
      </c>
      <c r="Z594" s="493"/>
      <c r="AA594" s="282"/>
      <c r="AB594" s="204"/>
      <c r="AC594" s="204"/>
      <c r="AD594" s="204"/>
      <c r="AE594" s="204"/>
      <c r="AF594" s="204"/>
      <c r="AP594" s="204"/>
      <c r="AQ594" s="204"/>
      <c r="AR594" s="204"/>
      <c r="AS594" s="204"/>
      <c r="AT594" s="204"/>
      <c r="AU594" s="204"/>
      <c r="AV594" s="204"/>
    </row>
    <row r="595" spans="2:60" ht="18.75" customHeight="1">
      <c r="B595" s="204"/>
      <c r="C595" s="204" t="s">
        <v>1087</v>
      </c>
      <c r="D595" s="204"/>
      <c r="E595" s="204"/>
      <c r="F595" s="204"/>
      <c r="G595" s="204"/>
      <c r="H595" s="204"/>
      <c r="I595" s="102" t="s">
        <v>1088</v>
      </c>
      <c r="J595" s="102"/>
      <c r="K595" s="102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204"/>
      <c r="AB595" s="204"/>
      <c r="AC595" s="204"/>
      <c r="AD595" s="204"/>
      <c r="AE595" s="204"/>
      <c r="AF595" s="204"/>
    </row>
    <row r="596" spans="2:60" ht="18.75" customHeight="1">
      <c r="B596" s="204"/>
      <c r="C596" s="204"/>
      <c r="D596" s="204"/>
      <c r="E596" s="204"/>
      <c r="F596" s="204"/>
      <c r="G596" s="204"/>
      <c r="H596" s="204"/>
      <c r="I596" s="102"/>
      <c r="J596" s="93"/>
      <c r="K596" s="102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204"/>
      <c r="AB596" s="204"/>
      <c r="AC596" s="204"/>
      <c r="AD596" s="204"/>
      <c r="AE596" s="204"/>
      <c r="AF596" s="204"/>
    </row>
    <row r="597" spans="2:60" s="130" customFormat="1" ht="18.75" customHeight="1">
      <c r="B597" s="292" t="s">
        <v>1089</v>
      </c>
      <c r="C597" s="57" t="str">
        <f>$H$456&amp;"의 분해능에 의한 표준불확도,"</f>
        <v>접촉식 좌표 측정기의 분해능에 의한 표준불확도,</v>
      </c>
      <c r="D597" s="277"/>
      <c r="E597" s="277"/>
      <c r="F597" s="277"/>
      <c r="G597" s="278"/>
      <c r="H597" s="277"/>
      <c r="I597" s="277"/>
      <c r="J597" s="277"/>
      <c r="K597" s="277"/>
      <c r="L597" s="277"/>
      <c r="M597" s="277"/>
      <c r="N597" s="277"/>
      <c r="O597" s="277"/>
      <c r="P597" s="277"/>
      <c r="Q597" s="277"/>
      <c r="R597" s="277"/>
      <c r="S597" s="277"/>
      <c r="T597" s="277"/>
      <c r="V597" s="277"/>
      <c r="W597" s="198" t="s">
        <v>1183</v>
      </c>
      <c r="X597" s="277"/>
      <c r="Y597" s="277"/>
      <c r="Z597" s="277"/>
      <c r="AA597" s="277"/>
      <c r="AB597" s="277"/>
      <c r="AC597" s="277"/>
      <c r="AD597" s="277"/>
      <c r="AE597" s="278"/>
      <c r="AF597" s="277"/>
      <c r="AG597" s="278"/>
      <c r="AH597" s="278"/>
      <c r="AI597" s="278"/>
      <c r="AJ597" s="278"/>
      <c r="AK597" s="278"/>
      <c r="AL597" s="278"/>
      <c r="AM597" s="278"/>
      <c r="AN597" s="278"/>
      <c r="AO597" s="278"/>
      <c r="AP597" s="278"/>
      <c r="AQ597" s="278"/>
      <c r="AR597" s="278"/>
      <c r="AS597" s="278"/>
      <c r="AT597" s="278"/>
      <c r="AU597" s="278"/>
      <c r="AV597" s="278"/>
      <c r="AW597" s="278"/>
      <c r="AX597" s="278"/>
      <c r="AY597" s="278"/>
      <c r="AZ597" s="278"/>
      <c r="BA597" s="278"/>
      <c r="BB597" s="278"/>
      <c r="BC597" s="278"/>
      <c r="BD597" s="278"/>
      <c r="BE597" s="278"/>
      <c r="BF597" s="278"/>
      <c r="BG597" s="278"/>
    </row>
    <row r="598" spans="2:60" s="130" customFormat="1" ht="18.75" customHeight="1">
      <c r="B598" s="57"/>
      <c r="C598" s="277" t="str">
        <f>"※ "&amp;$H$456&amp;" 분해능의 반범위에 직사각형 확률분포를 적용하여 계산한다."</f>
        <v>※ 접촉식 좌표 측정기 분해능의 반범위에 직사각형 확률분포를 적용하여 계산한다.</v>
      </c>
      <c r="D598" s="277"/>
      <c r="E598" s="277"/>
      <c r="F598" s="277"/>
      <c r="G598" s="278"/>
      <c r="H598" s="277"/>
      <c r="I598" s="277"/>
      <c r="J598" s="277"/>
      <c r="K598" s="277"/>
      <c r="L598" s="277"/>
      <c r="M598" s="277"/>
      <c r="N598" s="277"/>
      <c r="O598" s="277"/>
      <c r="P598" s="277"/>
      <c r="Q598" s="277"/>
      <c r="R598" s="277"/>
      <c r="S598" s="277"/>
      <c r="T598" s="277"/>
      <c r="U598" s="198"/>
      <c r="V598" s="277"/>
      <c r="W598" s="277"/>
      <c r="X598" s="277"/>
      <c r="Y598" s="277"/>
      <c r="Z598" s="277"/>
      <c r="AA598" s="277"/>
      <c r="AB598" s="277"/>
      <c r="AC598" s="277"/>
      <c r="AD598" s="277"/>
      <c r="AE598" s="278"/>
      <c r="AF598" s="277"/>
      <c r="AG598" s="278"/>
      <c r="AH598" s="278"/>
      <c r="AI598" s="278"/>
      <c r="AJ598" s="278"/>
      <c r="AK598" s="278"/>
      <c r="AL598" s="278"/>
      <c r="AM598" s="278"/>
      <c r="AN598" s="278"/>
      <c r="AO598" s="278"/>
      <c r="AP598" s="278"/>
      <c r="AQ598" s="278"/>
      <c r="AR598" s="278"/>
      <c r="AS598" s="278"/>
      <c r="AT598" s="278"/>
      <c r="AU598" s="278"/>
      <c r="AV598" s="278"/>
      <c r="AW598" s="278"/>
      <c r="AX598" s="278"/>
      <c r="AY598" s="278"/>
      <c r="AZ598" s="278"/>
      <c r="BA598" s="278"/>
      <c r="BB598" s="278"/>
      <c r="BC598" s="278"/>
      <c r="BD598" s="278"/>
      <c r="BE598" s="278"/>
      <c r="BF598" s="278"/>
      <c r="BG598" s="278"/>
    </row>
    <row r="599" spans="2:60" s="130" customFormat="1" ht="18.75" customHeight="1">
      <c r="B599" s="278"/>
      <c r="C599" s="281" t="s">
        <v>788</v>
      </c>
      <c r="D599" s="278"/>
      <c r="E599" s="278"/>
      <c r="F599" s="278"/>
      <c r="G599" s="278"/>
      <c r="H599" s="513">
        <v>0</v>
      </c>
      <c r="I599" s="513"/>
      <c r="J599" s="513"/>
      <c r="K599" s="513"/>
      <c r="L599" s="513"/>
      <c r="M599" s="513"/>
      <c r="N599" s="513"/>
      <c r="O599" s="513"/>
      <c r="P599" s="282"/>
      <c r="Q599" s="277"/>
      <c r="R599" s="277"/>
      <c r="S599" s="277"/>
      <c r="T599" s="277"/>
      <c r="U599" s="277"/>
      <c r="V599" s="277"/>
      <c r="W599" s="277"/>
      <c r="AC599" s="277"/>
      <c r="AD599" s="277"/>
      <c r="AE599" s="277"/>
      <c r="AF599" s="277"/>
      <c r="AG599" s="277"/>
      <c r="AH599" s="277"/>
      <c r="AI599" s="278"/>
      <c r="AJ599" s="278"/>
      <c r="AK599" s="278"/>
      <c r="AL599" s="278"/>
      <c r="AM599" s="278"/>
      <c r="AN599" s="278"/>
      <c r="AO599" s="278"/>
      <c r="AP599" s="278"/>
      <c r="AQ599" s="278"/>
      <c r="AR599" s="278"/>
      <c r="AS599" s="277"/>
      <c r="AT599" s="277"/>
      <c r="AU599" s="277"/>
      <c r="AV599" s="277"/>
      <c r="AW599" s="277"/>
      <c r="AX599" s="277"/>
      <c r="AY599" s="278"/>
      <c r="AZ599" s="278"/>
      <c r="BA599" s="278"/>
      <c r="BB599" s="278"/>
      <c r="BC599" s="278"/>
      <c r="BD599" s="278"/>
      <c r="BE599" s="278"/>
      <c r="BF599" s="278"/>
      <c r="BG599" s="278"/>
    </row>
    <row r="600" spans="2:60" s="130" customFormat="1" ht="18.75" customHeight="1">
      <c r="B600" s="278"/>
      <c r="C600" s="277" t="s">
        <v>790</v>
      </c>
      <c r="D600" s="277"/>
      <c r="E600" s="277"/>
      <c r="F600" s="277"/>
      <c r="G600" s="277"/>
      <c r="H600" s="277"/>
      <c r="I600" s="278"/>
      <c r="J600" s="61" t="s">
        <v>1090</v>
      </c>
      <c r="K600" s="277"/>
      <c r="L600" s="277"/>
      <c r="M600" s="277"/>
      <c r="N600" s="277"/>
      <c r="O600" s="277"/>
      <c r="P600" s="493">
        <f>T601/1000</f>
        <v>0</v>
      </c>
      <c r="Q600" s="493"/>
      <c r="R600" s="493"/>
      <c r="S600" s="282" t="s">
        <v>962</v>
      </c>
      <c r="T600" s="282"/>
      <c r="U600" s="277"/>
      <c r="V600" s="278"/>
      <c r="W600" s="278"/>
      <c r="X600" s="134"/>
      <c r="AD600" s="277"/>
      <c r="AE600" s="277"/>
      <c r="AF600" s="278"/>
      <c r="AG600" s="278"/>
      <c r="AH600" s="278"/>
      <c r="AI600" s="278"/>
      <c r="AJ600" s="278"/>
      <c r="AK600" s="278"/>
      <c r="AL600" s="278"/>
      <c r="AM600" s="278"/>
      <c r="AN600" s="277"/>
      <c r="AO600" s="277"/>
      <c r="AP600" s="277"/>
      <c r="AQ600" s="277"/>
      <c r="AR600" s="277"/>
      <c r="AS600" s="277"/>
      <c r="AT600" s="277"/>
      <c r="AU600" s="277"/>
      <c r="AV600" s="277"/>
      <c r="AW600" s="277"/>
      <c r="AX600" s="277"/>
      <c r="AY600" s="278"/>
      <c r="AZ600" s="278"/>
      <c r="BA600" s="278"/>
      <c r="BB600" s="278"/>
      <c r="BC600" s="278"/>
      <c r="BD600" s="278"/>
      <c r="BE600" s="278"/>
      <c r="BF600" s="278"/>
      <c r="BG600" s="278"/>
    </row>
    <row r="601" spans="2:60" s="130" customFormat="1" ht="18.75" customHeight="1">
      <c r="B601" s="278"/>
      <c r="C601" s="277"/>
      <c r="D601" s="277"/>
      <c r="E601" s="277"/>
      <c r="F601" s="277"/>
      <c r="G601" s="277"/>
      <c r="H601" s="277"/>
      <c r="I601" s="277"/>
      <c r="K601" s="494" t="s">
        <v>1184</v>
      </c>
      <c r="L601" s="494"/>
      <c r="M601" s="494"/>
      <c r="N601" s="481" t="s">
        <v>779</v>
      </c>
      <c r="O601" s="495" t="s">
        <v>1091</v>
      </c>
      <c r="P601" s="496"/>
      <c r="Q601" s="496"/>
      <c r="R601" s="496"/>
      <c r="S601" s="481" t="s">
        <v>779</v>
      </c>
      <c r="T601" s="503">
        <f>Calcu!G402</f>
        <v>0</v>
      </c>
      <c r="U601" s="503"/>
      <c r="V601" s="295" t="s">
        <v>760</v>
      </c>
      <c r="W601" s="295"/>
      <c r="X601" s="491" t="s">
        <v>1066</v>
      </c>
      <c r="Y601" s="543">
        <f>T601/2/SQRT(3)</f>
        <v>0</v>
      </c>
      <c r="Z601" s="543"/>
      <c r="AA601" s="543"/>
      <c r="AB601" s="493" t="str">
        <f>V601</f>
        <v>μm</v>
      </c>
      <c r="AC601" s="493"/>
      <c r="AD601" s="277"/>
      <c r="AE601" s="278"/>
      <c r="AF601" s="278"/>
      <c r="AG601" s="278"/>
      <c r="AH601" s="278"/>
      <c r="AI601" s="278"/>
      <c r="AJ601" s="278"/>
      <c r="AK601" s="278"/>
      <c r="AL601" s="278"/>
      <c r="AM601" s="278"/>
      <c r="AN601" s="278"/>
      <c r="AO601" s="278"/>
      <c r="AP601" s="278"/>
      <c r="AQ601" s="278"/>
      <c r="AR601" s="277"/>
      <c r="AS601" s="277"/>
      <c r="AT601" s="277"/>
      <c r="AU601" s="277"/>
      <c r="AV601" s="277"/>
      <c r="AW601" s="277"/>
      <c r="AX601" s="277"/>
      <c r="AY601" s="277"/>
      <c r="AZ601" s="278"/>
      <c r="BA601" s="278"/>
      <c r="BB601" s="278"/>
      <c r="BC601" s="278"/>
      <c r="BD601" s="278"/>
      <c r="BE601" s="278"/>
      <c r="BF601" s="278"/>
      <c r="BG601" s="278"/>
      <c r="BH601" s="278"/>
    </row>
    <row r="602" spans="2:60" s="130" customFormat="1" ht="18.75" customHeight="1">
      <c r="B602" s="278"/>
      <c r="C602" s="277"/>
      <c r="D602" s="277"/>
      <c r="E602" s="277"/>
      <c r="F602" s="277"/>
      <c r="G602" s="277"/>
      <c r="H602" s="277"/>
      <c r="I602" s="277"/>
      <c r="J602" s="199"/>
      <c r="K602" s="494"/>
      <c r="L602" s="494"/>
      <c r="M602" s="494"/>
      <c r="N602" s="481"/>
      <c r="O602" s="507"/>
      <c r="P602" s="507"/>
      <c r="Q602" s="507"/>
      <c r="R602" s="507"/>
      <c r="S602" s="481"/>
      <c r="T602" s="507"/>
      <c r="U602" s="507"/>
      <c r="V602" s="507"/>
      <c r="W602" s="507"/>
      <c r="X602" s="491"/>
      <c r="Y602" s="543"/>
      <c r="Z602" s="543"/>
      <c r="AA602" s="543"/>
      <c r="AB602" s="493"/>
      <c r="AC602" s="493"/>
      <c r="AD602" s="277"/>
      <c r="AE602" s="278"/>
      <c r="AF602" s="278"/>
      <c r="AG602" s="278"/>
      <c r="AH602" s="278"/>
      <c r="AI602" s="278"/>
      <c r="AJ602" s="278"/>
      <c r="AK602" s="278"/>
      <c r="AL602" s="278"/>
      <c r="AM602" s="278"/>
      <c r="AN602" s="278"/>
      <c r="AO602" s="278"/>
      <c r="AP602" s="278"/>
      <c r="AQ602" s="278"/>
      <c r="AR602" s="277"/>
      <c r="AS602" s="277"/>
      <c r="AT602" s="277"/>
      <c r="AU602" s="277"/>
      <c r="AV602" s="277"/>
      <c r="AW602" s="277"/>
      <c r="AX602" s="277"/>
      <c r="AY602" s="277"/>
      <c r="AZ602" s="278"/>
      <c r="BA602" s="278"/>
      <c r="BB602" s="278"/>
      <c r="BC602" s="278"/>
      <c r="BD602" s="278"/>
      <c r="BE602" s="278"/>
      <c r="BF602" s="278"/>
      <c r="BG602" s="278"/>
      <c r="BH602" s="278"/>
    </row>
    <row r="603" spans="2:60" s="130" customFormat="1" ht="18.75" customHeight="1">
      <c r="B603" s="278"/>
      <c r="C603" s="277" t="s">
        <v>1092</v>
      </c>
      <c r="D603" s="277"/>
      <c r="E603" s="277"/>
      <c r="F603" s="277"/>
      <c r="G603" s="277"/>
      <c r="H603" s="277"/>
      <c r="I603" s="500" t="str">
        <f>AB569</f>
        <v>직사각형</v>
      </c>
      <c r="J603" s="500"/>
      <c r="K603" s="500"/>
      <c r="L603" s="500"/>
      <c r="M603" s="500"/>
      <c r="N603" s="500"/>
      <c r="O603" s="500"/>
      <c r="P603" s="500"/>
      <c r="Q603" s="277"/>
      <c r="R603" s="277"/>
      <c r="S603" s="277"/>
      <c r="T603" s="277"/>
      <c r="U603" s="277"/>
      <c r="V603" s="277"/>
      <c r="W603" s="277"/>
      <c r="X603" s="277"/>
      <c r="Y603" s="277"/>
      <c r="Z603" s="278"/>
      <c r="AA603" s="278"/>
      <c r="AB603" s="278"/>
      <c r="AC603" s="278"/>
      <c r="AD603" s="278"/>
      <c r="AE603" s="278"/>
      <c r="AF603" s="278"/>
      <c r="AG603" s="278"/>
      <c r="AH603" s="277"/>
      <c r="AI603" s="277"/>
      <c r="AJ603" s="277"/>
      <c r="AK603" s="277"/>
      <c r="AL603" s="277"/>
      <c r="AM603" s="277"/>
      <c r="AN603" s="277"/>
      <c r="AO603" s="277"/>
      <c r="AP603" s="277"/>
      <c r="AQ603" s="277"/>
      <c r="AR603" s="277"/>
      <c r="AS603" s="277"/>
      <c r="AT603" s="277"/>
      <c r="AU603" s="277"/>
      <c r="AV603" s="277"/>
      <c r="AW603" s="277"/>
      <c r="AX603" s="277"/>
      <c r="AY603" s="278"/>
      <c r="AZ603" s="278"/>
      <c r="BA603" s="278"/>
      <c r="BB603" s="278"/>
      <c r="BC603" s="278"/>
      <c r="BD603" s="278"/>
      <c r="BE603" s="278"/>
      <c r="BF603" s="278"/>
      <c r="BG603" s="278"/>
    </row>
    <row r="604" spans="2:60" s="130" customFormat="1" ht="18.75" customHeight="1">
      <c r="B604" s="278"/>
      <c r="C604" s="487" t="s">
        <v>1093</v>
      </c>
      <c r="D604" s="487"/>
      <c r="E604" s="487"/>
      <c r="F604" s="487"/>
      <c r="G604" s="487"/>
      <c r="H604" s="487"/>
      <c r="I604" s="277"/>
      <c r="J604" s="277"/>
      <c r="K604" s="277"/>
      <c r="L604" s="277"/>
      <c r="M604" s="277"/>
      <c r="N604" s="545">
        <f>AG569</f>
        <v>1</v>
      </c>
      <c r="O604" s="545"/>
      <c r="P604" s="138"/>
      <c r="Q604" s="138"/>
      <c r="R604" s="138"/>
      <c r="S604" s="277"/>
      <c r="T604" s="277"/>
      <c r="U604" s="277"/>
      <c r="V604" s="277"/>
      <c r="W604" s="277"/>
      <c r="X604" s="277"/>
      <c r="Y604" s="277"/>
      <c r="Z604" s="139"/>
      <c r="AA604" s="139"/>
      <c r="AB604" s="277"/>
      <c r="AC604" s="277"/>
      <c r="AD604" s="277"/>
      <c r="AE604" s="277"/>
      <c r="AF604" s="277"/>
      <c r="AG604" s="277"/>
      <c r="AH604" s="277"/>
      <c r="AI604" s="277"/>
      <c r="AJ604" s="277"/>
      <c r="AK604" s="277"/>
      <c r="AL604" s="278"/>
      <c r="AM604" s="278"/>
      <c r="AN604" s="278"/>
      <c r="AO604" s="277"/>
      <c r="AP604" s="277"/>
      <c r="AQ604" s="277"/>
      <c r="AR604" s="277"/>
      <c r="AS604" s="277"/>
      <c r="AT604" s="277"/>
      <c r="AU604" s="277"/>
      <c r="AV604" s="277"/>
      <c r="AW604" s="277"/>
      <c r="AX604" s="277"/>
      <c r="AY604" s="278"/>
      <c r="AZ604" s="278"/>
      <c r="BA604" s="278"/>
      <c r="BB604" s="278"/>
      <c r="BC604" s="278"/>
      <c r="BD604" s="278"/>
      <c r="BE604" s="278"/>
      <c r="BF604" s="278"/>
      <c r="BG604" s="278"/>
    </row>
    <row r="605" spans="2:60" s="130" customFormat="1" ht="18.75" customHeight="1">
      <c r="B605" s="278"/>
      <c r="C605" s="487"/>
      <c r="D605" s="487"/>
      <c r="E605" s="487"/>
      <c r="F605" s="487"/>
      <c r="G605" s="487"/>
      <c r="H605" s="487"/>
      <c r="I605" s="277"/>
      <c r="J605" s="277"/>
      <c r="K605" s="277"/>
      <c r="L605" s="277"/>
      <c r="M605" s="277"/>
      <c r="N605" s="545"/>
      <c r="O605" s="545"/>
      <c r="P605" s="138"/>
      <c r="Q605" s="138"/>
      <c r="R605" s="138"/>
      <c r="S605" s="277"/>
      <c r="T605" s="277"/>
      <c r="U605" s="277"/>
      <c r="V605" s="277"/>
      <c r="W605" s="277"/>
      <c r="X605" s="277"/>
      <c r="Y605" s="277"/>
      <c r="Z605" s="139"/>
      <c r="AA605" s="139"/>
      <c r="AB605" s="277"/>
      <c r="AC605" s="277"/>
      <c r="AD605" s="277"/>
      <c r="AE605" s="277"/>
      <c r="AF605" s="277"/>
      <c r="AG605" s="277"/>
      <c r="AH605" s="277"/>
      <c r="AI605" s="277"/>
      <c r="AJ605" s="277"/>
      <c r="AK605" s="277"/>
      <c r="AL605" s="278"/>
      <c r="AM605" s="278"/>
      <c r="AN605" s="278"/>
      <c r="AO605" s="277"/>
      <c r="AP605" s="277"/>
      <c r="AQ605" s="277"/>
      <c r="AR605" s="277"/>
      <c r="AS605" s="277"/>
      <c r="AT605" s="277"/>
      <c r="AU605" s="277"/>
      <c r="AV605" s="277"/>
      <c r="AW605" s="277"/>
      <c r="AX605" s="277"/>
      <c r="AY605" s="278"/>
      <c r="AZ605" s="278"/>
      <c r="BA605" s="278"/>
      <c r="BB605" s="278"/>
      <c r="BC605" s="278"/>
      <c r="BD605" s="278"/>
      <c r="BE605" s="278"/>
      <c r="BF605" s="278"/>
      <c r="BG605" s="278"/>
    </row>
    <row r="606" spans="2:60" s="130" customFormat="1" ht="18.75" customHeight="1">
      <c r="B606" s="278"/>
      <c r="C606" s="277" t="s">
        <v>1095</v>
      </c>
      <c r="D606" s="277"/>
      <c r="E606" s="277"/>
      <c r="F606" s="277"/>
      <c r="G606" s="277"/>
      <c r="H606" s="277"/>
      <c r="I606" s="277"/>
      <c r="J606" s="278"/>
      <c r="K606" s="278" t="s">
        <v>836</v>
      </c>
      <c r="L606" s="481">
        <v>1</v>
      </c>
      <c r="M606" s="481"/>
      <c r="N606" s="278" t="s">
        <v>1096</v>
      </c>
      <c r="O606" s="543">
        <f>Y601</f>
        <v>0</v>
      </c>
      <c r="P606" s="543"/>
      <c r="Q606" s="543"/>
      <c r="R606" s="497" t="str">
        <f>AB601</f>
        <v>μm</v>
      </c>
      <c r="S606" s="493"/>
      <c r="T606" s="279" t="s">
        <v>1097</v>
      </c>
      <c r="U606" s="72" t="s">
        <v>1098</v>
      </c>
      <c r="V606" s="543">
        <f>L606*O606</f>
        <v>0</v>
      </c>
      <c r="W606" s="543"/>
      <c r="X606" s="543"/>
      <c r="Y606" s="286" t="str">
        <f>R606</f>
        <v>μm</v>
      </c>
      <c r="Z606" s="56"/>
      <c r="AA606" s="282"/>
      <c r="AB606" s="140"/>
      <c r="AC606" s="133"/>
      <c r="AD606" s="278"/>
      <c r="AE606" s="277"/>
      <c r="AF606" s="278"/>
      <c r="AG606" s="278"/>
      <c r="AH606" s="278"/>
      <c r="AI606" s="278"/>
      <c r="AJ606" s="278"/>
      <c r="AK606" s="277"/>
      <c r="AL606" s="278"/>
      <c r="AM606" s="278"/>
      <c r="AN606" s="278"/>
      <c r="AO606" s="277"/>
      <c r="AP606" s="277"/>
      <c r="AQ606" s="277"/>
      <c r="AR606" s="277"/>
      <c r="AS606" s="277"/>
      <c r="AT606" s="277"/>
      <c r="AU606" s="277"/>
      <c r="AV606" s="277"/>
      <c r="AW606" s="277"/>
      <c r="AX606" s="277"/>
      <c r="AY606" s="278"/>
      <c r="AZ606" s="278"/>
      <c r="BA606" s="278"/>
      <c r="BB606" s="278"/>
      <c r="BC606" s="278"/>
      <c r="BD606" s="278"/>
      <c r="BE606" s="278"/>
      <c r="BF606" s="278"/>
      <c r="BG606" s="278"/>
    </row>
    <row r="607" spans="2:60" s="130" customFormat="1" ht="18.75" customHeight="1">
      <c r="B607" s="278"/>
      <c r="C607" s="487" t="s">
        <v>1099</v>
      </c>
      <c r="D607" s="487"/>
      <c r="E607" s="487"/>
      <c r="F607" s="487"/>
      <c r="G607" s="487"/>
      <c r="H607" s="277"/>
      <c r="J607" s="277"/>
      <c r="K607" s="277"/>
      <c r="L607" s="277"/>
      <c r="M607" s="277"/>
      <c r="N607" s="277"/>
      <c r="O607" s="277"/>
      <c r="P607" s="277"/>
      <c r="Q607" s="277"/>
      <c r="R607" s="133"/>
      <c r="S607" s="277"/>
      <c r="T607" s="277"/>
      <c r="U607" s="277"/>
      <c r="W607" s="277"/>
      <c r="X607" s="204" t="s">
        <v>1100</v>
      </c>
      <c r="Y607" s="277"/>
      <c r="Z607" s="277"/>
      <c r="AA607" s="277"/>
      <c r="AB607" s="277"/>
      <c r="AC607" s="277"/>
      <c r="AD607" s="277"/>
      <c r="AE607" s="278"/>
      <c r="AF607" s="278"/>
      <c r="AG607" s="278"/>
      <c r="AH607" s="278"/>
      <c r="AI607" s="278"/>
      <c r="AJ607" s="278"/>
      <c r="AK607" s="278"/>
      <c r="AL607" s="278"/>
      <c r="AM607" s="278"/>
      <c r="AN607" s="278"/>
      <c r="AO607" s="278"/>
      <c r="AP607" s="278"/>
      <c r="AQ607" s="278"/>
      <c r="AR607" s="278"/>
      <c r="AS607" s="278"/>
      <c r="AT607" s="278"/>
      <c r="AU607" s="278"/>
      <c r="AV607" s="278"/>
      <c r="AW607" s="278"/>
      <c r="AX607" s="278"/>
      <c r="AY607" s="278"/>
      <c r="AZ607" s="278"/>
      <c r="BA607" s="278"/>
      <c r="BB607" s="278"/>
      <c r="BC607" s="278"/>
      <c r="BD607" s="278"/>
      <c r="BE607" s="278"/>
      <c r="BF607" s="278"/>
      <c r="BG607" s="278"/>
    </row>
    <row r="608" spans="2:60" s="130" customFormat="1" ht="18.75" customHeight="1">
      <c r="B608" s="278"/>
      <c r="C608" s="487"/>
      <c r="D608" s="487"/>
      <c r="E608" s="487"/>
      <c r="F608" s="487"/>
      <c r="G608" s="487"/>
      <c r="H608" s="277"/>
      <c r="I608" s="277"/>
      <c r="J608" s="277"/>
      <c r="K608" s="277"/>
      <c r="L608" s="277"/>
      <c r="M608" s="277"/>
      <c r="N608" s="277"/>
      <c r="O608" s="277"/>
      <c r="P608" s="277"/>
      <c r="Q608" s="277"/>
      <c r="R608" s="133"/>
      <c r="S608" s="277"/>
      <c r="T608" s="277"/>
      <c r="U608" s="277"/>
      <c r="V608" s="277"/>
      <c r="W608" s="277"/>
      <c r="X608" s="277"/>
      <c r="Y608" s="277"/>
      <c r="Z608" s="277"/>
      <c r="AA608" s="277"/>
      <c r="AB608" s="277"/>
      <c r="AC608" s="277"/>
      <c r="AD608" s="277"/>
      <c r="AE608" s="278"/>
      <c r="AF608" s="278"/>
      <c r="AG608" s="278"/>
      <c r="AH608" s="278"/>
      <c r="AI608" s="278"/>
      <c r="AJ608" s="278"/>
      <c r="AK608" s="278"/>
      <c r="AL608" s="278"/>
      <c r="AM608" s="278"/>
      <c r="AN608" s="278"/>
      <c r="AO608" s="278"/>
      <c r="AP608" s="278"/>
      <c r="AQ608" s="278"/>
      <c r="AR608" s="278"/>
      <c r="AS608" s="278"/>
      <c r="AT608" s="278"/>
      <c r="AU608" s="278"/>
      <c r="AV608" s="278"/>
      <c r="AW608" s="278"/>
      <c r="AX608" s="278"/>
      <c r="AY608" s="278"/>
      <c r="AZ608" s="278"/>
      <c r="BA608" s="278"/>
      <c r="BB608" s="278"/>
      <c r="BC608" s="278"/>
      <c r="BD608" s="278"/>
      <c r="BE608" s="278"/>
      <c r="BF608" s="278"/>
      <c r="BG608" s="278"/>
    </row>
    <row r="609" spans="1:60" s="130" customFormat="1" ht="18.75" customHeight="1">
      <c r="B609" s="278"/>
      <c r="C609" s="57"/>
      <c r="D609" s="277"/>
      <c r="E609" s="277"/>
      <c r="F609" s="277"/>
      <c r="G609" s="278"/>
      <c r="H609" s="277"/>
      <c r="I609" s="277"/>
      <c r="J609" s="277"/>
      <c r="K609" s="277"/>
      <c r="L609" s="277"/>
      <c r="M609" s="277"/>
      <c r="N609" s="277"/>
      <c r="O609" s="277"/>
      <c r="P609" s="277"/>
      <c r="Q609" s="277"/>
      <c r="R609" s="277"/>
      <c r="S609" s="277"/>
      <c r="T609" s="277"/>
      <c r="U609" s="277"/>
      <c r="V609" s="277"/>
      <c r="W609" s="277"/>
      <c r="X609" s="277"/>
      <c r="Y609" s="277"/>
      <c r="Z609" s="277"/>
      <c r="AA609" s="277"/>
      <c r="AB609" s="277"/>
      <c r="AC609" s="277"/>
      <c r="AD609" s="277"/>
      <c r="AE609" s="278"/>
      <c r="AF609" s="277"/>
      <c r="AG609" s="278"/>
      <c r="AH609" s="278"/>
      <c r="AI609" s="278"/>
      <c r="AJ609" s="278"/>
      <c r="AK609" s="278"/>
      <c r="AL609" s="278"/>
      <c r="AM609" s="278"/>
      <c r="AN609" s="278"/>
      <c r="AO609" s="278"/>
      <c r="AP609" s="278"/>
      <c r="AQ609" s="278"/>
      <c r="AR609" s="278"/>
      <c r="AS609" s="278"/>
      <c r="AT609" s="278"/>
      <c r="AU609" s="278"/>
      <c r="AV609" s="278"/>
      <c r="AW609" s="278"/>
      <c r="AX609" s="278"/>
      <c r="AY609" s="278"/>
      <c r="AZ609" s="278"/>
      <c r="BA609" s="278"/>
      <c r="BB609" s="278"/>
      <c r="BC609" s="278"/>
      <c r="BD609" s="278"/>
      <c r="BE609" s="278"/>
      <c r="BF609" s="278"/>
      <c r="BG609" s="278"/>
    </row>
    <row r="610" spans="1:60" s="130" customFormat="1" ht="18.75" customHeight="1">
      <c r="A610" s="57" t="s">
        <v>916</v>
      </c>
      <c r="B610" s="278"/>
      <c r="C610" s="278"/>
      <c r="D610" s="278"/>
      <c r="E610" s="278"/>
      <c r="F610" s="278"/>
      <c r="G610" s="278"/>
      <c r="H610" s="278"/>
      <c r="I610" s="278"/>
      <c r="J610" s="278"/>
      <c r="K610" s="278"/>
      <c r="L610" s="278"/>
      <c r="M610" s="278"/>
      <c r="N610" s="278"/>
      <c r="O610" s="278"/>
      <c r="P610" s="278"/>
      <c r="Q610" s="278"/>
      <c r="R610" s="278"/>
      <c r="S610" s="278"/>
      <c r="T610" s="278"/>
      <c r="U610" s="278"/>
      <c r="V610" s="278"/>
      <c r="W610" s="278"/>
      <c r="X610" s="278"/>
      <c r="Y610" s="278"/>
      <c r="Z610" s="278"/>
      <c r="AA610" s="278"/>
      <c r="AB610" s="278"/>
      <c r="AC610" s="278"/>
      <c r="AD610" s="278"/>
      <c r="AE610" s="278"/>
      <c r="AF610" s="278"/>
      <c r="AG610" s="278"/>
      <c r="AH610" s="278"/>
      <c r="AI610" s="278"/>
      <c r="AJ610" s="278"/>
      <c r="AK610" s="278"/>
      <c r="AL610" s="278"/>
      <c r="AM610" s="278"/>
      <c r="AN610" s="278"/>
      <c r="AO610" s="278"/>
      <c r="AP610" s="278"/>
      <c r="AQ610" s="278"/>
      <c r="AR610" s="278"/>
      <c r="AS610" s="278"/>
      <c r="AT610" s="278"/>
      <c r="AU610" s="278"/>
      <c r="AV610" s="278"/>
      <c r="AW610" s="278"/>
      <c r="AX610" s="278"/>
      <c r="AY610" s="278"/>
      <c r="AZ610" s="278"/>
      <c r="BA610" s="278"/>
      <c r="BB610" s="278"/>
      <c r="BC610" s="278"/>
      <c r="BD610" s="278"/>
      <c r="BE610" s="278"/>
      <c r="BF610" s="278"/>
    </row>
    <row r="611" spans="1:60" s="130" customFormat="1" ht="18.75" customHeight="1">
      <c r="A611" s="278"/>
      <c r="B611" s="278"/>
      <c r="C611" s="278"/>
      <c r="D611" s="278"/>
      <c r="E611" s="278"/>
      <c r="F611" s="278"/>
      <c r="G611" s="278"/>
      <c r="H611" s="278"/>
      <c r="I611" s="278"/>
      <c r="J611" s="278"/>
      <c r="K611" s="278"/>
      <c r="L611" s="278"/>
      <c r="M611" s="278"/>
      <c r="N611" s="278"/>
      <c r="O611" s="278"/>
      <c r="P611" s="278"/>
      <c r="Q611" s="278"/>
      <c r="R611" s="278"/>
      <c r="S611" s="278"/>
      <c r="T611" s="278"/>
      <c r="U611" s="278"/>
      <c r="V611" s="278"/>
      <c r="W611" s="278"/>
      <c r="X611" s="278"/>
      <c r="Y611" s="278"/>
      <c r="Z611" s="278"/>
      <c r="AA611" s="278"/>
      <c r="AB611" s="278"/>
      <c r="AC611" s="278"/>
      <c r="AD611" s="278"/>
      <c r="AE611" s="277"/>
      <c r="AF611" s="278"/>
      <c r="AG611" s="278"/>
      <c r="AH611" s="278"/>
      <c r="AI611" s="278"/>
      <c r="AJ611" s="278"/>
      <c r="AK611" s="277"/>
      <c r="AL611" s="277"/>
      <c r="AM611" s="287"/>
      <c r="AN611" s="287"/>
      <c r="AO611" s="287"/>
      <c r="AP611" s="287"/>
      <c r="AQ611" s="277"/>
      <c r="AR611" s="278"/>
      <c r="AT611" s="218"/>
      <c r="AU611" s="218"/>
      <c r="AV611" s="218"/>
      <c r="AW611" s="277"/>
      <c r="AX611" s="277"/>
      <c r="AY611" s="278"/>
      <c r="BA611" s="278"/>
      <c r="BB611" s="278"/>
      <c r="BC611" s="278"/>
      <c r="BD611" s="278"/>
      <c r="BE611" s="278"/>
      <c r="BF611" s="278"/>
    </row>
    <row r="612" spans="1:60" s="130" customFormat="1" ht="18.75" customHeight="1">
      <c r="A612" s="278"/>
      <c r="B612" s="278"/>
      <c r="C612" s="278"/>
      <c r="D612" s="278"/>
      <c r="E612" s="278" t="s">
        <v>767</v>
      </c>
      <c r="F612" s="480" t="e">
        <f>AP567</f>
        <v>#DIV/0!</v>
      </c>
      <c r="G612" s="480"/>
      <c r="H612" s="480"/>
      <c r="I612" s="277" t="s">
        <v>777</v>
      </c>
      <c r="J612" s="277"/>
      <c r="K612" s="481" t="s">
        <v>873</v>
      </c>
      <c r="L612" s="481"/>
      <c r="M612" s="480">
        <f>AP568</f>
        <v>0</v>
      </c>
      <c r="N612" s="480"/>
      <c r="O612" s="480"/>
      <c r="P612" s="277" t="s">
        <v>872</v>
      </c>
      <c r="Q612" s="277"/>
      <c r="R612" s="481" t="s">
        <v>1101</v>
      </c>
      <c r="S612" s="481"/>
      <c r="T612" s="480">
        <f>AP569</f>
        <v>0</v>
      </c>
      <c r="U612" s="480"/>
      <c r="V612" s="480"/>
      <c r="W612" s="277" t="s">
        <v>1102</v>
      </c>
      <c r="X612" s="277"/>
      <c r="Y612" s="278"/>
      <c r="Z612" s="278"/>
      <c r="AA612" s="278"/>
      <c r="AB612" s="278"/>
      <c r="AC612" s="278"/>
      <c r="AD612" s="278"/>
      <c r="AE612" s="277"/>
      <c r="AF612" s="278"/>
      <c r="AG612" s="278"/>
      <c r="AH612" s="278"/>
      <c r="AI612" s="278"/>
      <c r="AJ612" s="278"/>
      <c r="AK612" s="277"/>
      <c r="AL612" s="277"/>
      <c r="AM612" s="287"/>
      <c r="AN612" s="287"/>
      <c r="AO612" s="287"/>
      <c r="AP612" s="287"/>
      <c r="AQ612" s="277"/>
      <c r="AR612" s="278"/>
      <c r="AT612" s="218"/>
      <c r="AU612" s="218"/>
      <c r="AV612" s="218"/>
      <c r="AW612" s="277"/>
      <c r="AX612" s="277"/>
      <c r="AY612" s="278"/>
      <c r="BA612" s="278"/>
      <c r="BB612" s="278"/>
      <c r="BC612" s="278"/>
      <c r="BD612" s="278"/>
      <c r="BE612" s="278"/>
      <c r="BF612" s="278"/>
    </row>
    <row r="613" spans="1:60" s="58" customFormat="1" ht="18.75" customHeight="1">
      <c r="A613" s="277"/>
      <c r="B613" s="277"/>
      <c r="C613" s="277"/>
      <c r="D613" s="277"/>
      <c r="E613" s="278" t="s">
        <v>779</v>
      </c>
      <c r="F613" s="480" t="e">
        <f>AP570</f>
        <v>#DIV/0!</v>
      </c>
      <c r="G613" s="480"/>
      <c r="H613" s="480"/>
      <c r="I613" s="277" t="s">
        <v>777</v>
      </c>
      <c r="J613" s="277"/>
      <c r="K613" s="130"/>
      <c r="L613" s="277"/>
      <c r="M613" s="277"/>
      <c r="N613" s="277"/>
      <c r="O613" s="277"/>
      <c r="P613" s="277"/>
      <c r="Q613" s="277"/>
      <c r="R613" s="277"/>
      <c r="S613" s="277"/>
      <c r="T613" s="277"/>
      <c r="U613" s="277"/>
      <c r="V613" s="277"/>
      <c r="W613" s="277"/>
      <c r="X613" s="277"/>
      <c r="Y613" s="278"/>
      <c r="Z613" s="277"/>
      <c r="AA613" s="277"/>
      <c r="AB613" s="277"/>
      <c r="AC613" s="277"/>
      <c r="AD613" s="277"/>
      <c r="AE613" s="277"/>
      <c r="AF613" s="277"/>
      <c r="AG613" s="277"/>
      <c r="AH613" s="277"/>
      <c r="AI613" s="277"/>
      <c r="AJ613" s="277"/>
      <c r="AK613" s="277"/>
      <c r="AL613" s="277"/>
      <c r="AM613" s="277"/>
      <c r="AN613" s="277"/>
      <c r="AO613" s="277"/>
      <c r="AP613" s="277"/>
      <c r="AQ613" s="277"/>
      <c r="AR613" s="277"/>
      <c r="AS613" s="277"/>
      <c r="AT613" s="277"/>
      <c r="AU613" s="277"/>
      <c r="AV613" s="277"/>
      <c r="AW613" s="277"/>
      <c r="AX613" s="277"/>
      <c r="AY613" s="277"/>
      <c r="AZ613" s="277"/>
    </row>
    <row r="614" spans="1:60" s="58" customFormat="1" ht="18.75" customHeight="1">
      <c r="A614" s="277"/>
      <c r="B614" s="277"/>
      <c r="C614" s="277"/>
      <c r="D614" s="280"/>
      <c r="E614" s="280"/>
      <c r="F614" s="280"/>
      <c r="G614" s="277"/>
      <c r="H614" s="277"/>
      <c r="I614" s="278"/>
      <c r="J614" s="278"/>
      <c r="K614" s="141"/>
      <c r="L614" s="141"/>
      <c r="M614" s="141"/>
      <c r="N614" s="141"/>
      <c r="O614" s="277"/>
      <c r="P614" s="277"/>
      <c r="Q614" s="277"/>
      <c r="R614" s="277"/>
      <c r="S614" s="277"/>
      <c r="T614" s="277"/>
      <c r="U614" s="277"/>
      <c r="V614" s="277"/>
      <c r="W614" s="277"/>
      <c r="X614" s="277"/>
      <c r="Y614" s="277"/>
      <c r="Z614" s="277"/>
      <c r="AA614" s="277"/>
      <c r="AB614" s="277"/>
      <c r="AC614" s="277"/>
      <c r="AD614" s="277"/>
      <c r="AE614" s="277"/>
      <c r="AF614" s="277"/>
      <c r="AG614" s="277"/>
      <c r="AH614" s="277"/>
      <c r="AI614" s="277"/>
      <c r="AJ614" s="277"/>
      <c r="AK614" s="277"/>
      <c r="AL614" s="277"/>
      <c r="AM614" s="277"/>
      <c r="AN614" s="277"/>
      <c r="AO614" s="277"/>
      <c r="AP614" s="277"/>
      <c r="AQ614" s="277"/>
      <c r="AR614" s="277"/>
      <c r="AS614" s="277"/>
      <c r="AT614" s="277"/>
      <c r="AU614" s="277"/>
      <c r="AV614" s="277"/>
      <c r="AW614" s="277"/>
      <c r="AX614" s="277"/>
      <c r="AY614" s="277"/>
      <c r="AZ614" s="277"/>
      <c r="BA614" s="277"/>
      <c r="BB614" s="277"/>
      <c r="BC614" s="277"/>
      <c r="BD614" s="277"/>
      <c r="BE614" s="277"/>
      <c r="BF614" s="277"/>
    </row>
    <row r="615" spans="1:60" s="130" customFormat="1" ht="18.75" customHeight="1">
      <c r="A615" s="278"/>
      <c r="B615" s="278"/>
      <c r="C615" s="278"/>
      <c r="D615" s="134" t="s">
        <v>1103</v>
      </c>
      <c r="E615" s="278" t="s">
        <v>1104</v>
      </c>
      <c r="F615" s="480" t="e">
        <f>F613</f>
        <v>#DIV/0!</v>
      </c>
      <c r="G615" s="480"/>
      <c r="H615" s="480"/>
      <c r="I615" s="277" t="s">
        <v>1105</v>
      </c>
      <c r="J615" s="277"/>
      <c r="K615" s="218"/>
      <c r="L615" s="282"/>
      <c r="M615" s="282"/>
      <c r="N615" s="204"/>
      <c r="O615" s="204"/>
      <c r="P615" s="204"/>
      <c r="Q615" s="277"/>
      <c r="R615" s="277"/>
      <c r="T615" s="277"/>
      <c r="U615" s="277"/>
      <c r="V615" s="277"/>
      <c r="W615" s="277"/>
      <c r="X615" s="277"/>
      <c r="Y615" s="278"/>
      <c r="Z615" s="278"/>
      <c r="AA615" s="278"/>
      <c r="AB615" s="278"/>
      <c r="AC615" s="278"/>
      <c r="AD615" s="278"/>
      <c r="AE615" s="277"/>
      <c r="AF615" s="278"/>
      <c r="AG615" s="278"/>
      <c r="AH615" s="278"/>
      <c r="AI615" s="278"/>
      <c r="AJ615" s="278"/>
      <c r="AK615" s="278"/>
      <c r="AL615" s="278"/>
      <c r="AM615" s="278"/>
      <c r="AN615" s="278"/>
      <c r="AO615" s="278"/>
      <c r="AP615" s="278"/>
      <c r="AQ615" s="278"/>
      <c r="AR615" s="278"/>
      <c r="AS615" s="278"/>
      <c r="AT615" s="278"/>
      <c r="AU615" s="278"/>
      <c r="AV615" s="278"/>
      <c r="AW615" s="278"/>
      <c r="AX615" s="278"/>
      <c r="AY615" s="278"/>
      <c r="AZ615" s="278"/>
      <c r="BA615" s="278"/>
      <c r="BB615" s="278"/>
      <c r="BC615" s="278"/>
      <c r="BD615" s="278"/>
      <c r="BE615" s="278"/>
      <c r="BF615" s="278"/>
    </row>
    <row r="616" spans="1:60" s="277" customFormat="1" ht="18.75" customHeight="1"/>
    <row r="617" spans="1:60" ht="18.75" customHeight="1">
      <c r="A617" s="57" t="s">
        <v>1106</v>
      </c>
      <c r="B617" s="204"/>
      <c r="C617" s="204"/>
      <c r="D617" s="204"/>
      <c r="E617" s="204"/>
      <c r="F617" s="204"/>
      <c r="G617" s="204"/>
      <c r="H617" s="204"/>
      <c r="I617" s="204"/>
      <c r="J617" s="204"/>
      <c r="K617" s="204"/>
      <c r="L617" s="204"/>
      <c r="M617" s="204"/>
      <c r="N617" s="204"/>
      <c r="O617" s="204"/>
      <c r="P617" s="204"/>
      <c r="Q617" s="204"/>
      <c r="R617" s="204"/>
      <c r="S617" s="204"/>
      <c r="T617" s="204"/>
      <c r="U617" s="204"/>
      <c r="V617" s="204"/>
      <c r="W617" s="204"/>
      <c r="X617" s="204"/>
      <c r="Y617" s="204"/>
      <c r="Z617" s="204"/>
      <c r="AA617" s="204"/>
      <c r="AB617" s="204"/>
      <c r="AC617" s="204"/>
      <c r="AD617" s="204"/>
      <c r="AE617" s="204"/>
      <c r="AF617" s="204"/>
      <c r="AG617" s="204"/>
      <c r="AH617" s="204"/>
      <c r="AI617" s="204"/>
      <c r="AJ617" s="204"/>
      <c r="AK617" s="204"/>
      <c r="AL617" s="204"/>
      <c r="AM617" s="204"/>
      <c r="AN617" s="204"/>
      <c r="AO617" s="204"/>
      <c r="AP617" s="204"/>
      <c r="AQ617" s="204"/>
      <c r="AR617" s="204"/>
      <c r="AS617" s="204"/>
      <c r="AT617" s="204"/>
      <c r="AU617" s="204"/>
      <c r="AV617" s="204"/>
      <c r="AW617" s="204"/>
      <c r="AX617" s="204"/>
      <c r="AY617" s="204"/>
      <c r="AZ617" s="204"/>
      <c r="BA617" s="204"/>
      <c r="BB617" s="204"/>
      <c r="BC617" s="204"/>
      <c r="BD617" s="204"/>
      <c r="BE617" s="204"/>
      <c r="BF617" s="204"/>
    </row>
    <row r="618" spans="1:60" ht="18.75" customHeight="1">
      <c r="A618" s="204"/>
      <c r="B618" s="204"/>
      <c r="C618" s="204"/>
      <c r="D618" s="204"/>
      <c r="E618" s="204"/>
      <c r="F618" s="204"/>
      <c r="G618" s="204"/>
      <c r="H618" s="204"/>
      <c r="I618" s="204"/>
      <c r="J618" s="204"/>
      <c r="K618" s="204"/>
      <c r="L618" s="546" t="e">
        <f>F613</f>
        <v>#DIV/0!</v>
      </c>
      <c r="M618" s="546"/>
      <c r="N618" s="546"/>
      <c r="O618" s="546"/>
      <c r="P618" s="546"/>
      <c r="Q618" s="546"/>
      <c r="R618" s="546"/>
      <c r="S618" s="546"/>
      <c r="T618" s="546"/>
      <c r="U618" s="546"/>
      <c r="V618" s="546"/>
      <c r="W618" s="546"/>
      <c r="X618" s="546"/>
      <c r="Y618" s="546"/>
      <c r="Z618" s="481" t="s">
        <v>779</v>
      </c>
      <c r="AA618" s="489" t="str">
        <f>TRIM(BC570)</f>
        <v>∞</v>
      </c>
      <c r="AB618" s="489"/>
      <c r="AC618" s="489"/>
      <c r="AD618" s="489"/>
      <c r="AE618" s="489"/>
      <c r="AF618" s="204"/>
      <c r="AG618" s="204"/>
      <c r="AH618" s="277"/>
      <c r="AI618" s="277"/>
      <c r="AL618" s="142"/>
      <c r="AM618" s="142"/>
      <c r="AN618" s="142"/>
      <c r="AO618" s="142"/>
      <c r="AP618" s="142"/>
      <c r="AQ618" s="58"/>
      <c r="AR618" s="58"/>
      <c r="AS618" s="58"/>
      <c r="AT618" s="58"/>
      <c r="AU618" s="58"/>
      <c r="AV618" s="58"/>
      <c r="AW618" s="58"/>
      <c r="AX618" s="58"/>
      <c r="AY618" s="58"/>
      <c r="AZ618" s="58"/>
      <c r="BA618" s="58"/>
      <c r="BB618" s="58"/>
      <c r="BC618" s="58"/>
    </row>
    <row r="619" spans="1:60" ht="18.75" customHeight="1">
      <c r="A619" s="204"/>
      <c r="B619" s="204"/>
      <c r="C619" s="204"/>
      <c r="D619" s="204"/>
      <c r="E619" s="204"/>
      <c r="F619" s="204"/>
      <c r="G619" s="204"/>
      <c r="H619" s="204"/>
      <c r="I619" s="204"/>
      <c r="J619" s="204"/>
      <c r="K619" s="204"/>
      <c r="L619" s="547" t="e">
        <f>F612</f>
        <v>#DIV/0!</v>
      </c>
      <c r="M619" s="547"/>
      <c r="N619" s="547"/>
      <c r="O619" s="547"/>
      <c r="P619" s="481" t="s">
        <v>1107</v>
      </c>
      <c r="Q619" s="547">
        <f>M612</f>
        <v>0</v>
      </c>
      <c r="R619" s="547"/>
      <c r="S619" s="547"/>
      <c r="T619" s="547"/>
      <c r="U619" s="481" t="s">
        <v>870</v>
      </c>
      <c r="V619" s="546">
        <f>T612</f>
        <v>0</v>
      </c>
      <c r="W619" s="546"/>
      <c r="X619" s="546"/>
      <c r="Y619" s="546"/>
      <c r="Z619" s="481"/>
      <c r="AA619" s="489"/>
      <c r="AB619" s="489"/>
      <c r="AC619" s="489"/>
      <c r="AD619" s="489"/>
      <c r="AE619" s="489"/>
      <c r="AF619" s="204"/>
      <c r="AG619" s="204"/>
      <c r="AH619" s="204"/>
      <c r="AI619" s="204"/>
      <c r="AL619" s="142"/>
      <c r="AM619" s="142"/>
      <c r="AN619" s="142"/>
      <c r="AO619" s="142"/>
      <c r="AP619" s="142"/>
    </row>
    <row r="620" spans="1:60" ht="18.75" customHeight="1">
      <c r="A620" s="204"/>
      <c r="B620" s="204"/>
      <c r="C620" s="204"/>
      <c r="D620" s="204"/>
      <c r="E620" s="204"/>
      <c r="F620" s="204"/>
      <c r="G620" s="204"/>
      <c r="H620" s="204"/>
      <c r="I620" s="204"/>
      <c r="J620" s="204"/>
      <c r="K620" s="204"/>
      <c r="L620" s="481" t="str">
        <f>BC567</f>
        <v>∞</v>
      </c>
      <c r="M620" s="481"/>
      <c r="N620" s="481"/>
      <c r="O620" s="481"/>
      <c r="P620" s="481"/>
      <c r="Q620" s="481">
        <f>BC568</f>
        <v>4</v>
      </c>
      <c r="R620" s="481"/>
      <c r="S620" s="481"/>
      <c r="T620" s="481"/>
      <c r="U620" s="481"/>
      <c r="V620" s="481" t="str">
        <f>BC569</f>
        <v>∞</v>
      </c>
      <c r="W620" s="481"/>
      <c r="X620" s="481"/>
      <c r="Y620" s="481"/>
      <c r="Z620" s="204"/>
      <c r="AA620" s="204"/>
      <c r="AB620" s="204"/>
      <c r="AC620" s="204"/>
      <c r="AD620" s="204"/>
      <c r="AE620" s="204"/>
      <c r="AF620" s="204"/>
      <c r="AG620" s="204"/>
      <c r="AH620" s="204"/>
      <c r="AI620" s="204"/>
    </row>
    <row r="621" spans="1:60" ht="18.75" customHeight="1">
      <c r="A621" s="204"/>
      <c r="B621" s="204"/>
      <c r="C621" s="204"/>
      <c r="D621" s="204"/>
      <c r="E621" s="204"/>
      <c r="F621" s="204"/>
      <c r="G621" s="204"/>
      <c r="H621" s="204"/>
      <c r="I621" s="204"/>
      <c r="J621" s="204"/>
      <c r="K621" s="204"/>
      <c r="P621" s="204"/>
      <c r="Q621" s="204"/>
      <c r="R621" s="204"/>
      <c r="S621" s="204"/>
      <c r="T621" s="204"/>
      <c r="U621" s="204"/>
      <c r="V621" s="204"/>
      <c r="W621" s="204"/>
      <c r="X621" s="204"/>
      <c r="Y621" s="204"/>
      <c r="Z621" s="204"/>
      <c r="AA621" s="204"/>
      <c r="AB621" s="204"/>
      <c r="AC621" s="204"/>
      <c r="AD621" s="204"/>
      <c r="AE621" s="204"/>
      <c r="AF621" s="204"/>
      <c r="AG621" s="204"/>
      <c r="AH621" s="204"/>
      <c r="AI621" s="204"/>
      <c r="AJ621" s="204"/>
      <c r="AK621" s="204"/>
      <c r="AL621" s="204"/>
      <c r="AM621" s="204"/>
      <c r="AN621" s="204"/>
      <c r="AO621" s="204"/>
      <c r="AP621" s="204"/>
      <c r="AQ621" s="204"/>
      <c r="AR621" s="204"/>
      <c r="AS621" s="204"/>
      <c r="AT621" s="204"/>
      <c r="AU621" s="204"/>
      <c r="AV621" s="204"/>
      <c r="AW621" s="204"/>
      <c r="AX621" s="204"/>
      <c r="AY621" s="204"/>
      <c r="AZ621" s="204"/>
      <c r="BA621" s="204"/>
      <c r="BB621" s="204"/>
      <c r="BC621" s="204"/>
      <c r="BD621" s="204"/>
      <c r="BE621" s="204"/>
      <c r="BF621" s="204"/>
      <c r="BG621" s="204"/>
      <c r="BH621" s="204"/>
    </row>
    <row r="622" spans="1:60" ht="18.75" customHeight="1">
      <c r="A622" s="57" t="s">
        <v>1108</v>
      </c>
      <c r="B622" s="204"/>
      <c r="C622" s="204"/>
      <c r="D622" s="204"/>
      <c r="E622" s="204"/>
      <c r="F622" s="204"/>
      <c r="G622" s="204"/>
      <c r="H622" s="204"/>
      <c r="I622" s="204"/>
      <c r="J622" s="204"/>
      <c r="K622" s="204"/>
      <c r="L622" s="204"/>
      <c r="M622" s="204"/>
      <c r="N622" s="204"/>
      <c r="O622" s="204"/>
      <c r="P622" s="204"/>
      <c r="Q622" s="204"/>
      <c r="R622" s="204"/>
      <c r="S622" s="204"/>
      <c r="T622" s="204"/>
      <c r="U622" s="204"/>
      <c r="V622" s="204"/>
      <c r="W622" s="204"/>
      <c r="X622" s="204"/>
      <c r="Y622" s="204"/>
      <c r="Z622" s="204"/>
      <c r="AA622" s="204"/>
      <c r="AB622" s="204"/>
      <c r="AC622" s="204"/>
      <c r="AD622" s="204"/>
      <c r="AE622" s="204"/>
      <c r="AF622" s="204"/>
      <c r="AG622" s="204"/>
      <c r="AH622" s="204"/>
      <c r="AI622" s="204"/>
      <c r="AJ622" s="204"/>
      <c r="AK622" s="204"/>
      <c r="AL622" s="204"/>
      <c r="AM622" s="204"/>
      <c r="AN622" s="204"/>
      <c r="AO622" s="204"/>
      <c r="AP622" s="204"/>
      <c r="AQ622" s="204"/>
      <c r="AR622" s="204"/>
      <c r="AS622" s="204"/>
      <c r="AT622" s="204"/>
      <c r="AU622" s="204"/>
      <c r="AV622" s="204"/>
      <c r="AW622" s="204"/>
      <c r="AX622" s="204"/>
      <c r="AY622" s="204"/>
      <c r="AZ622" s="204"/>
      <c r="BA622" s="204"/>
      <c r="BB622" s="204"/>
      <c r="BC622" s="204"/>
      <c r="BD622" s="204"/>
    </row>
    <row r="623" spans="1:60" ht="18.75" customHeight="1">
      <c r="A623" s="57"/>
      <c r="B623" s="204" t="s">
        <v>1109</v>
      </c>
      <c r="C623" s="204"/>
      <c r="D623" s="204"/>
      <c r="E623" s="204"/>
      <c r="F623" s="204"/>
      <c r="G623" s="204"/>
      <c r="H623" s="204"/>
      <c r="I623" s="204"/>
      <c r="J623" s="204"/>
      <c r="K623" s="204"/>
      <c r="L623" s="204"/>
      <c r="M623" s="204"/>
      <c r="N623" s="204"/>
      <c r="O623" s="204"/>
      <c r="P623" s="204"/>
      <c r="Q623" s="204"/>
      <c r="R623" s="204"/>
      <c r="S623" s="204"/>
      <c r="T623" s="204"/>
      <c r="U623" s="204"/>
      <c r="V623" s="204"/>
      <c r="W623" s="204"/>
      <c r="X623" s="204"/>
      <c r="Y623" s="204"/>
      <c r="Z623" s="204"/>
      <c r="AA623" s="204"/>
      <c r="AB623" s="204"/>
      <c r="AC623" s="204"/>
      <c r="AD623" s="204"/>
      <c r="AE623" s="204"/>
      <c r="AF623" s="204"/>
      <c r="AG623" s="204"/>
      <c r="AH623" s="204"/>
      <c r="AI623" s="204"/>
      <c r="AJ623" s="204"/>
      <c r="AK623" s="204"/>
      <c r="AL623" s="204"/>
      <c r="AM623" s="204"/>
      <c r="AN623" s="204"/>
      <c r="AO623" s="204"/>
      <c r="AP623" s="204"/>
      <c r="AQ623" s="204"/>
      <c r="AR623" s="204"/>
      <c r="AS623" s="204"/>
      <c r="AT623" s="204"/>
      <c r="AU623" s="204"/>
      <c r="AV623" s="204"/>
      <c r="AW623" s="204"/>
      <c r="AX623" s="204"/>
      <c r="AY623" s="204"/>
      <c r="AZ623" s="204"/>
      <c r="BA623" s="204"/>
      <c r="BB623" s="204"/>
      <c r="BC623" s="204"/>
      <c r="BD623" s="204"/>
    </row>
    <row r="624" spans="1:60" ht="18.75" customHeight="1">
      <c r="A624" s="57"/>
      <c r="B624" s="204"/>
      <c r="C624" s="204" t="s">
        <v>879</v>
      </c>
      <c r="D624" s="204"/>
      <c r="E624" s="204"/>
      <c r="F624" s="204"/>
      <c r="G624" s="204"/>
      <c r="H624" s="204"/>
      <c r="I624" s="204"/>
      <c r="J624" s="204"/>
      <c r="K624" s="204"/>
      <c r="L624" s="204"/>
      <c r="M624" s="204"/>
      <c r="N624" s="204"/>
      <c r="O624" s="204"/>
      <c r="P624" s="204"/>
      <c r="Q624" s="204"/>
      <c r="R624" s="204"/>
      <c r="S624" s="204"/>
      <c r="T624" s="204"/>
      <c r="U624" s="204"/>
      <c r="V624" s="204"/>
      <c r="W624" s="204"/>
      <c r="X624" s="204"/>
      <c r="Y624" s="204"/>
      <c r="Z624" s="204"/>
      <c r="AA624" s="204"/>
      <c r="AB624" s="204"/>
      <c r="AC624" s="204"/>
      <c r="AD624" s="204"/>
      <c r="AE624" s="204"/>
      <c r="AF624" s="204"/>
      <c r="AG624" s="204"/>
      <c r="AH624" s="204"/>
      <c r="AI624" s="204"/>
      <c r="AJ624" s="204"/>
      <c r="AK624" s="204"/>
      <c r="AL624" s="204"/>
      <c r="AM624" s="204"/>
      <c r="AN624" s="204"/>
      <c r="AO624" s="204"/>
      <c r="AP624" s="204"/>
      <c r="AQ624" s="204"/>
      <c r="AR624" s="204"/>
      <c r="AS624" s="204"/>
      <c r="AT624" s="204"/>
      <c r="AU624" s="204"/>
      <c r="AV624" s="204"/>
      <c r="AW624" s="204"/>
      <c r="AX624" s="204"/>
      <c r="AY624" s="204"/>
      <c r="AZ624" s="204"/>
      <c r="BA624" s="204"/>
      <c r="BB624" s="204"/>
      <c r="BC624" s="204"/>
      <c r="BD624" s="204"/>
    </row>
    <row r="625" spans="1:56" ht="18.75" customHeight="1">
      <c r="A625" s="57"/>
      <c r="B625" s="204"/>
      <c r="C625" s="56" t="s">
        <v>1110</v>
      </c>
      <c r="D625" s="204"/>
      <c r="E625" s="204"/>
      <c r="F625" s="204"/>
      <c r="G625" s="204"/>
      <c r="H625" s="204"/>
      <c r="I625" s="204"/>
      <c r="J625" s="204"/>
      <c r="K625" s="204"/>
      <c r="L625" s="204"/>
      <c r="M625" s="204"/>
      <c r="N625" s="204"/>
      <c r="O625" s="204"/>
      <c r="P625" s="204"/>
      <c r="Q625" s="204"/>
      <c r="R625" s="204"/>
      <c r="S625" s="204"/>
      <c r="T625" s="204"/>
      <c r="U625" s="204"/>
      <c r="V625" s="204"/>
      <c r="W625" s="204"/>
      <c r="X625" s="204"/>
      <c r="Y625" s="204"/>
      <c r="Z625" s="204"/>
      <c r="AA625" s="204"/>
      <c r="AB625" s="204"/>
      <c r="AC625" s="204"/>
      <c r="AD625" s="204"/>
      <c r="AE625" s="204"/>
      <c r="AF625" s="204"/>
      <c r="AG625" s="204"/>
      <c r="AH625" s="204"/>
      <c r="AI625" s="204"/>
      <c r="AJ625" s="204"/>
      <c r="AK625" s="204"/>
      <c r="AL625" s="204"/>
      <c r="AM625" s="204"/>
      <c r="AN625" s="204"/>
      <c r="AO625" s="204"/>
      <c r="AP625" s="204"/>
      <c r="AQ625" s="204"/>
      <c r="AR625" s="204"/>
      <c r="AS625" s="204"/>
      <c r="AT625" s="204"/>
      <c r="AU625" s="204"/>
      <c r="AV625" s="204"/>
      <c r="AW625" s="204"/>
      <c r="AX625" s="204"/>
      <c r="AY625" s="204"/>
      <c r="AZ625" s="204"/>
      <c r="BA625" s="204"/>
      <c r="BB625" s="204"/>
      <c r="BC625" s="204"/>
      <c r="BD625" s="204"/>
    </row>
    <row r="626" spans="1:56" ht="18.75" customHeight="1">
      <c r="A626" s="57"/>
      <c r="B626" s="204"/>
      <c r="C626" s="277" t="s">
        <v>1111</v>
      </c>
      <c r="D626" s="204"/>
      <c r="E626" s="204"/>
      <c r="F626" s="204"/>
      <c r="G626" s="204"/>
      <c r="H626" s="204"/>
      <c r="I626" s="204"/>
      <c r="J626" s="204"/>
      <c r="K626" s="204"/>
      <c r="L626" s="204"/>
      <c r="M626" s="204"/>
      <c r="N626" s="204"/>
      <c r="O626" s="204"/>
      <c r="P626" s="204"/>
      <c r="Q626" s="204"/>
      <c r="R626" s="204"/>
      <c r="S626" s="204"/>
      <c r="T626" s="204"/>
      <c r="U626" s="204"/>
      <c r="V626" s="204"/>
      <c r="W626" s="204"/>
      <c r="X626" s="204"/>
      <c r="Y626" s="204"/>
      <c r="Z626" s="204"/>
      <c r="AA626" s="204"/>
      <c r="AB626" s="204"/>
      <c r="AC626" s="204"/>
      <c r="AD626" s="204"/>
      <c r="AE626" s="204"/>
      <c r="AF626" s="204"/>
      <c r="AG626" s="204"/>
      <c r="AH626" s="204"/>
      <c r="AI626" s="204"/>
      <c r="AJ626" s="204"/>
      <c r="AK626" s="204"/>
      <c r="AL626" s="204"/>
      <c r="AM626" s="204"/>
      <c r="AN626" s="204"/>
      <c r="AO626" s="204"/>
      <c r="AP626" s="204"/>
      <c r="AQ626" s="204"/>
      <c r="AR626" s="204"/>
      <c r="AS626" s="204"/>
      <c r="AT626" s="204"/>
      <c r="AU626" s="204"/>
      <c r="AV626" s="204"/>
      <c r="AW626" s="204"/>
      <c r="AX626" s="204"/>
      <c r="AY626" s="204"/>
      <c r="AZ626" s="204"/>
      <c r="BA626" s="204"/>
      <c r="BB626" s="204"/>
      <c r="BC626" s="204"/>
      <c r="BD626" s="204"/>
    </row>
    <row r="627" spans="1:56" ht="18.75" customHeight="1">
      <c r="A627" s="57"/>
      <c r="B627" s="204"/>
      <c r="D627" s="204"/>
      <c r="E627" s="134"/>
      <c r="F627" s="204"/>
      <c r="G627" s="193"/>
      <c r="H627" s="278"/>
      <c r="I627" s="278"/>
      <c r="J627" s="278"/>
      <c r="R627" s="134"/>
      <c r="S627" s="143"/>
      <c r="T627" s="143"/>
      <c r="U627" s="143"/>
      <c r="V627" s="143"/>
      <c r="W627" s="143"/>
      <c r="X627" s="204"/>
      <c r="Y627" s="204"/>
      <c r="Z627" s="204"/>
      <c r="AA627" s="204"/>
      <c r="AB627" s="204"/>
      <c r="AC627" s="204"/>
      <c r="AD627" s="204"/>
      <c r="AE627" s="204"/>
      <c r="AF627" s="204"/>
      <c r="AG627" s="204"/>
      <c r="AH627" s="204"/>
      <c r="AI627" s="204"/>
      <c r="AJ627" s="204"/>
      <c r="AK627" s="204"/>
      <c r="AL627" s="204"/>
      <c r="AM627" s="204"/>
      <c r="AN627" s="204"/>
      <c r="AO627" s="204"/>
      <c r="AP627" s="204"/>
      <c r="AQ627" s="204"/>
      <c r="AR627" s="204"/>
      <c r="AS627" s="204"/>
      <c r="AT627" s="204"/>
      <c r="AU627" s="204"/>
      <c r="AV627" s="204"/>
      <c r="AW627" s="204"/>
      <c r="AX627" s="204"/>
      <c r="AY627" s="204"/>
      <c r="AZ627" s="204"/>
      <c r="BA627" s="204"/>
      <c r="BB627" s="204"/>
      <c r="BC627" s="204"/>
      <c r="BD627" s="204"/>
    </row>
    <row r="628" spans="1:56" ht="18.75" customHeight="1">
      <c r="A628" s="57"/>
      <c r="B628" s="204" t="s">
        <v>1109</v>
      </c>
      <c r="C628" s="204"/>
      <c r="D628" s="204"/>
      <c r="E628" s="204"/>
      <c r="F628" s="204"/>
      <c r="G628" s="204"/>
      <c r="H628" s="204"/>
      <c r="I628" s="204"/>
      <c r="J628" s="204"/>
      <c r="K628" s="204"/>
      <c r="L628" s="204"/>
      <c r="M628" s="204"/>
      <c r="N628" s="204"/>
      <c r="O628" s="204"/>
      <c r="P628" s="204"/>
      <c r="Q628" s="204"/>
      <c r="R628" s="204"/>
      <c r="S628" s="204"/>
      <c r="T628" s="204"/>
      <c r="U628" s="204"/>
      <c r="V628" s="204"/>
      <c r="W628" s="204"/>
      <c r="X628" s="204"/>
      <c r="Y628" s="204"/>
      <c r="Z628" s="204"/>
      <c r="AA628" s="204"/>
      <c r="AB628" s="204"/>
      <c r="AC628" s="204"/>
      <c r="AD628" s="204"/>
      <c r="AE628" s="204"/>
      <c r="AF628" s="204"/>
      <c r="AG628" s="204"/>
      <c r="AH628" s="204"/>
      <c r="AI628" s="204"/>
      <c r="AJ628" s="204"/>
      <c r="AK628" s="204"/>
      <c r="AL628" s="204"/>
      <c r="AM628" s="204"/>
      <c r="AN628" s="204"/>
      <c r="AO628" s="204"/>
      <c r="AP628" s="204"/>
      <c r="AQ628" s="204"/>
      <c r="AR628" s="204"/>
      <c r="AS628" s="204"/>
      <c r="AT628" s="204"/>
      <c r="AU628" s="204"/>
      <c r="AV628" s="204"/>
      <c r="AW628" s="204"/>
      <c r="AX628" s="204"/>
      <c r="AY628" s="204"/>
      <c r="AZ628" s="204"/>
      <c r="BA628" s="204"/>
      <c r="BB628" s="204"/>
      <c r="BC628" s="204"/>
      <c r="BD628" s="204"/>
    </row>
    <row r="629" spans="1:56" ht="18.75" customHeight="1">
      <c r="A629" s="57"/>
      <c r="B629" s="204"/>
      <c r="C629" s="204" t="s">
        <v>882</v>
      </c>
      <c r="D629" s="204"/>
      <c r="E629" s="204"/>
      <c r="F629" s="204"/>
      <c r="G629" s="204"/>
      <c r="H629" s="204"/>
      <c r="I629" s="204"/>
      <c r="J629" s="204"/>
      <c r="K629" s="204"/>
      <c r="L629" s="204"/>
      <c r="M629" s="204"/>
      <c r="N629" s="204"/>
      <c r="O629" s="204"/>
      <c r="P629" s="204"/>
      <c r="Q629" s="204"/>
      <c r="R629" s="204"/>
      <c r="S629" s="204"/>
      <c r="T629" s="204"/>
      <c r="U629" s="204"/>
      <c r="V629" s="204"/>
      <c r="W629" s="204"/>
      <c r="X629" s="204"/>
      <c r="Y629" s="204"/>
      <c r="Z629" s="204"/>
      <c r="AA629" s="204"/>
      <c r="AB629" s="204"/>
      <c r="AC629" s="204"/>
      <c r="AD629" s="204"/>
      <c r="AE629" s="204"/>
      <c r="AF629" s="204"/>
      <c r="AG629" s="204"/>
      <c r="AH629" s="204"/>
      <c r="AI629" s="204"/>
      <c r="AJ629" s="204"/>
      <c r="AK629" s="204"/>
      <c r="AL629" s="204"/>
      <c r="AM629" s="204"/>
      <c r="AN629" s="204"/>
      <c r="AO629" s="204"/>
      <c r="AP629" s="204"/>
      <c r="AQ629" s="204"/>
      <c r="AR629" s="204"/>
      <c r="AS629" s="204"/>
      <c r="AT629" s="204"/>
      <c r="AU629" s="204"/>
      <c r="AV629" s="204"/>
      <c r="AW629" s="204"/>
      <c r="AX629" s="204"/>
      <c r="AY629" s="204"/>
      <c r="AZ629" s="204"/>
      <c r="BA629" s="204"/>
      <c r="BB629" s="204"/>
      <c r="BC629" s="204"/>
      <c r="BD629" s="204"/>
    </row>
    <row r="630" spans="1:56" ht="18.75" customHeight="1">
      <c r="B630" s="204"/>
      <c r="C630" s="204" t="s">
        <v>1112</v>
      </c>
      <c r="D630" s="204"/>
      <c r="E630" s="204"/>
      <c r="F630" s="204"/>
      <c r="G630" s="204"/>
      <c r="H630" s="204"/>
      <c r="I630" s="204"/>
      <c r="J630" s="204"/>
      <c r="K630" s="204"/>
      <c r="L630" s="204"/>
      <c r="M630" s="204"/>
      <c r="N630" s="204"/>
      <c r="O630" s="204"/>
      <c r="P630" s="204"/>
      <c r="Q630" s="204"/>
      <c r="R630" s="204"/>
      <c r="S630" s="204"/>
      <c r="T630" s="204"/>
      <c r="U630" s="204"/>
      <c r="V630" s="204"/>
      <c r="W630" s="204"/>
      <c r="X630" s="204"/>
      <c r="Y630" s="204"/>
      <c r="Z630" s="204"/>
      <c r="AA630" s="204"/>
      <c r="AB630" s="204"/>
      <c r="AC630" s="204"/>
      <c r="AD630" s="204"/>
      <c r="AE630" s="204"/>
      <c r="AF630" s="204"/>
      <c r="AG630" s="204"/>
      <c r="AH630" s="204"/>
      <c r="AI630" s="204"/>
      <c r="AJ630" s="204"/>
      <c r="AK630" s="204"/>
      <c r="AL630" s="204"/>
      <c r="AM630" s="204"/>
      <c r="AN630" s="204"/>
      <c r="AO630" s="204"/>
      <c r="AP630" s="204"/>
      <c r="AQ630" s="204"/>
      <c r="AR630" s="204"/>
      <c r="AS630" s="204"/>
      <c r="AT630" s="204"/>
      <c r="AU630" s="204"/>
      <c r="AV630" s="204"/>
      <c r="AW630" s="204"/>
      <c r="AX630" s="204"/>
      <c r="AY630" s="204"/>
      <c r="AZ630" s="204"/>
      <c r="BA630" s="204"/>
      <c r="BB630" s="204"/>
      <c r="BC630" s="204"/>
      <c r="BD630" s="204"/>
    </row>
    <row r="631" spans="1:56" ht="18.75" customHeight="1">
      <c r="A631" s="204"/>
      <c r="B631" s="204"/>
      <c r="C631" s="56" t="s">
        <v>1113</v>
      </c>
      <c r="AL631" s="204"/>
      <c r="AM631" s="204"/>
      <c r="AN631" s="204"/>
      <c r="AO631" s="204"/>
      <c r="AP631" s="204"/>
      <c r="AQ631" s="204"/>
      <c r="AR631" s="204"/>
      <c r="AS631" s="204"/>
      <c r="AT631" s="204"/>
      <c r="AU631" s="204"/>
      <c r="AV631" s="204"/>
      <c r="AW631" s="204"/>
      <c r="AX631" s="204"/>
      <c r="AY631" s="204"/>
      <c r="AZ631" s="204"/>
      <c r="BA631" s="204"/>
      <c r="BB631" s="204"/>
    </row>
    <row r="632" spans="1:56" ht="18.75" customHeight="1">
      <c r="A632" s="204"/>
      <c r="B632" s="204"/>
      <c r="AL632" s="204"/>
      <c r="AM632" s="204"/>
      <c r="AN632" s="204"/>
      <c r="AO632" s="204"/>
      <c r="AP632" s="204"/>
      <c r="AQ632" s="204"/>
      <c r="AR632" s="204"/>
      <c r="AS632" s="204"/>
      <c r="AT632" s="204"/>
      <c r="AU632" s="204"/>
      <c r="AV632" s="204"/>
      <c r="AW632" s="204"/>
      <c r="AX632" s="204"/>
      <c r="AY632" s="204"/>
      <c r="AZ632" s="204"/>
      <c r="BA632" s="204"/>
      <c r="BB632" s="204"/>
    </row>
    <row r="633" spans="1:56" ht="18.75" customHeight="1">
      <c r="A633" s="204"/>
      <c r="B633" s="204"/>
      <c r="C633" s="204"/>
      <c r="D633" s="204"/>
      <c r="E633" s="59"/>
      <c r="F633" s="204"/>
      <c r="G633" s="204"/>
      <c r="H633" s="193" t="s">
        <v>921</v>
      </c>
      <c r="I633" s="481">
        <f ca="1">Calcu!C409</f>
        <v>2</v>
      </c>
      <c r="J633" s="481"/>
      <c r="K633" s="481"/>
      <c r="L633" s="203" t="s">
        <v>1096</v>
      </c>
      <c r="M633" s="480" t="e">
        <f>F615</f>
        <v>#DIV/0!</v>
      </c>
      <c r="N633" s="480"/>
      <c r="O633" s="480"/>
      <c r="P633" s="144" t="str">
        <f>I615</f>
        <v>μm</v>
      </c>
      <c r="Q633" s="282"/>
      <c r="R633" s="203" t="s">
        <v>767</v>
      </c>
      <c r="S633" s="480" t="e">
        <f ca="1">I633*M633</f>
        <v>#DIV/0!</v>
      </c>
      <c r="T633" s="480"/>
      <c r="U633" s="480"/>
      <c r="V633" s="144" t="str">
        <f>P633</f>
        <v>μm</v>
      </c>
      <c r="W633" s="282"/>
      <c r="X633" s="278" t="s">
        <v>1114</v>
      </c>
      <c r="Y633" s="541" t="e">
        <f ca="1">Calcu!S407</f>
        <v>#DIV/0!</v>
      </c>
      <c r="Z633" s="541"/>
      <c r="AA633" s="297" t="str">
        <f>V633</f>
        <v>μm</v>
      </c>
      <c r="AB633" s="144"/>
      <c r="AC633" s="284"/>
      <c r="AD633" s="284"/>
      <c r="AE633" s="284"/>
      <c r="AF633" s="284"/>
      <c r="AG633" s="204"/>
      <c r="AH633" s="204"/>
      <c r="AI633" s="204"/>
      <c r="AJ633" s="277"/>
      <c r="AK633" s="277"/>
    </row>
    <row r="638" spans="1:56" s="68" customFormat="1" ht="31.5">
      <c r="A638" s="67" t="s">
        <v>1115</v>
      </c>
    </row>
    <row r="639" spans="1:56" s="68" customFormat="1" ht="18.75" customHeight="1"/>
    <row r="640" spans="1:56" s="68" customFormat="1" ht="18.75" customHeight="1">
      <c r="A640" s="69" t="s">
        <v>1116</v>
      </c>
    </row>
    <row r="641" spans="1:54" s="68" customFormat="1" ht="18.75" customHeight="1">
      <c r="B641" s="425" t="s">
        <v>980</v>
      </c>
      <c r="C641" s="425"/>
      <c r="D641" s="425"/>
      <c r="E641" s="425"/>
      <c r="F641" s="425"/>
      <c r="G641" s="425"/>
      <c r="H641" s="425" t="s">
        <v>1117</v>
      </c>
      <c r="I641" s="425"/>
      <c r="J641" s="425"/>
      <c r="K641" s="425"/>
      <c r="L641" s="425"/>
      <c r="M641" s="425"/>
      <c r="N641" s="425" t="s">
        <v>956</v>
      </c>
      <c r="O641" s="425"/>
      <c r="P641" s="425"/>
      <c r="Q641" s="425"/>
      <c r="R641" s="425"/>
      <c r="S641" s="425"/>
    </row>
    <row r="642" spans="1:54" s="68" customFormat="1" ht="18.75" customHeight="1">
      <c r="B642" s="427">
        <f>Calcu!D426</f>
        <v>0</v>
      </c>
      <c r="C642" s="427"/>
      <c r="D642" s="427"/>
      <c r="E642" s="427"/>
      <c r="F642" s="427"/>
      <c r="G642" s="427"/>
      <c r="H642" s="427" t="s">
        <v>1118</v>
      </c>
      <c r="I642" s="427"/>
      <c r="J642" s="427"/>
      <c r="K642" s="427"/>
      <c r="L642" s="427"/>
      <c r="M642" s="427"/>
      <c r="N642" s="427" t="s">
        <v>1119</v>
      </c>
      <c r="O642" s="427"/>
      <c r="P642" s="427"/>
      <c r="Q642" s="427"/>
      <c r="R642" s="427"/>
      <c r="S642" s="427"/>
    </row>
    <row r="643" spans="1:54" s="68" customFormat="1" ht="18.75" customHeight="1"/>
    <row r="644" spans="1:54" ht="18.75" customHeight="1">
      <c r="A644" s="57" t="s">
        <v>683</v>
      </c>
      <c r="B644" s="278"/>
      <c r="C644" s="278"/>
      <c r="D644" s="278"/>
      <c r="E644" s="278"/>
      <c r="F644" s="278"/>
      <c r="G644" s="278"/>
      <c r="H644" s="278"/>
      <c r="I644" s="278"/>
      <c r="J644" s="278"/>
      <c r="K644" s="278"/>
      <c r="L644" s="278"/>
      <c r="M644" s="278"/>
      <c r="N644" s="278"/>
      <c r="O644" s="278"/>
      <c r="P644" s="278"/>
      <c r="Q644" s="278"/>
      <c r="R644" s="278"/>
      <c r="S644" s="278"/>
      <c r="T644" s="278"/>
      <c r="U644" s="278"/>
      <c r="V644" s="278"/>
      <c r="W644" s="278"/>
      <c r="X644" s="278"/>
      <c r="Y644" s="278"/>
      <c r="Z644" s="278"/>
      <c r="AA644" s="278"/>
      <c r="AB644" s="278"/>
      <c r="AC644" s="278"/>
      <c r="AD644" s="278"/>
      <c r="AE644" s="278"/>
      <c r="AF644" s="278"/>
      <c r="AG644" s="278"/>
      <c r="AH644" s="278"/>
      <c r="AI644" s="278"/>
      <c r="AJ644" s="278"/>
      <c r="AK644" s="278"/>
      <c r="AL644" s="278"/>
      <c r="AM644" s="278"/>
      <c r="AN644" s="278"/>
      <c r="AO644" s="278"/>
      <c r="AP644" s="278"/>
      <c r="AQ644" s="278"/>
      <c r="AR644" s="278"/>
    </row>
    <row r="645" spans="1:54" ht="18.75" customHeight="1">
      <c r="A645" s="57"/>
      <c r="B645" s="429" t="s">
        <v>1120</v>
      </c>
      <c r="C645" s="430"/>
      <c r="D645" s="430"/>
      <c r="E645" s="430"/>
      <c r="F645" s="431"/>
      <c r="G645" s="429" t="s">
        <v>1121</v>
      </c>
      <c r="H645" s="430"/>
      <c r="I645" s="430"/>
      <c r="J645" s="430"/>
      <c r="K645" s="431"/>
      <c r="L645" s="435" t="str">
        <f>$N$5&amp;" 지시값"</f>
        <v>접촉식 좌표 측정기 지시값</v>
      </c>
      <c r="M645" s="436"/>
      <c r="N645" s="436"/>
      <c r="O645" s="436"/>
      <c r="P645" s="436"/>
      <c r="Q645" s="436"/>
      <c r="R645" s="436"/>
      <c r="S645" s="436"/>
      <c r="T645" s="436"/>
      <c r="U645" s="436"/>
      <c r="V645" s="436"/>
      <c r="W645" s="436"/>
      <c r="X645" s="436"/>
      <c r="Y645" s="436"/>
      <c r="Z645" s="436"/>
      <c r="AA645" s="436"/>
      <c r="AB645" s="436"/>
      <c r="AC645" s="436"/>
      <c r="AD645" s="436"/>
      <c r="AE645" s="436"/>
      <c r="AF645" s="436"/>
      <c r="AG645" s="436"/>
      <c r="AH645" s="436"/>
      <c r="AI645" s="436"/>
      <c r="AJ645" s="437"/>
      <c r="AK645" s="429" t="s">
        <v>926</v>
      </c>
      <c r="AL645" s="430"/>
      <c r="AM645" s="430"/>
      <c r="AN645" s="430"/>
      <c r="AO645" s="431"/>
      <c r="AP645" s="429" t="s">
        <v>1122</v>
      </c>
      <c r="AQ645" s="430"/>
      <c r="AR645" s="430"/>
      <c r="AS645" s="430"/>
      <c r="AT645" s="431"/>
    </row>
    <row r="646" spans="1:54" ht="18.75" customHeight="1">
      <c r="A646" s="57"/>
      <c r="B646" s="432"/>
      <c r="C646" s="433"/>
      <c r="D646" s="433"/>
      <c r="E646" s="433"/>
      <c r="F646" s="434"/>
      <c r="G646" s="432"/>
      <c r="H646" s="433"/>
      <c r="I646" s="433"/>
      <c r="J646" s="433"/>
      <c r="K646" s="434"/>
      <c r="L646" s="435" t="s">
        <v>894</v>
      </c>
      <c r="M646" s="436"/>
      <c r="N646" s="436"/>
      <c r="O646" s="436"/>
      <c r="P646" s="437"/>
      <c r="Q646" s="435" t="s">
        <v>895</v>
      </c>
      <c r="R646" s="436"/>
      <c r="S646" s="436"/>
      <c r="T646" s="436"/>
      <c r="U646" s="437"/>
      <c r="V646" s="435" t="s">
        <v>1123</v>
      </c>
      <c r="W646" s="436"/>
      <c r="X646" s="436"/>
      <c r="Y646" s="436"/>
      <c r="Z646" s="437"/>
      <c r="AA646" s="435" t="s">
        <v>982</v>
      </c>
      <c r="AB646" s="436"/>
      <c r="AC646" s="436"/>
      <c r="AD646" s="436"/>
      <c r="AE646" s="437"/>
      <c r="AF646" s="435" t="s">
        <v>1036</v>
      </c>
      <c r="AG646" s="436"/>
      <c r="AH646" s="436"/>
      <c r="AI646" s="436"/>
      <c r="AJ646" s="437"/>
      <c r="AK646" s="432"/>
      <c r="AL646" s="433"/>
      <c r="AM646" s="433"/>
      <c r="AN646" s="433"/>
      <c r="AO646" s="434"/>
      <c r="AP646" s="432"/>
      <c r="AQ646" s="433"/>
      <c r="AR646" s="433"/>
      <c r="AS646" s="433"/>
      <c r="AT646" s="434"/>
    </row>
    <row r="647" spans="1:54" ht="18.75" customHeight="1">
      <c r="A647" s="57"/>
      <c r="B647" s="435"/>
      <c r="C647" s="436"/>
      <c r="D647" s="436"/>
      <c r="E647" s="436"/>
      <c r="F647" s="437"/>
      <c r="G647" s="435" t="s">
        <v>962</v>
      </c>
      <c r="H647" s="436"/>
      <c r="I647" s="436"/>
      <c r="J647" s="436"/>
      <c r="K647" s="437"/>
      <c r="L647" s="435">
        <f>B642</f>
        <v>0</v>
      </c>
      <c r="M647" s="436"/>
      <c r="N647" s="436"/>
      <c r="O647" s="436"/>
      <c r="P647" s="437"/>
      <c r="Q647" s="435">
        <f>L647</f>
        <v>0</v>
      </c>
      <c r="R647" s="436"/>
      <c r="S647" s="436"/>
      <c r="T647" s="436"/>
      <c r="U647" s="437"/>
      <c r="V647" s="435">
        <f>Q647</f>
        <v>0</v>
      </c>
      <c r="W647" s="436"/>
      <c r="X647" s="436"/>
      <c r="Y647" s="436"/>
      <c r="Z647" s="437"/>
      <c r="AA647" s="435">
        <f>V647</f>
        <v>0</v>
      </c>
      <c r="AB647" s="436"/>
      <c r="AC647" s="436"/>
      <c r="AD647" s="436"/>
      <c r="AE647" s="437"/>
      <c r="AF647" s="435">
        <f>AA647</f>
        <v>0</v>
      </c>
      <c r="AG647" s="436"/>
      <c r="AH647" s="436"/>
      <c r="AI647" s="436"/>
      <c r="AJ647" s="437"/>
      <c r="AK647" s="435" t="s">
        <v>693</v>
      </c>
      <c r="AL647" s="436"/>
      <c r="AM647" s="436"/>
      <c r="AN647" s="436"/>
      <c r="AO647" s="437"/>
      <c r="AP647" s="435" t="s">
        <v>693</v>
      </c>
      <c r="AQ647" s="436"/>
      <c r="AR647" s="436"/>
      <c r="AS647" s="436"/>
      <c r="AT647" s="437"/>
    </row>
    <row r="648" spans="1:54" ht="18.75" customHeight="1">
      <c r="A648" s="57"/>
      <c r="B648" s="527" t="str">
        <f>Calcu!C432</f>
        <v/>
      </c>
      <c r="C648" s="528"/>
      <c r="D648" s="528"/>
      <c r="E648" s="528"/>
      <c r="F648" s="529"/>
      <c r="G648" s="438" t="str">
        <f>Calcu!D432</f>
        <v/>
      </c>
      <c r="H648" s="439"/>
      <c r="I648" s="439"/>
      <c r="J648" s="439"/>
      <c r="K648" s="440"/>
      <c r="L648" s="438" t="str">
        <f>Calcu!H432</f>
        <v/>
      </c>
      <c r="M648" s="439"/>
      <c r="N648" s="439"/>
      <c r="O648" s="439"/>
      <c r="P648" s="440"/>
      <c r="Q648" s="438" t="str">
        <f>Calcu!I432</f>
        <v/>
      </c>
      <c r="R648" s="439"/>
      <c r="S648" s="439"/>
      <c r="T648" s="439"/>
      <c r="U648" s="440"/>
      <c r="V648" s="438" t="str">
        <f>Calcu!J432</f>
        <v/>
      </c>
      <c r="W648" s="439"/>
      <c r="X648" s="439"/>
      <c r="Y648" s="439"/>
      <c r="Z648" s="440"/>
      <c r="AA648" s="438" t="str">
        <f>Calcu!K432</f>
        <v/>
      </c>
      <c r="AB648" s="439"/>
      <c r="AC648" s="439"/>
      <c r="AD648" s="439"/>
      <c r="AE648" s="440"/>
      <c r="AF648" s="438" t="str">
        <f>Calcu!L432</f>
        <v/>
      </c>
      <c r="AG648" s="439"/>
      <c r="AH648" s="439"/>
      <c r="AI648" s="439"/>
      <c r="AJ648" s="440"/>
      <c r="AK648" s="438" t="str">
        <f>Calcu!M432</f>
        <v/>
      </c>
      <c r="AL648" s="439"/>
      <c r="AM648" s="439"/>
      <c r="AN648" s="439"/>
      <c r="AO648" s="440"/>
      <c r="AP648" s="438" t="str">
        <f>Calcu!N432</f>
        <v/>
      </c>
      <c r="AQ648" s="439"/>
      <c r="AR648" s="439"/>
      <c r="AS648" s="439"/>
      <c r="AT648" s="440"/>
    </row>
    <row r="649" spans="1:54" ht="18.75" customHeight="1">
      <c r="A649" s="57"/>
      <c r="B649" s="527" t="str">
        <f>Calcu!C433</f>
        <v/>
      </c>
      <c r="C649" s="528"/>
      <c r="D649" s="528"/>
      <c r="E649" s="528"/>
      <c r="F649" s="529"/>
      <c r="G649" s="438" t="str">
        <f>Calcu!D433</f>
        <v/>
      </c>
      <c r="H649" s="439"/>
      <c r="I649" s="439"/>
      <c r="J649" s="439"/>
      <c r="K649" s="440"/>
      <c r="L649" s="438" t="str">
        <f>Calcu!H433</f>
        <v/>
      </c>
      <c r="M649" s="439"/>
      <c r="N649" s="439"/>
      <c r="O649" s="439"/>
      <c r="P649" s="440"/>
      <c r="Q649" s="438" t="str">
        <f>Calcu!I433</f>
        <v/>
      </c>
      <c r="R649" s="439"/>
      <c r="S649" s="439"/>
      <c r="T649" s="439"/>
      <c r="U649" s="440"/>
      <c r="V649" s="438" t="str">
        <f>Calcu!J433</f>
        <v/>
      </c>
      <c r="W649" s="439"/>
      <c r="X649" s="439"/>
      <c r="Y649" s="439"/>
      <c r="Z649" s="440"/>
      <c r="AA649" s="438" t="str">
        <f>Calcu!K433</f>
        <v/>
      </c>
      <c r="AB649" s="439"/>
      <c r="AC649" s="439"/>
      <c r="AD649" s="439"/>
      <c r="AE649" s="440"/>
      <c r="AF649" s="438" t="str">
        <f>Calcu!L433</f>
        <v/>
      </c>
      <c r="AG649" s="439"/>
      <c r="AH649" s="439"/>
      <c r="AI649" s="439"/>
      <c r="AJ649" s="440"/>
      <c r="AK649" s="438" t="str">
        <f>Calcu!M433</f>
        <v/>
      </c>
      <c r="AL649" s="439"/>
      <c r="AM649" s="439"/>
      <c r="AN649" s="439"/>
      <c r="AO649" s="440"/>
      <c r="AP649" s="438" t="str">
        <f>Calcu!N433</f>
        <v/>
      </c>
      <c r="AQ649" s="439"/>
      <c r="AR649" s="439"/>
      <c r="AS649" s="439"/>
      <c r="AT649" s="440"/>
    </row>
    <row r="650" spans="1:54" ht="18.75" customHeight="1">
      <c r="A650" s="57"/>
      <c r="B650" s="527" t="str">
        <f>Calcu!C434</f>
        <v/>
      </c>
      <c r="C650" s="528"/>
      <c r="D650" s="528"/>
      <c r="E650" s="528"/>
      <c r="F650" s="529"/>
      <c r="G650" s="438" t="str">
        <f>Calcu!D434</f>
        <v/>
      </c>
      <c r="H650" s="439"/>
      <c r="I650" s="439"/>
      <c r="J650" s="439"/>
      <c r="K650" s="440"/>
      <c r="L650" s="438" t="str">
        <f>Calcu!H434</f>
        <v/>
      </c>
      <c r="M650" s="439"/>
      <c r="N650" s="439"/>
      <c r="O650" s="439"/>
      <c r="P650" s="440"/>
      <c r="Q650" s="438" t="str">
        <f>Calcu!I434</f>
        <v/>
      </c>
      <c r="R650" s="439"/>
      <c r="S650" s="439"/>
      <c r="T650" s="439"/>
      <c r="U650" s="440"/>
      <c r="V650" s="438" t="str">
        <f>Calcu!J434</f>
        <v/>
      </c>
      <c r="W650" s="439"/>
      <c r="X650" s="439"/>
      <c r="Y650" s="439"/>
      <c r="Z650" s="440"/>
      <c r="AA650" s="438" t="str">
        <f>Calcu!K434</f>
        <v/>
      </c>
      <c r="AB650" s="439"/>
      <c r="AC650" s="439"/>
      <c r="AD650" s="439"/>
      <c r="AE650" s="440"/>
      <c r="AF650" s="438" t="str">
        <f>Calcu!L434</f>
        <v/>
      </c>
      <c r="AG650" s="439"/>
      <c r="AH650" s="439"/>
      <c r="AI650" s="439"/>
      <c r="AJ650" s="440"/>
      <c r="AK650" s="438" t="str">
        <f>Calcu!M434</f>
        <v/>
      </c>
      <c r="AL650" s="439"/>
      <c r="AM650" s="439"/>
      <c r="AN650" s="439"/>
      <c r="AO650" s="440"/>
      <c r="AP650" s="438" t="str">
        <f>Calcu!N434</f>
        <v/>
      </c>
      <c r="AQ650" s="439"/>
      <c r="AR650" s="439"/>
      <c r="AS650" s="439"/>
      <c r="AT650" s="440"/>
    </row>
    <row r="651" spans="1:54" ht="18.75" customHeight="1">
      <c r="A651" s="57"/>
      <c r="B651" s="278"/>
      <c r="C651" s="278"/>
      <c r="D651" s="278"/>
      <c r="E651" s="278"/>
      <c r="F651" s="278"/>
      <c r="G651" s="278"/>
      <c r="H651" s="278"/>
      <c r="I651" s="278"/>
      <c r="J651" s="278"/>
      <c r="K651" s="278"/>
      <c r="L651" s="278"/>
      <c r="M651" s="278"/>
      <c r="N651" s="278"/>
      <c r="O651" s="278"/>
      <c r="P651" s="278"/>
      <c r="Q651" s="278"/>
      <c r="R651" s="278"/>
      <c r="S651" s="278"/>
      <c r="T651" s="278"/>
      <c r="U651" s="278"/>
      <c r="V651" s="278"/>
      <c r="W651" s="278"/>
      <c r="X651" s="278"/>
      <c r="Y651" s="278"/>
      <c r="Z651" s="278"/>
      <c r="AA651" s="278"/>
      <c r="AB651" s="278"/>
      <c r="AC651" s="278"/>
      <c r="AD651" s="278"/>
      <c r="AE651" s="278"/>
      <c r="AF651" s="278"/>
      <c r="AG651" s="278"/>
      <c r="AH651" s="278"/>
      <c r="AI651" s="278"/>
      <c r="AJ651" s="278"/>
      <c r="AK651" s="278"/>
      <c r="AL651" s="278"/>
      <c r="AM651" s="278"/>
      <c r="AN651" s="278"/>
      <c r="AO651" s="278"/>
      <c r="AP651" s="278"/>
      <c r="AQ651" s="278"/>
      <c r="AR651" s="278"/>
      <c r="AS651" s="278"/>
      <c r="AT651" s="278"/>
    </row>
    <row r="652" spans="1:54" ht="18.75" customHeight="1">
      <c r="A652" s="57" t="s">
        <v>1124</v>
      </c>
      <c r="B652" s="204"/>
      <c r="C652" s="204"/>
      <c r="D652" s="204"/>
      <c r="E652" s="204"/>
      <c r="F652" s="204"/>
      <c r="G652" s="204"/>
      <c r="H652" s="204"/>
      <c r="I652" s="204"/>
      <c r="J652" s="204"/>
      <c r="K652" s="204"/>
      <c r="L652" s="204"/>
      <c r="M652" s="204"/>
      <c r="N652" s="204"/>
      <c r="O652" s="204"/>
      <c r="P652" s="204"/>
      <c r="Q652" s="204"/>
      <c r="R652" s="204"/>
      <c r="S652" s="204"/>
      <c r="T652" s="204"/>
      <c r="U652" s="204"/>
      <c r="V652" s="204"/>
      <c r="W652" s="204"/>
      <c r="X652" s="204"/>
      <c r="Y652" s="204"/>
      <c r="Z652" s="204"/>
      <c r="AA652" s="204"/>
      <c r="AB652" s="204"/>
      <c r="AC652" s="204"/>
      <c r="AD652" s="204"/>
      <c r="AE652" s="204"/>
      <c r="AF652" s="204"/>
      <c r="AG652" s="204"/>
      <c r="AH652" s="204"/>
      <c r="AI652" s="204"/>
      <c r="AJ652" s="204"/>
      <c r="AK652" s="204"/>
      <c r="AL652" s="204"/>
      <c r="AM652" s="204"/>
      <c r="AN652" s="204"/>
      <c r="AO652" s="204"/>
      <c r="AP652" s="204"/>
      <c r="AQ652" s="204"/>
      <c r="AR652" s="204"/>
      <c r="AS652" s="204"/>
      <c r="AT652" s="204"/>
    </row>
    <row r="653" spans="1:54" ht="18.75" customHeight="1">
      <c r="A653" s="70"/>
      <c r="B653" s="204"/>
      <c r="C653" s="204"/>
      <c r="D653" s="204"/>
      <c r="E653" s="204"/>
      <c r="F653" s="204"/>
      <c r="G653" s="204"/>
      <c r="H653" s="204"/>
      <c r="I653" s="204"/>
      <c r="J653" s="204"/>
      <c r="K653" s="204"/>
      <c r="L653" s="204"/>
      <c r="M653" s="204"/>
      <c r="N653" s="204"/>
      <c r="O653" s="204"/>
      <c r="P653" s="204"/>
      <c r="Q653" s="204"/>
      <c r="R653" s="204"/>
      <c r="S653" s="204"/>
      <c r="T653" s="204"/>
      <c r="U653" s="204"/>
      <c r="V653" s="204"/>
      <c r="W653" s="204"/>
      <c r="X653" s="204"/>
      <c r="Y653" s="204"/>
      <c r="Z653" s="204"/>
      <c r="AA653" s="204"/>
      <c r="AB653" s="204"/>
      <c r="AC653" s="204"/>
      <c r="AD653" s="204"/>
      <c r="AE653" s="204"/>
      <c r="AF653" s="204"/>
      <c r="AG653" s="204"/>
      <c r="AH653" s="204"/>
      <c r="AI653" s="204"/>
      <c r="AJ653" s="204"/>
      <c r="AK653" s="204"/>
      <c r="AL653" s="204"/>
      <c r="AM653" s="204"/>
      <c r="AN653" s="204"/>
      <c r="AO653" s="204"/>
      <c r="AP653" s="204"/>
      <c r="AQ653" s="204"/>
      <c r="AR653" s="204"/>
      <c r="AS653" s="204"/>
      <c r="AT653" s="204"/>
    </row>
    <row r="654" spans="1:54" ht="18.75" customHeight="1">
      <c r="A654" s="70"/>
      <c r="B654" s="204"/>
      <c r="C654" s="204"/>
      <c r="D654" s="204"/>
      <c r="E654" s="204"/>
      <c r="F654" s="204"/>
      <c r="G654" s="204"/>
      <c r="H654" s="204"/>
      <c r="I654" s="204"/>
      <c r="J654" s="204"/>
      <c r="K654" s="204"/>
      <c r="L654" s="204"/>
      <c r="M654" s="204"/>
      <c r="N654" s="204"/>
      <c r="O654" s="204"/>
      <c r="P654" s="204"/>
      <c r="Q654" s="204"/>
      <c r="R654" s="204"/>
      <c r="S654" s="204"/>
      <c r="T654" s="204"/>
      <c r="U654" s="204"/>
      <c r="V654" s="204"/>
      <c r="W654" s="204"/>
      <c r="X654" s="204"/>
      <c r="Y654" s="204"/>
      <c r="Z654" s="204"/>
      <c r="AA654" s="204"/>
      <c r="AB654" s="204"/>
      <c r="AC654" s="204"/>
      <c r="AD654" s="204"/>
      <c r="AE654" s="204"/>
      <c r="AF654" s="204"/>
      <c r="AG654" s="204"/>
      <c r="AH654" s="204"/>
      <c r="AI654" s="204"/>
      <c r="AJ654" s="204"/>
      <c r="AK654" s="204"/>
      <c r="AL654" s="204"/>
      <c r="AM654" s="204"/>
      <c r="AN654" s="204"/>
      <c r="AO654" s="204"/>
      <c r="AP654" s="204"/>
      <c r="AQ654" s="204"/>
      <c r="AR654" s="204"/>
      <c r="AS654" s="204"/>
      <c r="AT654" s="204"/>
    </row>
    <row r="655" spans="1:54" ht="18.75" customHeight="1">
      <c r="A655" s="70"/>
      <c r="B655" s="204"/>
      <c r="C655" s="504" t="s">
        <v>737</v>
      </c>
      <c r="D655" s="504"/>
      <c r="E655" s="504"/>
      <c r="F655" s="278" t="s">
        <v>1039</v>
      </c>
      <c r="G655" s="204" t="str">
        <f>$H$642&amp;"의 직각도 보정값"</f>
        <v>접촉식 좌표 측정기의 직각도 보정값</v>
      </c>
      <c r="H655" s="204"/>
      <c r="I655" s="204"/>
      <c r="J655" s="204"/>
      <c r="K655" s="204"/>
      <c r="L655" s="204"/>
      <c r="M655" s="204"/>
      <c r="N655" s="204"/>
      <c r="O655" s="204"/>
      <c r="P655" s="204"/>
      <c r="Q655" s="204"/>
      <c r="R655" s="204"/>
      <c r="S655" s="204"/>
      <c r="W655" s="59"/>
      <c r="X655" s="59"/>
      <c r="Y655" s="59"/>
      <c r="Z655" s="204"/>
      <c r="AA655" s="204"/>
      <c r="AB655" s="204"/>
      <c r="AC655" s="204"/>
      <c r="AD655" s="204"/>
      <c r="AE655" s="204"/>
      <c r="AF655" s="204"/>
      <c r="AG655" s="204"/>
      <c r="AH655" s="204"/>
      <c r="AI655" s="204"/>
      <c r="AJ655" s="204"/>
      <c r="AK655" s="204"/>
      <c r="AL655" s="204"/>
      <c r="AM655" s="204"/>
      <c r="AN655" s="204"/>
      <c r="AO655" s="204"/>
      <c r="AP655" s="204"/>
      <c r="AQ655" s="204"/>
      <c r="AR655" s="204"/>
      <c r="AS655" s="204"/>
      <c r="AT655" s="204"/>
    </row>
    <row r="656" spans="1:54" ht="18.75" customHeight="1">
      <c r="A656" s="70"/>
      <c r="B656" s="204"/>
      <c r="C656" s="504" t="s">
        <v>1040</v>
      </c>
      <c r="D656" s="504"/>
      <c r="E656" s="504"/>
      <c r="F656" s="278" t="s">
        <v>1039</v>
      </c>
      <c r="G656" s="204" t="str">
        <f>$N$642&amp;"의 교정값"</f>
        <v>직각자의 교정값</v>
      </c>
      <c r="H656" s="204"/>
      <c r="I656" s="204"/>
      <c r="J656" s="204"/>
      <c r="K656" s="204"/>
      <c r="L656" s="204"/>
      <c r="M656" s="204"/>
      <c r="N656" s="204"/>
      <c r="O656" s="204"/>
      <c r="P656" s="204"/>
      <c r="Q656" s="204"/>
      <c r="R656" s="204"/>
      <c r="S656" s="204"/>
      <c r="T656" s="204"/>
      <c r="U656" s="204"/>
      <c r="V656" s="204"/>
      <c r="W656" s="204"/>
      <c r="X656" s="204"/>
      <c r="Y656" s="204"/>
      <c r="Z656" s="204"/>
      <c r="AA656" s="204"/>
      <c r="AB656" s="204"/>
      <c r="AC656" s="204"/>
      <c r="AD656" s="204"/>
      <c r="AE656" s="204"/>
      <c r="AF656" s="204"/>
      <c r="AG656" s="204"/>
      <c r="AH656" s="204"/>
      <c r="AI656" s="204"/>
      <c r="AJ656" s="204"/>
      <c r="AK656" s="204"/>
      <c r="AL656" s="204"/>
      <c r="AM656" s="204"/>
      <c r="AN656" s="204"/>
      <c r="AO656" s="204"/>
      <c r="AP656" s="204"/>
      <c r="AQ656" s="204"/>
      <c r="AR656" s="204"/>
      <c r="AS656" s="204"/>
      <c r="AT656" s="204"/>
      <c r="AU656" s="204"/>
      <c r="AV656" s="204"/>
      <c r="AW656" s="204"/>
      <c r="AX656" s="204"/>
      <c r="AY656" s="204"/>
      <c r="AZ656" s="204"/>
      <c r="BA656" s="204"/>
      <c r="BB656" s="204"/>
    </row>
    <row r="657" spans="1:69" ht="18.75" customHeight="1">
      <c r="A657" s="70"/>
      <c r="B657" s="204"/>
      <c r="C657" s="504" t="s">
        <v>1042</v>
      </c>
      <c r="D657" s="504"/>
      <c r="E657" s="504"/>
      <c r="F657" s="278" t="s">
        <v>1039</v>
      </c>
      <c r="G657" s="204" t="str">
        <f>$H$642&amp;"의 진직도 지시값"</f>
        <v>접촉식 좌표 측정기의 진직도 지시값</v>
      </c>
      <c r="H657" s="204"/>
      <c r="I657" s="204"/>
      <c r="J657" s="204"/>
      <c r="K657" s="204"/>
      <c r="L657" s="204"/>
      <c r="M657" s="204"/>
      <c r="N657" s="204"/>
      <c r="O657" s="204"/>
      <c r="P657" s="204"/>
      <c r="Q657" s="204"/>
      <c r="U657" s="204"/>
      <c r="V657" s="204"/>
      <c r="W657" s="204"/>
      <c r="X657" s="204"/>
      <c r="Y657" s="204"/>
      <c r="Z657" s="204"/>
      <c r="AA657" s="204"/>
      <c r="AB657" s="204"/>
      <c r="AC657" s="204"/>
      <c r="AD657" s="204"/>
      <c r="AE657" s="204"/>
      <c r="AF657" s="204"/>
      <c r="AG657" s="204"/>
      <c r="AH657" s="204"/>
      <c r="AI657" s="204"/>
      <c r="AJ657" s="204"/>
      <c r="AK657" s="204"/>
      <c r="AL657" s="204"/>
      <c r="AM657" s="204"/>
      <c r="AN657" s="204"/>
      <c r="AO657" s="204"/>
      <c r="AP657" s="204"/>
      <c r="AQ657" s="204"/>
      <c r="AR657" s="204"/>
      <c r="AS657" s="204"/>
      <c r="AT657" s="204"/>
      <c r="AU657" s="204"/>
      <c r="AV657" s="204"/>
      <c r="AW657" s="204"/>
      <c r="AX657" s="204"/>
      <c r="AY657" s="204"/>
      <c r="AZ657" s="204"/>
      <c r="BA657" s="204"/>
      <c r="BB657" s="204"/>
    </row>
    <row r="658" spans="1:69" ht="18.75" customHeight="1">
      <c r="A658" s="70"/>
      <c r="B658" s="204"/>
      <c r="C658" s="504" t="s">
        <v>1043</v>
      </c>
      <c r="D658" s="504"/>
      <c r="E658" s="504"/>
      <c r="F658" s="278" t="s">
        <v>1039</v>
      </c>
      <c r="G658" s="204" t="str">
        <f>$H$642&amp;"의 분해능에 의한 보정값"</f>
        <v>접촉식 좌표 측정기의 분해능에 의한 보정값</v>
      </c>
      <c r="H658" s="204"/>
      <c r="I658" s="204"/>
      <c r="J658" s="204"/>
      <c r="K658" s="204"/>
      <c r="L658" s="204"/>
      <c r="M658" s="204"/>
      <c r="N658" s="204"/>
      <c r="O658" s="204"/>
      <c r="P658" s="204"/>
      <c r="Q658" s="204"/>
      <c r="R658" s="204"/>
      <c r="S658" s="204"/>
      <c r="T658" s="204"/>
      <c r="U658" s="204"/>
      <c r="V658" s="204"/>
      <c r="W658" s="204"/>
      <c r="X658" s="204"/>
      <c r="Y658" s="204"/>
      <c r="Z658" s="204"/>
      <c r="AA658" s="204"/>
      <c r="AB658" s="204"/>
      <c r="AC658" s="204"/>
      <c r="AD658" s="204"/>
      <c r="AE658" s="204"/>
      <c r="AF658" s="204"/>
      <c r="AG658" s="204"/>
      <c r="AH658" s="204"/>
      <c r="AI658" s="204"/>
      <c r="AJ658" s="204"/>
      <c r="AK658" s="204"/>
      <c r="AL658" s="204"/>
      <c r="AM658" s="204"/>
      <c r="AN658" s="204"/>
      <c r="AO658" s="204"/>
      <c r="AP658" s="204"/>
      <c r="AQ658" s="204"/>
      <c r="AR658" s="204"/>
      <c r="AS658" s="204"/>
      <c r="AT658" s="204"/>
      <c r="AU658" s="204"/>
      <c r="AV658" s="204"/>
      <c r="AW658" s="204"/>
      <c r="AX658" s="204"/>
      <c r="AY658" s="204"/>
      <c r="AZ658" s="204"/>
      <c r="BA658" s="204"/>
      <c r="BB658" s="204"/>
    </row>
    <row r="659" spans="1:69" ht="18.75" customHeight="1">
      <c r="A659" s="70"/>
      <c r="B659" s="204"/>
      <c r="C659" s="504"/>
      <c r="D659" s="504"/>
      <c r="E659" s="504"/>
      <c r="G659" s="204"/>
      <c r="H659" s="204"/>
      <c r="I659" s="204"/>
      <c r="J659" s="204"/>
      <c r="K659" s="204"/>
      <c r="L659" s="204"/>
      <c r="M659" s="204"/>
      <c r="N659" s="204"/>
      <c r="O659" s="204"/>
      <c r="P659" s="204"/>
      <c r="Q659" s="204"/>
      <c r="R659" s="204"/>
      <c r="S659" s="204"/>
      <c r="T659" s="204"/>
      <c r="U659" s="204"/>
      <c r="V659" s="204"/>
      <c r="W659" s="204"/>
      <c r="X659" s="204"/>
      <c r="Y659" s="204"/>
      <c r="Z659" s="204"/>
      <c r="AA659" s="204"/>
      <c r="AB659" s="204"/>
      <c r="AC659" s="204"/>
      <c r="AD659" s="204"/>
      <c r="AE659" s="204"/>
      <c r="AF659" s="204"/>
      <c r="AG659" s="204"/>
      <c r="AH659" s="204"/>
      <c r="AI659" s="204"/>
      <c r="AJ659" s="204"/>
      <c r="AK659" s="204"/>
      <c r="AL659" s="204"/>
      <c r="AM659" s="204"/>
      <c r="AN659" s="204"/>
      <c r="AO659" s="204"/>
      <c r="AP659" s="204"/>
      <c r="AQ659" s="204"/>
      <c r="AR659" s="204"/>
      <c r="AS659" s="204"/>
      <c r="AT659" s="204"/>
      <c r="AU659" s="204"/>
      <c r="AV659" s="204"/>
      <c r="AW659" s="204"/>
      <c r="AX659" s="204"/>
      <c r="AY659" s="204"/>
      <c r="AZ659" s="204"/>
      <c r="BA659" s="204"/>
      <c r="BB659" s="204"/>
      <c r="BD659" s="58"/>
      <c r="BE659" s="58"/>
      <c r="BF659" s="58"/>
      <c r="BG659" s="58"/>
      <c r="BH659" s="58"/>
      <c r="BI659" s="58"/>
      <c r="BJ659" s="58"/>
      <c r="BK659" s="58"/>
      <c r="BL659" s="58"/>
      <c r="BM659" s="58"/>
      <c r="BN659" s="58"/>
      <c r="BO659" s="58"/>
      <c r="BP659" s="58"/>
      <c r="BQ659" s="58"/>
    </row>
    <row r="660" spans="1:69" ht="18.75" customHeight="1">
      <c r="A660" s="57" t="s">
        <v>1044</v>
      </c>
      <c r="B660" s="204"/>
      <c r="C660" s="204"/>
      <c r="D660" s="204"/>
      <c r="E660" s="204"/>
      <c r="F660" s="204"/>
      <c r="G660" s="204"/>
      <c r="H660" s="204"/>
      <c r="I660" s="204"/>
      <c r="J660" s="204"/>
      <c r="K660" s="204"/>
      <c r="L660" s="204"/>
      <c r="M660" s="204"/>
      <c r="N660" s="204"/>
      <c r="O660" s="204"/>
      <c r="P660" s="204"/>
      <c r="Q660" s="204"/>
      <c r="R660" s="204"/>
      <c r="S660" s="204"/>
      <c r="T660" s="204"/>
      <c r="U660" s="204"/>
      <c r="V660" s="204"/>
      <c r="W660" s="204"/>
      <c r="X660" s="204"/>
      <c r="Y660" s="204"/>
      <c r="Z660" s="204"/>
      <c r="AA660" s="204"/>
      <c r="AB660" s="204"/>
      <c r="AC660" s="204"/>
      <c r="AD660" s="204"/>
      <c r="AE660" s="204"/>
      <c r="AF660" s="204"/>
      <c r="AG660" s="204"/>
      <c r="AH660" s="204"/>
      <c r="AI660" s="204"/>
      <c r="AJ660" s="204"/>
      <c r="AK660" s="204"/>
      <c r="AL660" s="204"/>
      <c r="AM660" s="204"/>
      <c r="AN660" s="204"/>
      <c r="AO660" s="204"/>
      <c r="AP660" s="204"/>
      <c r="AQ660" s="204"/>
      <c r="AR660" s="204"/>
      <c r="AS660" s="204"/>
      <c r="AT660" s="204"/>
    </row>
    <row r="661" spans="1:69" ht="18.75" customHeight="1">
      <c r="A661" s="204"/>
      <c r="B661" s="204"/>
      <c r="C661" s="204"/>
      <c r="D661" s="204"/>
      <c r="E661" s="204"/>
      <c r="F661" s="204"/>
      <c r="G661" s="204"/>
      <c r="H661" s="204"/>
      <c r="I661" s="204"/>
      <c r="J661" s="204"/>
      <c r="K661" s="204"/>
      <c r="L661" s="204"/>
      <c r="M661" s="204"/>
      <c r="N661" s="204"/>
      <c r="O661" s="204"/>
      <c r="P661" s="204"/>
      <c r="Q661" s="204"/>
      <c r="R661" s="204"/>
      <c r="S661" s="204"/>
      <c r="T661" s="204"/>
      <c r="U661" s="204"/>
      <c r="V661" s="204"/>
      <c r="W661" s="204"/>
      <c r="X661" s="204"/>
      <c r="Y661" s="204"/>
      <c r="Z661" s="204"/>
      <c r="AA661" s="204"/>
      <c r="AB661" s="204"/>
      <c r="AC661" s="204"/>
      <c r="AD661" s="204"/>
      <c r="AE661" s="204"/>
      <c r="AF661" s="204"/>
      <c r="AG661" s="204"/>
      <c r="AH661" s="204"/>
      <c r="AI661" s="204"/>
      <c r="AJ661" s="204"/>
      <c r="AK661" s="204"/>
      <c r="AL661" s="204"/>
      <c r="AM661" s="204"/>
      <c r="AN661" s="204"/>
      <c r="AO661" s="204"/>
      <c r="AP661" s="204"/>
      <c r="AQ661" s="204"/>
      <c r="AR661" s="204"/>
      <c r="AS661" s="204"/>
      <c r="AT661" s="204"/>
    </row>
    <row r="662" spans="1:69" ht="18.75" customHeight="1">
      <c r="A662" s="204"/>
      <c r="B662" s="204"/>
      <c r="C662" s="204" t="s">
        <v>706</v>
      </c>
      <c r="D662" s="204"/>
      <c r="E662" s="204"/>
      <c r="F662" s="204"/>
      <c r="G662" s="204"/>
      <c r="H662" s="204"/>
      <c r="I662" s="204"/>
      <c r="J662" s="204"/>
      <c r="K662" s="204"/>
      <c r="L662" s="204"/>
      <c r="M662" s="204"/>
      <c r="N662" s="204"/>
      <c r="O662" s="204"/>
      <c r="P662" s="204"/>
      <c r="Q662" s="204"/>
      <c r="R662" s="204"/>
      <c r="S662" s="204"/>
      <c r="T662" s="204"/>
      <c r="U662" s="204"/>
      <c r="V662" s="204"/>
      <c r="W662" s="204"/>
      <c r="X662" s="204"/>
      <c r="Y662" s="204"/>
      <c r="Z662" s="204"/>
      <c r="AA662" s="204"/>
      <c r="AB662" s="204"/>
      <c r="AC662" s="204"/>
      <c r="AD662" s="204"/>
      <c r="AE662" s="204"/>
      <c r="AF662" s="204"/>
      <c r="AG662" s="204"/>
      <c r="AH662" s="204"/>
      <c r="AI662" s="204"/>
      <c r="AJ662" s="204"/>
      <c r="AK662" s="204"/>
      <c r="AL662" s="204"/>
      <c r="AM662" s="204"/>
      <c r="AN662" s="204"/>
      <c r="AO662" s="204"/>
      <c r="AP662" s="204"/>
      <c r="AQ662" s="204"/>
      <c r="AR662" s="204"/>
      <c r="AS662" s="204"/>
      <c r="AT662" s="204"/>
    </row>
    <row r="663" spans="1:69" ht="18.75" customHeight="1">
      <c r="A663" s="204"/>
      <c r="B663" s="204"/>
      <c r="C663" s="204"/>
      <c r="D663" s="204"/>
      <c r="E663" s="204"/>
      <c r="F663" s="204"/>
      <c r="G663" s="204"/>
      <c r="H663" s="204"/>
      <c r="I663" s="204"/>
      <c r="J663" s="204"/>
      <c r="K663" s="204"/>
      <c r="L663" s="204"/>
      <c r="M663" s="204"/>
      <c r="N663" s="204"/>
      <c r="O663" s="204"/>
      <c r="P663" s="204"/>
      <c r="Q663" s="204"/>
      <c r="R663" s="204"/>
      <c r="S663" s="204"/>
      <c r="T663" s="204"/>
      <c r="U663" s="204"/>
      <c r="V663" s="204"/>
      <c r="W663" s="204"/>
      <c r="X663" s="204"/>
      <c r="Y663" s="204"/>
      <c r="Z663" s="204"/>
      <c r="AA663" s="204"/>
      <c r="AB663" s="204"/>
      <c r="AC663" s="204"/>
      <c r="AD663" s="204"/>
      <c r="AE663" s="204"/>
      <c r="AF663" s="204"/>
      <c r="AG663" s="204"/>
      <c r="AH663" s="204"/>
      <c r="AI663" s="204"/>
      <c r="AJ663" s="204"/>
      <c r="AK663" s="204"/>
      <c r="AL663" s="204"/>
      <c r="AM663" s="204"/>
      <c r="AN663" s="204"/>
      <c r="AO663" s="204"/>
      <c r="AP663" s="204"/>
      <c r="AQ663" s="204"/>
      <c r="AR663" s="204"/>
      <c r="AS663" s="204"/>
      <c r="AT663" s="204"/>
    </row>
    <row r="664" spans="1:69" ht="18.75" customHeight="1">
      <c r="A664" s="204"/>
      <c r="B664" s="204"/>
      <c r="C664" s="204"/>
      <c r="D664" s="204"/>
      <c r="E664" s="204"/>
      <c r="F664" s="204"/>
      <c r="G664" s="204"/>
      <c r="H664" s="204"/>
      <c r="I664" s="204"/>
      <c r="J664" s="204"/>
      <c r="K664" s="204"/>
      <c r="L664" s="204"/>
      <c r="M664" s="204"/>
      <c r="N664" s="204"/>
      <c r="O664" s="204"/>
      <c r="P664" s="204"/>
      <c r="Q664" s="204"/>
      <c r="R664" s="204"/>
      <c r="S664" s="204"/>
      <c r="T664" s="204"/>
      <c r="U664" s="204"/>
      <c r="V664" s="204"/>
      <c r="W664" s="204"/>
      <c r="X664" s="204"/>
      <c r="Y664" s="204"/>
      <c r="Z664" s="204"/>
      <c r="AA664" s="204"/>
      <c r="AB664" s="204"/>
      <c r="AC664" s="204"/>
      <c r="AD664" s="204"/>
      <c r="AE664" s="204"/>
      <c r="AF664" s="204"/>
      <c r="AG664" s="204"/>
      <c r="AH664" s="204"/>
      <c r="AI664" s="204"/>
      <c r="AJ664" s="204"/>
      <c r="AK664" s="204"/>
      <c r="AL664" s="204"/>
      <c r="AM664" s="204"/>
      <c r="AN664" s="204"/>
      <c r="AO664" s="204"/>
      <c r="AP664" s="204"/>
      <c r="AQ664" s="204"/>
      <c r="AR664" s="204"/>
      <c r="AS664" s="204"/>
      <c r="AT664" s="204"/>
    </row>
    <row r="665" spans="1:69" ht="18.75" customHeight="1">
      <c r="A665" s="204"/>
      <c r="B665" s="204"/>
      <c r="C665" s="204"/>
      <c r="D665" s="204"/>
      <c r="E665" s="204"/>
      <c r="F665" s="204"/>
      <c r="G665" s="204"/>
      <c r="H665" s="204"/>
      <c r="I665" s="204"/>
      <c r="J665" s="204"/>
      <c r="K665" s="204"/>
      <c r="L665" s="204"/>
      <c r="M665" s="204"/>
      <c r="N665" s="204"/>
      <c r="O665" s="204"/>
      <c r="P665" s="204"/>
      <c r="Q665" s="204"/>
      <c r="R665" s="204"/>
      <c r="S665" s="204"/>
      <c r="T665" s="204"/>
      <c r="U665" s="204"/>
      <c r="V665" s="204"/>
      <c r="W665" s="204"/>
      <c r="X665" s="204"/>
      <c r="Y665" s="204"/>
      <c r="Z665" s="204"/>
      <c r="AA665" s="204"/>
      <c r="AB665" s="204"/>
      <c r="AC665" s="204"/>
      <c r="AD665" s="204"/>
      <c r="AE665" s="204"/>
      <c r="AF665" s="204"/>
      <c r="AG665" s="204"/>
      <c r="AH665" s="204"/>
      <c r="AI665" s="204"/>
      <c r="AJ665" s="204"/>
      <c r="AK665" s="204"/>
      <c r="AL665" s="204"/>
      <c r="AM665" s="204"/>
      <c r="AN665" s="204"/>
      <c r="AO665" s="204"/>
      <c r="AP665" s="204"/>
      <c r="AQ665" s="204"/>
      <c r="AR665" s="204"/>
      <c r="AS665" s="204"/>
      <c r="AT665" s="204"/>
    </row>
    <row r="666" spans="1:69" ht="18.75" customHeight="1">
      <c r="A666" s="60" t="s">
        <v>900</v>
      </c>
      <c r="B666" s="204"/>
      <c r="C666" s="204"/>
      <c r="D666" s="204"/>
      <c r="E666" s="204"/>
      <c r="F666" s="204"/>
      <c r="G666" s="204"/>
      <c r="H666" s="204"/>
      <c r="I666" s="204"/>
      <c r="J666" s="204"/>
      <c r="K666" s="204"/>
      <c r="L666" s="204"/>
      <c r="M666" s="204"/>
      <c r="N666" s="204"/>
      <c r="O666" s="204"/>
      <c r="P666" s="204"/>
      <c r="Q666" s="204"/>
      <c r="R666" s="204"/>
      <c r="S666" s="204"/>
      <c r="T666" s="204"/>
      <c r="U666" s="204"/>
      <c r="V666" s="204"/>
      <c r="W666" s="204"/>
      <c r="X666" s="204"/>
      <c r="Y666" s="204"/>
      <c r="Z666" s="204"/>
      <c r="AA666" s="204"/>
      <c r="AB666" s="204"/>
      <c r="AC666" s="204"/>
      <c r="AD666" s="204"/>
      <c r="AE666" s="204"/>
      <c r="AF666" s="204"/>
      <c r="AG666" s="204"/>
      <c r="AH666" s="204"/>
      <c r="AI666" s="204"/>
      <c r="AJ666" s="204"/>
      <c r="AK666" s="204"/>
      <c r="AL666" s="204"/>
      <c r="AM666" s="204"/>
      <c r="AN666" s="204"/>
      <c r="AO666" s="204"/>
      <c r="AP666" s="204"/>
      <c r="AQ666" s="204"/>
      <c r="AR666" s="204"/>
      <c r="AS666" s="204"/>
      <c r="AT666" s="204"/>
    </row>
    <row r="667" spans="1:69" ht="18.75" customHeight="1">
      <c r="A667" s="204"/>
      <c r="B667" s="449"/>
      <c r="C667" s="451"/>
      <c r="D667" s="445"/>
      <c r="E667" s="446"/>
      <c r="F667" s="446"/>
      <c r="G667" s="447"/>
      <c r="H667" s="448">
        <v>1</v>
      </c>
      <c r="I667" s="448"/>
      <c r="J667" s="448"/>
      <c r="K667" s="448"/>
      <c r="L667" s="448"/>
      <c r="M667" s="448"/>
      <c r="N667" s="448"/>
      <c r="O667" s="445">
        <v>2</v>
      </c>
      <c r="P667" s="446"/>
      <c r="Q667" s="446"/>
      <c r="R667" s="446"/>
      <c r="S667" s="446"/>
      <c r="T667" s="446"/>
      <c r="U667" s="446"/>
      <c r="V667" s="446"/>
      <c r="W667" s="446"/>
      <c r="X667" s="446"/>
      <c r="Y667" s="446"/>
      <c r="Z667" s="446"/>
      <c r="AA667" s="447"/>
      <c r="AB667" s="448">
        <v>3</v>
      </c>
      <c r="AC667" s="448"/>
      <c r="AD667" s="448"/>
      <c r="AE667" s="448"/>
      <c r="AF667" s="448"/>
      <c r="AG667" s="445">
        <v>4</v>
      </c>
      <c r="AH667" s="446"/>
      <c r="AI667" s="446"/>
      <c r="AJ667" s="446"/>
      <c r="AK667" s="446"/>
      <c r="AL667" s="446"/>
      <c r="AM667" s="446"/>
      <c r="AN667" s="446"/>
      <c r="AO667" s="447"/>
      <c r="AP667" s="445">
        <v>5</v>
      </c>
      <c r="AQ667" s="446"/>
      <c r="AR667" s="446"/>
      <c r="AS667" s="446"/>
      <c r="AT667" s="446"/>
      <c r="AU667" s="446"/>
      <c r="AV667" s="446"/>
      <c r="AW667" s="446"/>
      <c r="AX667" s="446"/>
      <c r="AY667" s="446"/>
      <c r="AZ667" s="446"/>
      <c r="BA667" s="446"/>
      <c r="BB667" s="447"/>
      <c r="BC667" s="448">
        <v>6</v>
      </c>
      <c r="BD667" s="448"/>
      <c r="BE667" s="448"/>
      <c r="BF667" s="448"/>
    </row>
    <row r="668" spans="1:69" ht="18.75" customHeight="1">
      <c r="A668" s="204"/>
      <c r="B668" s="464"/>
      <c r="C668" s="465"/>
      <c r="D668" s="449" t="s">
        <v>964</v>
      </c>
      <c r="E668" s="450"/>
      <c r="F668" s="450"/>
      <c r="G668" s="451"/>
      <c r="H668" s="452" t="s">
        <v>901</v>
      </c>
      <c r="I668" s="452"/>
      <c r="J668" s="452"/>
      <c r="K668" s="452"/>
      <c r="L668" s="452"/>
      <c r="M668" s="452"/>
      <c r="N668" s="452"/>
      <c r="O668" s="449" t="s">
        <v>902</v>
      </c>
      <c r="P668" s="450"/>
      <c r="Q668" s="450"/>
      <c r="R668" s="450"/>
      <c r="S668" s="450"/>
      <c r="T668" s="450"/>
      <c r="U668" s="450"/>
      <c r="V668" s="450"/>
      <c r="W668" s="450"/>
      <c r="X668" s="450"/>
      <c r="Y668" s="450"/>
      <c r="Z668" s="450"/>
      <c r="AA668" s="451"/>
      <c r="AB668" s="452" t="s">
        <v>712</v>
      </c>
      <c r="AC668" s="452"/>
      <c r="AD668" s="452"/>
      <c r="AE668" s="452"/>
      <c r="AF668" s="452"/>
      <c r="AG668" s="449" t="s">
        <v>714</v>
      </c>
      <c r="AH668" s="450"/>
      <c r="AI668" s="450"/>
      <c r="AJ668" s="450"/>
      <c r="AK668" s="450"/>
      <c r="AL668" s="450"/>
      <c r="AM668" s="450"/>
      <c r="AN668" s="450"/>
      <c r="AO668" s="451"/>
      <c r="AP668" s="449" t="s">
        <v>966</v>
      </c>
      <c r="AQ668" s="450"/>
      <c r="AR668" s="450"/>
      <c r="AS668" s="450"/>
      <c r="AT668" s="450"/>
      <c r="AU668" s="450"/>
      <c r="AV668" s="450"/>
      <c r="AW668" s="450"/>
      <c r="AX668" s="450"/>
      <c r="AY668" s="450"/>
      <c r="AZ668" s="450"/>
      <c r="BA668" s="450"/>
      <c r="BB668" s="451"/>
      <c r="BC668" s="452" t="s">
        <v>718</v>
      </c>
      <c r="BD668" s="452"/>
      <c r="BE668" s="452"/>
      <c r="BF668" s="452"/>
    </row>
    <row r="669" spans="1:69" ht="18.75" customHeight="1">
      <c r="A669" s="204"/>
      <c r="B669" s="466"/>
      <c r="C669" s="467"/>
      <c r="D669" s="468" t="s">
        <v>719</v>
      </c>
      <c r="E669" s="469"/>
      <c r="F669" s="469"/>
      <c r="G669" s="470"/>
      <c r="H669" s="444" t="s">
        <v>721</v>
      </c>
      <c r="I669" s="444"/>
      <c r="J669" s="444"/>
      <c r="K669" s="444"/>
      <c r="L669" s="444"/>
      <c r="M669" s="444"/>
      <c r="N669" s="444"/>
      <c r="O669" s="441" t="s">
        <v>723</v>
      </c>
      <c r="P669" s="442"/>
      <c r="Q669" s="442"/>
      <c r="R669" s="442"/>
      <c r="S669" s="442"/>
      <c r="T669" s="442"/>
      <c r="U669" s="442"/>
      <c r="V669" s="442"/>
      <c r="W669" s="442"/>
      <c r="X669" s="442"/>
      <c r="Y669" s="442"/>
      <c r="Z669" s="442"/>
      <c r="AA669" s="443"/>
      <c r="AB669" s="444"/>
      <c r="AC669" s="444"/>
      <c r="AD669" s="444"/>
      <c r="AE669" s="444"/>
      <c r="AF669" s="444"/>
      <c r="AG669" s="441" t="s">
        <v>969</v>
      </c>
      <c r="AH669" s="442"/>
      <c r="AI669" s="442"/>
      <c r="AJ669" s="442"/>
      <c r="AK669" s="442"/>
      <c r="AL669" s="442"/>
      <c r="AM669" s="442"/>
      <c r="AN669" s="442"/>
      <c r="AO669" s="443"/>
      <c r="AP669" s="441" t="s">
        <v>726</v>
      </c>
      <c r="AQ669" s="442"/>
      <c r="AR669" s="442"/>
      <c r="AS669" s="442"/>
      <c r="AT669" s="442"/>
      <c r="AU669" s="442"/>
      <c r="AV669" s="442"/>
      <c r="AW669" s="442"/>
      <c r="AX669" s="442"/>
      <c r="AY669" s="442"/>
      <c r="AZ669" s="442"/>
      <c r="BA669" s="442"/>
      <c r="BB669" s="443"/>
      <c r="BC669" s="444"/>
      <c r="BD669" s="444"/>
      <c r="BE669" s="444"/>
      <c r="BF669" s="444"/>
    </row>
    <row r="670" spans="1:69" ht="18.75" customHeight="1">
      <c r="A670" s="204"/>
      <c r="B670" s="448" t="s">
        <v>907</v>
      </c>
      <c r="C670" s="448"/>
      <c r="D670" s="455" t="s">
        <v>1040</v>
      </c>
      <c r="E670" s="456"/>
      <c r="F670" s="456"/>
      <c r="G670" s="457"/>
      <c r="H670" s="458" t="e">
        <f>Calcu!E439</f>
        <v>#VALUE!</v>
      </c>
      <c r="I670" s="459"/>
      <c r="J670" s="459"/>
      <c r="K670" s="459"/>
      <c r="L670" s="459"/>
      <c r="M670" s="460" t="str">
        <f>Calcu!F439</f>
        <v>˚</v>
      </c>
      <c r="N670" s="461"/>
      <c r="O670" s="532" t="e">
        <f>Calcu!J439</f>
        <v>#VALUE!</v>
      </c>
      <c r="P670" s="533"/>
      <c r="Q670" s="533"/>
      <c r="R670" s="533"/>
      <c r="S670" s="533"/>
      <c r="T670" s="533"/>
      <c r="U670" s="533"/>
      <c r="V670" s="473" t="str">
        <f>Calcu!K439</f>
        <v>˝</v>
      </c>
      <c r="W670" s="473"/>
      <c r="X670" s="473"/>
      <c r="Y670" s="473"/>
      <c r="Z670" s="473"/>
      <c r="AA670" s="474"/>
      <c r="AB670" s="448" t="str">
        <f>Calcu!L439</f>
        <v>정규</v>
      </c>
      <c r="AC670" s="448"/>
      <c r="AD670" s="448"/>
      <c r="AE670" s="448"/>
      <c r="AF670" s="448"/>
      <c r="AG670" s="445">
        <f>Calcu!M439</f>
        <v>1</v>
      </c>
      <c r="AH670" s="446"/>
      <c r="AI670" s="446"/>
      <c r="AJ670" s="446"/>
      <c r="AK670" s="446"/>
      <c r="AL670" s="446"/>
      <c r="AM670" s="446"/>
      <c r="AN670" s="446"/>
      <c r="AO670" s="447"/>
      <c r="AP670" s="532" t="e">
        <f>Calcu!N439</f>
        <v>#VALUE!</v>
      </c>
      <c r="AQ670" s="533"/>
      <c r="AR670" s="533"/>
      <c r="AS670" s="533"/>
      <c r="AT670" s="533"/>
      <c r="AU670" s="533"/>
      <c r="AV670" s="533"/>
      <c r="AW670" s="473" t="str">
        <f>Calcu!O439</f>
        <v>˝</v>
      </c>
      <c r="AX670" s="473"/>
      <c r="AY670" s="473"/>
      <c r="AZ670" s="473"/>
      <c r="BA670" s="473"/>
      <c r="BB670" s="474"/>
      <c r="BC670" s="448" t="str">
        <f>Calcu!P439</f>
        <v>∞</v>
      </c>
      <c r="BD670" s="448"/>
      <c r="BE670" s="448"/>
      <c r="BF670" s="448"/>
    </row>
    <row r="671" spans="1:69" ht="18.75" customHeight="1">
      <c r="A671" s="204"/>
      <c r="B671" s="448" t="s">
        <v>994</v>
      </c>
      <c r="C671" s="448"/>
      <c r="D671" s="455" t="s">
        <v>1042</v>
      </c>
      <c r="E671" s="456"/>
      <c r="F671" s="456"/>
      <c r="G671" s="457"/>
      <c r="H671" s="458" t="str">
        <f>Calcu!E440</f>
        <v/>
      </c>
      <c r="I671" s="459"/>
      <c r="J671" s="459"/>
      <c r="K671" s="459"/>
      <c r="L671" s="459"/>
      <c r="M671" s="460" t="str">
        <f>Calcu!F440</f>
        <v>˚</v>
      </c>
      <c r="N671" s="461"/>
      <c r="O671" s="532">
        <f>Calcu!J440</f>
        <v>0</v>
      </c>
      <c r="P671" s="533"/>
      <c r="Q671" s="533"/>
      <c r="R671" s="533"/>
      <c r="S671" s="533"/>
      <c r="T671" s="533"/>
      <c r="U671" s="533"/>
      <c r="V671" s="473" t="str">
        <f>Calcu!K440</f>
        <v>˝</v>
      </c>
      <c r="W671" s="473"/>
      <c r="X671" s="473"/>
      <c r="Y671" s="473"/>
      <c r="Z671" s="473"/>
      <c r="AA671" s="474"/>
      <c r="AB671" s="448" t="str">
        <f>Calcu!L440</f>
        <v>t</v>
      </c>
      <c r="AC671" s="448"/>
      <c r="AD671" s="448"/>
      <c r="AE671" s="448"/>
      <c r="AF671" s="448"/>
      <c r="AG671" s="445">
        <f>Calcu!M440</f>
        <v>-1</v>
      </c>
      <c r="AH671" s="446"/>
      <c r="AI671" s="446"/>
      <c r="AJ671" s="446"/>
      <c r="AK671" s="446"/>
      <c r="AL671" s="446"/>
      <c r="AM671" s="446"/>
      <c r="AN671" s="446"/>
      <c r="AO671" s="447"/>
      <c r="AP671" s="532">
        <f>Calcu!N440</f>
        <v>0</v>
      </c>
      <c r="AQ671" s="533"/>
      <c r="AR671" s="533"/>
      <c r="AS671" s="533"/>
      <c r="AT671" s="533"/>
      <c r="AU671" s="533"/>
      <c r="AV671" s="533"/>
      <c r="AW671" s="473" t="str">
        <f>Calcu!O440</f>
        <v>˝</v>
      </c>
      <c r="AX671" s="473"/>
      <c r="AY671" s="473"/>
      <c r="AZ671" s="473"/>
      <c r="BA671" s="473"/>
      <c r="BB671" s="474"/>
      <c r="BC671" s="448">
        <f>Calcu!P440</f>
        <v>4</v>
      </c>
      <c r="BD671" s="448"/>
      <c r="BE671" s="448"/>
      <c r="BF671" s="448"/>
    </row>
    <row r="672" spans="1:69" ht="18.75" customHeight="1">
      <c r="A672" s="204"/>
      <c r="B672" s="448" t="s">
        <v>940</v>
      </c>
      <c r="C672" s="448"/>
      <c r="D672" s="455" t="s">
        <v>1179</v>
      </c>
      <c r="E672" s="456"/>
      <c r="F672" s="456"/>
      <c r="G672" s="457"/>
      <c r="H672" s="458">
        <f>Calcu!E441</f>
        <v>0</v>
      </c>
      <c r="I672" s="459"/>
      <c r="J672" s="459"/>
      <c r="K672" s="459"/>
      <c r="L672" s="459"/>
      <c r="M672" s="460" t="str">
        <f>Calcu!F441</f>
        <v>˚</v>
      </c>
      <c r="N672" s="461"/>
      <c r="O672" s="532">
        <f>Calcu!J441</f>
        <v>0</v>
      </c>
      <c r="P672" s="533"/>
      <c r="Q672" s="533"/>
      <c r="R672" s="533"/>
      <c r="S672" s="533"/>
      <c r="T672" s="533"/>
      <c r="U672" s="533"/>
      <c r="V672" s="473" t="str">
        <f>Calcu!K441</f>
        <v>˝</v>
      </c>
      <c r="W672" s="473"/>
      <c r="X672" s="473"/>
      <c r="Y672" s="473"/>
      <c r="Z672" s="473"/>
      <c r="AA672" s="474"/>
      <c r="AB672" s="448" t="str">
        <f>Calcu!L441</f>
        <v>직사각형</v>
      </c>
      <c r="AC672" s="448"/>
      <c r="AD672" s="448"/>
      <c r="AE672" s="448"/>
      <c r="AF672" s="448"/>
      <c r="AG672" s="445">
        <f>Calcu!M441</f>
        <v>1</v>
      </c>
      <c r="AH672" s="446"/>
      <c r="AI672" s="446"/>
      <c r="AJ672" s="446"/>
      <c r="AK672" s="446"/>
      <c r="AL672" s="446"/>
      <c r="AM672" s="446"/>
      <c r="AN672" s="446"/>
      <c r="AO672" s="447"/>
      <c r="AP672" s="532">
        <f>Calcu!N441</f>
        <v>0</v>
      </c>
      <c r="AQ672" s="533"/>
      <c r="AR672" s="533"/>
      <c r="AS672" s="533"/>
      <c r="AT672" s="533"/>
      <c r="AU672" s="533"/>
      <c r="AV672" s="533"/>
      <c r="AW672" s="473" t="str">
        <f>Calcu!O441</f>
        <v>˝</v>
      </c>
      <c r="AX672" s="473"/>
      <c r="AY672" s="473"/>
      <c r="AZ672" s="473"/>
      <c r="BA672" s="473"/>
      <c r="BB672" s="474"/>
      <c r="BC672" s="448" t="str">
        <f>Calcu!P441</f>
        <v>∞</v>
      </c>
      <c r="BD672" s="448"/>
      <c r="BE672" s="448"/>
      <c r="BF672" s="448"/>
    </row>
    <row r="673" spans="1:60" ht="18.75" customHeight="1">
      <c r="A673" s="204"/>
      <c r="B673" s="448" t="s">
        <v>971</v>
      </c>
      <c r="C673" s="448"/>
      <c r="D673" s="455" t="s">
        <v>737</v>
      </c>
      <c r="E673" s="456"/>
      <c r="F673" s="456"/>
      <c r="G673" s="457"/>
      <c r="H673" s="458" t="e">
        <f>Calcu!E442</f>
        <v>#VALUE!</v>
      </c>
      <c r="I673" s="459"/>
      <c r="J673" s="459"/>
      <c r="K673" s="459"/>
      <c r="L673" s="459"/>
      <c r="M673" s="460" t="str">
        <f>Calcu!F442</f>
        <v>˚</v>
      </c>
      <c r="N673" s="461"/>
      <c r="O673" s="445"/>
      <c r="P673" s="446"/>
      <c r="Q673" s="446"/>
      <c r="R673" s="446"/>
      <c r="S673" s="446"/>
      <c r="T673" s="446"/>
      <c r="U673" s="446"/>
      <c r="V673" s="446"/>
      <c r="W673" s="446"/>
      <c r="X673" s="446"/>
      <c r="Y673" s="446"/>
      <c r="Z673" s="446"/>
      <c r="AA673" s="447"/>
      <c r="AB673" s="448"/>
      <c r="AC673" s="448"/>
      <c r="AD673" s="448"/>
      <c r="AE673" s="448"/>
      <c r="AF673" s="448"/>
      <c r="AG673" s="445"/>
      <c r="AH673" s="446"/>
      <c r="AI673" s="446"/>
      <c r="AJ673" s="446"/>
      <c r="AK673" s="446"/>
      <c r="AL673" s="446"/>
      <c r="AM673" s="446"/>
      <c r="AN673" s="446"/>
      <c r="AO673" s="447"/>
      <c r="AP673" s="532" t="e">
        <f>Calcu!N442</f>
        <v>#VALUE!</v>
      </c>
      <c r="AQ673" s="533"/>
      <c r="AR673" s="533"/>
      <c r="AS673" s="533"/>
      <c r="AT673" s="533"/>
      <c r="AU673" s="533"/>
      <c r="AV673" s="533"/>
      <c r="AW673" s="473" t="str">
        <f>Calcu!O442</f>
        <v>˝</v>
      </c>
      <c r="AX673" s="473"/>
      <c r="AY673" s="473"/>
      <c r="AZ673" s="473"/>
      <c r="BA673" s="473"/>
      <c r="BB673" s="474"/>
      <c r="BC673" s="448" t="str">
        <f>Calcu!P442</f>
        <v>∞</v>
      </c>
      <c r="BD673" s="448"/>
      <c r="BE673" s="448"/>
      <c r="BF673" s="448"/>
    </row>
    <row r="674" spans="1:60" ht="18.75" customHeight="1">
      <c r="A674" s="204"/>
      <c r="B674" s="204"/>
      <c r="C674" s="204"/>
      <c r="D674" s="204"/>
      <c r="E674" s="204"/>
      <c r="F674" s="204"/>
      <c r="G674" s="204"/>
      <c r="H674" s="204"/>
      <c r="I674" s="204"/>
      <c r="J674" s="204"/>
      <c r="K674" s="204"/>
      <c r="L674" s="204"/>
      <c r="M674" s="204"/>
      <c r="N674" s="204"/>
      <c r="O674" s="204"/>
      <c r="P674" s="204"/>
      <c r="Q674" s="204"/>
      <c r="R674" s="204"/>
      <c r="S674" s="204"/>
      <c r="T674" s="204"/>
      <c r="U674" s="204"/>
      <c r="V674" s="204"/>
      <c r="W674" s="204"/>
      <c r="X674" s="204"/>
      <c r="Y674" s="204"/>
      <c r="Z674" s="204"/>
      <c r="AA674" s="204"/>
      <c r="AB674" s="204"/>
      <c r="AC674" s="204"/>
      <c r="AD674" s="204"/>
      <c r="AE674" s="204"/>
      <c r="AF674" s="204"/>
      <c r="AG674" s="213"/>
      <c r="AH674" s="204"/>
      <c r="AI674" s="204"/>
      <c r="AJ674" s="213"/>
      <c r="AK674" s="204"/>
      <c r="AL674" s="204"/>
      <c r="AM674" s="204"/>
      <c r="AN674" s="204"/>
      <c r="AO674" s="204"/>
      <c r="AP674" s="204"/>
      <c r="AQ674" s="204"/>
      <c r="AR674" s="204"/>
      <c r="AS674" s="204"/>
      <c r="AT674" s="204"/>
    </row>
    <row r="675" spans="1:60" ht="18.75" customHeight="1">
      <c r="A675" s="57" t="s">
        <v>1125</v>
      </c>
      <c r="B675" s="204"/>
      <c r="C675" s="204"/>
      <c r="D675" s="204"/>
      <c r="E675" s="204"/>
      <c r="F675" s="204"/>
      <c r="G675" s="204"/>
      <c r="H675" s="204"/>
      <c r="I675" s="204"/>
      <c r="J675" s="204"/>
      <c r="K675" s="204"/>
      <c r="L675" s="204"/>
      <c r="M675" s="204"/>
      <c r="N675" s="204"/>
      <c r="O675" s="204"/>
      <c r="P675" s="204"/>
      <c r="Q675" s="204"/>
      <c r="R675" s="204"/>
      <c r="S675" s="204"/>
      <c r="T675" s="204"/>
      <c r="U675" s="204"/>
      <c r="V675" s="204"/>
      <c r="W675" s="204"/>
      <c r="X675" s="204"/>
      <c r="Y675" s="204"/>
      <c r="Z675" s="204"/>
      <c r="AA675" s="204"/>
      <c r="AB675" s="204"/>
      <c r="AC675" s="204"/>
      <c r="AD675" s="204"/>
      <c r="AE675" s="204"/>
      <c r="AF675" s="204"/>
      <c r="AG675" s="204"/>
      <c r="AH675" s="204"/>
      <c r="AI675" s="204"/>
      <c r="AJ675" s="204"/>
      <c r="AK675" s="204"/>
      <c r="AL675" s="204"/>
      <c r="AM675" s="204"/>
      <c r="AN675" s="204"/>
      <c r="AO675" s="204"/>
      <c r="AP675" s="204"/>
      <c r="AQ675" s="204"/>
      <c r="AR675" s="204"/>
      <c r="AS675" s="204"/>
      <c r="AT675" s="204"/>
    </row>
    <row r="676" spans="1:60" ht="18.75" customHeight="1">
      <c r="A676" s="204"/>
      <c r="B676" s="292" t="s">
        <v>751</v>
      </c>
      <c r="C676" s="196" t="str">
        <f>$N$642&amp;"의 교정값에 대한 표준불확도,"</f>
        <v>직각자의 교정값에 대한 표준불확도,</v>
      </c>
      <c r="D676" s="204"/>
      <c r="E676" s="204"/>
      <c r="F676" s="204"/>
      <c r="G676" s="204"/>
      <c r="H676" s="204"/>
      <c r="I676" s="204"/>
      <c r="J676" s="204"/>
      <c r="K676" s="204"/>
      <c r="L676" s="204"/>
      <c r="R676" s="204"/>
      <c r="S676" s="197" t="s">
        <v>1060</v>
      </c>
      <c r="T676" s="204"/>
      <c r="W676" s="204"/>
      <c r="X676" s="204"/>
      <c r="Y676" s="204"/>
      <c r="Z676" s="204"/>
      <c r="AA676" s="204"/>
      <c r="AB676" s="204"/>
      <c r="AC676" s="204"/>
      <c r="AD676" s="204"/>
      <c r="AE676" s="204"/>
      <c r="AF676" s="204"/>
      <c r="AG676" s="204"/>
      <c r="AH676" s="204"/>
      <c r="AI676" s="204"/>
      <c r="AJ676" s="204"/>
      <c r="AK676" s="204"/>
      <c r="AL676" s="204"/>
      <c r="AM676" s="204"/>
      <c r="AN676" s="204"/>
      <c r="AO676" s="204"/>
      <c r="AP676" s="204"/>
      <c r="AQ676" s="204"/>
      <c r="AR676" s="204"/>
      <c r="AS676" s="204"/>
      <c r="AT676" s="204"/>
    </row>
    <row r="677" spans="1:60" ht="18.75" customHeight="1">
      <c r="A677" s="204"/>
      <c r="B677" s="204"/>
      <c r="C677" s="204" t="s">
        <v>1126</v>
      </c>
      <c r="D677" s="204"/>
      <c r="E677" s="204"/>
      <c r="F677" s="204"/>
      <c r="G677" s="204"/>
      <c r="H677" s="204"/>
      <c r="I677" s="493" t="e">
        <f>H670</f>
        <v>#VALUE!</v>
      </c>
      <c r="J677" s="493"/>
      <c r="K677" s="493"/>
      <c r="L677" s="493"/>
      <c r="M677" s="493"/>
      <c r="N677" s="493" t="str">
        <f>M670</f>
        <v>˚</v>
      </c>
      <c r="O677" s="493"/>
      <c r="P677" s="282"/>
      <c r="Q677" s="204"/>
      <c r="R677" s="204"/>
      <c r="S677" s="204"/>
      <c r="T677" s="204"/>
      <c r="U677" s="204"/>
      <c r="V677" s="204"/>
      <c r="W677" s="204"/>
      <c r="X677" s="204"/>
      <c r="AB677" s="285"/>
      <c r="AC677" s="204"/>
      <c r="AD677" s="204"/>
      <c r="AE677" s="204"/>
      <c r="AF677" s="204"/>
      <c r="AG677" s="204"/>
      <c r="AH677" s="204"/>
      <c r="AI677" s="204"/>
      <c r="AJ677" s="204"/>
      <c r="AK677" s="204"/>
      <c r="AL677" s="204"/>
      <c r="AM677" s="204"/>
      <c r="AN677" s="204"/>
      <c r="AO677" s="204"/>
      <c r="AP677" s="204"/>
      <c r="AQ677" s="204"/>
      <c r="AR677" s="204"/>
      <c r="AS677" s="204"/>
      <c r="AT677" s="204"/>
    </row>
    <row r="678" spans="1:60" s="68" customFormat="1" ht="18.75" customHeight="1">
      <c r="B678" s="57"/>
      <c r="C678" s="285" t="s">
        <v>1127</v>
      </c>
      <c r="D678" s="285"/>
      <c r="E678" s="285"/>
      <c r="F678" s="285"/>
      <c r="G678" s="285"/>
      <c r="H678" s="285"/>
      <c r="I678" s="285"/>
      <c r="J678" s="285" t="str">
        <f>"※ "&amp;$N$642&amp;"의 측정불확도가 "</f>
        <v xml:space="preserve">※ 직각자의 측정불확도가 </v>
      </c>
      <c r="K678" s="285"/>
      <c r="L678" s="285"/>
      <c r="M678" s="285"/>
      <c r="N678" s="285"/>
      <c r="O678" s="285"/>
      <c r="P678" s="285"/>
      <c r="Q678" s="285"/>
      <c r="R678" s="285"/>
      <c r="S678" s="285"/>
      <c r="T678" s="285"/>
      <c r="U678" s="516" t="str">
        <f>Calcu!P432</f>
        <v/>
      </c>
      <c r="V678" s="516"/>
      <c r="W678" s="516"/>
      <c r="X678" s="285" t="s">
        <v>1128</v>
      </c>
      <c r="AB678" s="534">
        <f>Calcu!H439</f>
        <v>0</v>
      </c>
      <c r="AC678" s="534"/>
      <c r="AD678" s="285" t="s">
        <v>1129</v>
      </c>
      <c r="AE678" s="285"/>
      <c r="AF678" s="285"/>
      <c r="AJ678" s="285"/>
      <c r="AK678" s="285"/>
      <c r="AL678" s="285"/>
      <c r="AM678" s="285"/>
      <c r="AN678" s="285"/>
      <c r="AO678" s="285"/>
      <c r="AP678" s="285"/>
      <c r="AQ678" s="285"/>
      <c r="AR678" s="285"/>
      <c r="AS678" s="285"/>
      <c r="AT678" s="285"/>
      <c r="AU678" s="285"/>
      <c r="AV678" s="285"/>
      <c r="AW678" s="285"/>
      <c r="AX678" s="285"/>
      <c r="AY678" s="285"/>
      <c r="BB678" s="285"/>
      <c r="BC678" s="285"/>
      <c r="BD678" s="285"/>
      <c r="BE678" s="285"/>
      <c r="BF678" s="285"/>
      <c r="BG678" s="285"/>
    </row>
    <row r="679" spans="1:60" s="68" customFormat="1" ht="18.75" customHeight="1">
      <c r="B679" s="57"/>
      <c r="C679" s="285"/>
      <c r="D679" s="285"/>
      <c r="E679" s="285"/>
      <c r="F679" s="285"/>
      <c r="G679" s="285"/>
      <c r="H679" s="285"/>
      <c r="I679" s="285"/>
      <c r="J679" s="285"/>
      <c r="K679" s="285"/>
      <c r="L679" s="285"/>
      <c r="M679" s="285"/>
      <c r="N679" s="506">
        <f>AB678/1000</f>
        <v>0</v>
      </c>
      <c r="O679" s="506"/>
      <c r="P679" s="506"/>
      <c r="Q679" s="285"/>
      <c r="R679" s="506" t="e">
        <f>DEGREES(ATAN(N679/N680))</f>
        <v>#VALUE!</v>
      </c>
      <c r="S679" s="506"/>
      <c r="T679" s="506"/>
      <c r="U679" s="516" t="s">
        <v>1130</v>
      </c>
      <c r="V679" s="519" t="s">
        <v>758</v>
      </c>
      <c r="W679" s="548" t="e">
        <f>R679*3600</f>
        <v>#VALUE!</v>
      </c>
      <c r="X679" s="548"/>
      <c r="Y679" s="548"/>
      <c r="Z679" s="516" t="s">
        <v>1131</v>
      </c>
      <c r="AB679" s="299"/>
      <c r="AC679" s="299"/>
      <c r="AD679" s="285"/>
      <c r="AE679" s="285"/>
      <c r="AF679" s="285"/>
      <c r="AJ679" s="285"/>
      <c r="AK679" s="285"/>
      <c r="AL679" s="285"/>
      <c r="AM679" s="285"/>
      <c r="AN679" s="285"/>
      <c r="AO679" s="285"/>
      <c r="AP679" s="285"/>
      <c r="AQ679" s="285"/>
      <c r="AR679" s="285"/>
      <c r="AS679" s="285"/>
      <c r="AT679" s="285"/>
      <c r="AU679" s="285"/>
      <c r="AV679" s="285"/>
      <c r="AW679" s="285"/>
      <c r="AX679" s="285"/>
      <c r="AY679" s="285"/>
      <c r="BB679" s="285"/>
      <c r="BC679" s="285"/>
      <c r="BD679" s="285"/>
      <c r="BE679" s="285"/>
      <c r="BF679" s="285"/>
      <c r="BG679" s="285"/>
    </row>
    <row r="680" spans="1:60" s="68" customFormat="1" ht="18.75" customHeight="1">
      <c r="B680" s="57"/>
      <c r="C680" s="285"/>
      <c r="D680" s="285"/>
      <c r="E680" s="285"/>
      <c r="F680" s="285"/>
      <c r="G680" s="285"/>
      <c r="H680" s="285"/>
      <c r="I680" s="285"/>
      <c r="J680" s="285"/>
      <c r="K680" s="285"/>
      <c r="L680" s="285"/>
      <c r="M680" s="285"/>
      <c r="N680" s="506" t="str">
        <f>U678</f>
        <v/>
      </c>
      <c r="O680" s="506"/>
      <c r="P680" s="506"/>
      <c r="Q680" s="285"/>
      <c r="R680" s="506"/>
      <c r="S680" s="506"/>
      <c r="T680" s="506"/>
      <c r="U680" s="516"/>
      <c r="V680" s="519"/>
      <c r="W680" s="548"/>
      <c r="X680" s="548"/>
      <c r="Y680" s="548"/>
      <c r="Z680" s="516"/>
      <c r="AB680" s="299"/>
      <c r="AC680" s="299"/>
      <c r="AD680" s="285"/>
      <c r="AE680" s="285"/>
      <c r="AF680" s="285"/>
      <c r="AJ680" s="285"/>
      <c r="AK680" s="285"/>
      <c r="AL680" s="285"/>
      <c r="AM680" s="285"/>
      <c r="AN680" s="285"/>
      <c r="AO680" s="285"/>
      <c r="AP680" s="285"/>
      <c r="AQ680" s="285"/>
      <c r="AR680" s="285"/>
      <c r="AS680" s="285"/>
      <c r="AT680" s="285"/>
      <c r="AU680" s="285"/>
      <c r="AV680" s="285"/>
      <c r="AW680" s="285"/>
      <c r="AX680" s="285"/>
      <c r="AY680" s="285"/>
      <c r="BB680" s="285"/>
      <c r="BC680" s="285"/>
      <c r="BD680" s="285"/>
      <c r="BE680" s="285"/>
      <c r="BF680" s="285"/>
      <c r="BG680" s="285"/>
    </row>
    <row r="681" spans="1:60" s="68" customFormat="1" ht="18.75" customHeight="1">
      <c r="B681" s="57"/>
      <c r="C681" s="285"/>
      <c r="D681" s="285"/>
      <c r="E681" s="285"/>
      <c r="F681" s="285"/>
      <c r="G681" s="285"/>
      <c r="H681" s="285"/>
      <c r="I681" s="285"/>
      <c r="J681" s="285"/>
      <c r="K681" s="502" t="s">
        <v>1065</v>
      </c>
      <c r="L681" s="502"/>
      <c r="M681" s="502"/>
      <c r="N681" s="506" t="s">
        <v>758</v>
      </c>
      <c r="O681" s="535" t="s">
        <v>1067</v>
      </c>
      <c r="P681" s="535"/>
      <c r="Q681" s="506" t="s">
        <v>758</v>
      </c>
      <c r="R681" s="549" t="e">
        <f>W679</f>
        <v>#VALUE!</v>
      </c>
      <c r="S681" s="549"/>
      <c r="T681" s="294" t="str">
        <f>Z679</f>
        <v>˝</v>
      </c>
      <c r="U681" s="519" t="s">
        <v>767</v>
      </c>
      <c r="V681" s="514" t="e">
        <f>R681/R682</f>
        <v>#VALUE!</v>
      </c>
      <c r="W681" s="514"/>
      <c r="X681" s="514"/>
      <c r="Y681" s="539" t="str">
        <f>T681</f>
        <v>˝</v>
      </c>
      <c r="Z681" s="516"/>
      <c r="AA681" s="285"/>
      <c r="AB681" s="285"/>
      <c r="AC681" s="215"/>
      <c r="AD681" s="217"/>
      <c r="AE681" s="217"/>
      <c r="AF681" s="217"/>
      <c r="AG681" s="217"/>
      <c r="AJ681" s="285"/>
      <c r="AK681" s="285"/>
      <c r="AN681" s="285"/>
      <c r="AO681" s="285"/>
      <c r="AP681" s="285"/>
      <c r="AQ681" s="285"/>
      <c r="AR681" s="285"/>
      <c r="AS681" s="285"/>
    </row>
    <row r="682" spans="1:60" s="68" customFormat="1" ht="18.75" customHeight="1">
      <c r="B682" s="57"/>
      <c r="C682" s="285"/>
      <c r="D682" s="285"/>
      <c r="E682" s="285"/>
      <c r="F682" s="285"/>
      <c r="G682" s="285"/>
      <c r="H682" s="285"/>
      <c r="I682" s="285"/>
      <c r="J682" s="285"/>
      <c r="K682" s="502"/>
      <c r="L682" s="502"/>
      <c r="M682" s="502"/>
      <c r="N682" s="506"/>
      <c r="O682" s="540" t="s">
        <v>1069</v>
      </c>
      <c r="P682" s="540"/>
      <c r="Q682" s="506"/>
      <c r="R682" s="517">
        <f>Calcu!I439</f>
        <v>0</v>
      </c>
      <c r="S682" s="517"/>
      <c r="T682" s="517"/>
      <c r="U682" s="519"/>
      <c r="V682" s="514"/>
      <c r="W682" s="514"/>
      <c r="X682" s="514"/>
      <c r="Y682" s="516"/>
      <c r="Z682" s="516"/>
      <c r="AA682" s="285"/>
      <c r="AB682" s="285"/>
      <c r="AC682" s="215"/>
      <c r="AD682" s="217"/>
      <c r="AE682" s="217"/>
      <c r="AF682" s="217"/>
      <c r="AG682" s="217"/>
      <c r="AJ682" s="285"/>
      <c r="AK682" s="285"/>
      <c r="AN682" s="285"/>
      <c r="AO682" s="285"/>
      <c r="AP682" s="285"/>
      <c r="AQ682" s="285"/>
      <c r="AR682" s="285"/>
      <c r="AS682" s="285"/>
    </row>
    <row r="683" spans="1:60" s="68" customFormat="1" ht="18.75" customHeight="1">
      <c r="B683" s="57"/>
      <c r="C683" s="285" t="s">
        <v>1132</v>
      </c>
      <c r="D683" s="285"/>
      <c r="E683" s="285"/>
      <c r="F683" s="285"/>
      <c r="G683" s="285"/>
      <c r="H683" s="285"/>
      <c r="I683" s="516" t="str">
        <f>AB670</f>
        <v>정규</v>
      </c>
      <c r="J683" s="516"/>
      <c r="K683" s="516"/>
      <c r="L683" s="516"/>
      <c r="M683" s="516"/>
      <c r="N683" s="285"/>
      <c r="O683" s="285"/>
      <c r="P683" s="285"/>
      <c r="Q683" s="285"/>
      <c r="R683" s="285"/>
      <c r="S683" s="285"/>
      <c r="T683" s="285"/>
      <c r="U683" s="285"/>
      <c r="V683" s="285"/>
      <c r="W683" s="285"/>
      <c r="X683" s="285"/>
      <c r="Y683" s="285"/>
      <c r="Z683" s="285"/>
      <c r="AA683" s="285"/>
      <c r="AB683" s="285"/>
      <c r="AC683" s="285"/>
      <c r="AD683" s="285"/>
      <c r="AE683" s="285"/>
      <c r="AF683" s="285"/>
      <c r="AG683" s="285"/>
      <c r="AH683" s="285"/>
      <c r="AI683" s="285"/>
      <c r="AJ683" s="285"/>
      <c r="AK683" s="285"/>
      <c r="AL683" s="285"/>
      <c r="AM683" s="285"/>
      <c r="AN683" s="285"/>
      <c r="AO683" s="285"/>
      <c r="AP683" s="285"/>
      <c r="AQ683" s="285"/>
      <c r="AR683" s="285"/>
      <c r="AS683" s="285"/>
      <c r="AT683" s="285"/>
      <c r="AU683" s="285"/>
      <c r="AV683" s="285"/>
      <c r="AW683" s="285"/>
      <c r="AX683" s="285"/>
      <c r="AY683" s="285"/>
      <c r="AZ683" s="285"/>
      <c r="BA683" s="285"/>
      <c r="BB683" s="285"/>
      <c r="BC683" s="285"/>
      <c r="BD683" s="285"/>
      <c r="BE683" s="285"/>
      <c r="BF683" s="285"/>
      <c r="BG683" s="285"/>
    </row>
    <row r="684" spans="1:60" s="68" customFormat="1" ht="18.75" customHeight="1">
      <c r="B684" s="57"/>
      <c r="C684" s="516" t="s">
        <v>1133</v>
      </c>
      <c r="D684" s="516"/>
      <c r="E684" s="516"/>
      <c r="F684" s="516"/>
      <c r="G684" s="516"/>
      <c r="H684" s="516"/>
      <c r="I684" s="277"/>
      <c r="J684" s="277"/>
      <c r="K684" s="204"/>
      <c r="L684" s="204"/>
      <c r="M684" s="56"/>
      <c r="N684" s="500">
        <f>AG670</f>
        <v>1</v>
      </c>
      <c r="O684" s="500"/>
      <c r="P684" s="285"/>
      <c r="Q684" s="285"/>
      <c r="R684" s="285"/>
      <c r="S684" s="285"/>
      <c r="T684" s="285"/>
      <c r="U684" s="285"/>
      <c r="V684" s="285"/>
      <c r="W684" s="285"/>
      <c r="X684" s="285"/>
      <c r="Y684" s="285"/>
      <c r="Z684" s="285"/>
      <c r="AA684" s="285"/>
      <c r="AB684" s="285"/>
      <c r="AC684" s="285"/>
      <c r="AD684" s="285"/>
      <c r="AE684" s="285"/>
      <c r="AF684" s="285"/>
      <c r="AG684" s="285"/>
      <c r="AH684" s="285"/>
      <c r="AI684" s="285"/>
      <c r="AJ684" s="285"/>
      <c r="AK684" s="285"/>
      <c r="AL684" s="285"/>
      <c r="AM684" s="285"/>
      <c r="AN684" s="285"/>
      <c r="AO684" s="285"/>
      <c r="AP684" s="285"/>
      <c r="AQ684" s="285"/>
      <c r="AR684" s="285"/>
      <c r="AS684" s="285"/>
      <c r="AT684" s="285"/>
      <c r="AU684" s="285"/>
      <c r="AV684" s="285"/>
      <c r="AW684" s="285"/>
      <c r="AX684" s="285"/>
      <c r="AY684" s="285"/>
      <c r="AZ684" s="285"/>
      <c r="BA684" s="285"/>
      <c r="BB684" s="285"/>
      <c r="BC684" s="285"/>
      <c r="BD684" s="285"/>
      <c r="BE684" s="285"/>
      <c r="BF684" s="285"/>
      <c r="BG684" s="285"/>
    </row>
    <row r="685" spans="1:60" s="68" customFormat="1" ht="18.75" customHeight="1">
      <c r="B685" s="57"/>
      <c r="C685" s="516"/>
      <c r="D685" s="516"/>
      <c r="E685" s="516"/>
      <c r="F685" s="516"/>
      <c r="G685" s="516"/>
      <c r="H685" s="516"/>
      <c r="I685" s="281"/>
      <c r="J685" s="281"/>
      <c r="K685" s="204"/>
      <c r="L685" s="204"/>
      <c r="M685" s="56"/>
      <c r="N685" s="500"/>
      <c r="O685" s="500"/>
      <c r="P685" s="285"/>
      <c r="Q685" s="285"/>
      <c r="R685" s="285"/>
      <c r="S685" s="285"/>
      <c r="T685" s="285"/>
      <c r="U685" s="285"/>
      <c r="V685" s="285"/>
      <c r="W685" s="285"/>
      <c r="X685" s="285"/>
      <c r="Y685" s="285"/>
      <c r="Z685" s="285"/>
      <c r="AA685" s="285"/>
      <c r="AB685" s="285"/>
      <c r="AC685" s="285"/>
      <c r="AD685" s="285"/>
      <c r="AE685" s="285"/>
      <c r="AF685" s="285"/>
      <c r="AG685" s="285"/>
      <c r="AH685" s="285"/>
      <c r="AI685" s="285"/>
      <c r="AJ685" s="285"/>
      <c r="AK685" s="285"/>
      <c r="AL685" s="285"/>
      <c r="AM685" s="285"/>
      <c r="AN685" s="285"/>
      <c r="AO685" s="285"/>
      <c r="AP685" s="285"/>
      <c r="AQ685" s="285"/>
      <c r="AR685" s="285"/>
      <c r="AS685" s="285"/>
      <c r="AT685" s="285"/>
      <c r="AU685" s="285"/>
      <c r="AV685" s="285"/>
      <c r="AW685" s="285"/>
      <c r="AX685" s="285"/>
      <c r="AY685" s="285"/>
      <c r="AZ685" s="285"/>
      <c r="BA685" s="285"/>
      <c r="BB685" s="285"/>
      <c r="BC685" s="285"/>
      <c r="BD685" s="285"/>
      <c r="BE685" s="285"/>
      <c r="BF685" s="285"/>
      <c r="BG685" s="285"/>
      <c r="BH685" s="285"/>
    </row>
    <row r="686" spans="1:60" s="204" customFormat="1" ht="18.75" customHeight="1">
      <c r="C686" s="204" t="s">
        <v>763</v>
      </c>
      <c r="K686" s="279" t="s">
        <v>78</v>
      </c>
      <c r="L686" s="486">
        <f>N684</f>
        <v>1</v>
      </c>
      <c r="M686" s="486"/>
      <c r="N686" s="277" t="s">
        <v>922</v>
      </c>
      <c r="O686" s="480" t="e">
        <f>AP670</f>
        <v>#VALUE!</v>
      </c>
      <c r="P686" s="480"/>
      <c r="Q686" s="480"/>
      <c r="R686" s="297" t="str">
        <f>Y681</f>
        <v>˝</v>
      </c>
      <c r="S686" s="144"/>
      <c r="T686" s="278" t="s">
        <v>78</v>
      </c>
      <c r="U686" s="278" t="s">
        <v>758</v>
      </c>
      <c r="V686" s="543" t="e">
        <f>O686</f>
        <v>#VALUE!</v>
      </c>
      <c r="W686" s="543"/>
      <c r="X686" s="543"/>
      <c r="Y686" s="298" t="str">
        <f>R686</f>
        <v>˝</v>
      </c>
    </row>
    <row r="687" spans="1:60" ht="18.75" customHeight="1">
      <c r="A687" s="204"/>
      <c r="B687" s="204"/>
      <c r="C687" s="277" t="s">
        <v>1073</v>
      </c>
      <c r="D687" s="277"/>
      <c r="E687" s="277"/>
      <c r="F687" s="277"/>
      <c r="G687" s="277"/>
      <c r="I687" s="102" t="s">
        <v>1134</v>
      </c>
      <c r="J687" s="204"/>
      <c r="K687" s="204"/>
      <c r="L687" s="204"/>
      <c r="M687" s="204"/>
      <c r="N687" s="204"/>
      <c r="O687" s="204"/>
      <c r="P687" s="204"/>
      <c r="Q687" s="204"/>
      <c r="R687" s="204"/>
      <c r="S687" s="167"/>
      <c r="T687" s="167"/>
      <c r="U687" s="204"/>
      <c r="V687" s="204"/>
      <c r="W687" s="204"/>
      <c r="X687" s="204"/>
      <c r="Y687" s="204"/>
      <c r="Z687" s="204"/>
      <c r="AA687" s="204"/>
      <c r="AB687" s="204"/>
      <c r="AC687" s="204"/>
      <c r="AD687" s="204"/>
      <c r="AG687" s="204"/>
      <c r="AH687" s="204"/>
      <c r="AI687" s="204"/>
      <c r="AJ687" s="204"/>
      <c r="AK687" s="204"/>
      <c r="AL687" s="204"/>
      <c r="AM687" s="204"/>
      <c r="AN687" s="204"/>
      <c r="AO687" s="204"/>
      <c r="AP687" s="204"/>
      <c r="AQ687" s="204"/>
      <c r="AR687" s="204"/>
      <c r="AS687" s="204"/>
      <c r="AT687" s="204"/>
    </row>
    <row r="688" spans="1:60" s="204" customFormat="1" ht="18.75" customHeight="1"/>
    <row r="689" spans="1:59" ht="18.75" customHeight="1">
      <c r="A689" s="204"/>
      <c r="B689" s="292" t="s">
        <v>1135</v>
      </c>
      <c r="C689" s="60" t="str">
        <f>$H$642&amp;" 지시값의 표준불확도,"</f>
        <v>접촉식 좌표 측정기 지시값의 표준불확도,</v>
      </c>
      <c r="D689" s="204"/>
      <c r="E689" s="204"/>
      <c r="F689" s="204"/>
      <c r="G689" s="204"/>
      <c r="H689" s="204"/>
      <c r="I689" s="204"/>
      <c r="J689" s="204"/>
      <c r="K689" s="204"/>
      <c r="L689" s="204"/>
      <c r="M689" s="204"/>
      <c r="N689" s="204"/>
      <c r="O689" s="204"/>
      <c r="P689" s="204"/>
      <c r="Q689" s="204"/>
      <c r="R689" s="204"/>
      <c r="S689" s="204"/>
      <c r="U689" s="197" t="s">
        <v>1136</v>
      </c>
      <c r="W689" s="204"/>
      <c r="X689" s="204"/>
      <c r="Y689" s="204"/>
      <c r="Z689" s="204"/>
      <c r="AA689" s="204"/>
      <c r="AB689" s="204"/>
      <c r="AC689" s="204"/>
      <c r="AD689" s="204"/>
      <c r="AE689" s="204"/>
      <c r="AF689" s="204"/>
      <c r="AG689" s="204"/>
      <c r="AH689" s="204"/>
      <c r="AI689" s="204"/>
      <c r="AJ689" s="204"/>
      <c r="AK689" s="204"/>
      <c r="AL689" s="204"/>
      <c r="AM689" s="204"/>
      <c r="AN689" s="204"/>
      <c r="AO689" s="204"/>
      <c r="AP689" s="204"/>
      <c r="AQ689" s="204"/>
      <c r="AR689" s="204"/>
      <c r="AS689" s="204"/>
      <c r="AT689" s="204"/>
    </row>
    <row r="690" spans="1:59" ht="18.75" customHeight="1">
      <c r="A690" s="204"/>
      <c r="C690" s="204" t="s">
        <v>1137</v>
      </c>
      <c r="D690" s="204"/>
      <c r="E690" s="204"/>
      <c r="F690" s="204"/>
      <c r="G690" s="204"/>
      <c r="H690" s="204"/>
      <c r="I690" s="204"/>
      <c r="J690" s="204"/>
      <c r="K690" s="204"/>
      <c r="L690" s="204"/>
      <c r="M690" s="204"/>
      <c r="N690" s="204"/>
      <c r="O690" s="204"/>
      <c r="P690" s="204"/>
      <c r="Q690" s="204"/>
      <c r="R690" s="204"/>
      <c r="S690" s="204"/>
      <c r="T690" s="204"/>
      <c r="U690" s="204"/>
      <c r="V690" s="204"/>
      <c r="W690" s="204"/>
      <c r="X690" s="204"/>
      <c r="Y690" s="204"/>
      <c r="Z690" s="204"/>
      <c r="AA690" s="204"/>
      <c r="AB690" s="204"/>
      <c r="AC690" s="204"/>
      <c r="AD690" s="204"/>
      <c r="AE690" s="204"/>
      <c r="AF690" s="204"/>
      <c r="AG690" s="204"/>
      <c r="AH690" s="204"/>
      <c r="AI690" s="204"/>
      <c r="AJ690" s="204"/>
      <c r="AK690" s="204"/>
      <c r="AL690" s="204"/>
      <c r="AM690" s="204"/>
      <c r="AN690" s="204"/>
      <c r="AO690" s="204"/>
      <c r="AP690" s="204"/>
      <c r="AQ690" s="204"/>
      <c r="AR690" s="204"/>
      <c r="AS690" s="204"/>
      <c r="AT690" s="204"/>
    </row>
    <row r="691" spans="1:59" ht="18.75" customHeight="1">
      <c r="A691" s="204"/>
      <c r="C691" s="60"/>
      <c r="D691" s="204" t="s">
        <v>773</v>
      </c>
      <c r="E691" s="204"/>
      <c r="F691" s="204"/>
      <c r="G691" s="204"/>
      <c r="H691" s="204"/>
      <c r="I691" s="204"/>
      <c r="J691" s="204"/>
      <c r="K691" s="204"/>
      <c r="L691" s="204"/>
      <c r="M691" s="204"/>
      <c r="N691" s="204"/>
      <c r="O691" s="204"/>
      <c r="P691" s="204"/>
      <c r="Q691" s="204"/>
      <c r="R691" s="204"/>
      <c r="S691" s="204"/>
      <c r="T691" s="204"/>
      <c r="U691" s="204"/>
      <c r="V691" s="204"/>
      <c r="W691" s="204"/>
      <c r="X691" s="204"/>
      <c r="Y691" s="204"/>
      <c r="Z691" s="204"/>
      <c r="AA691" s="204"/>
      <c r="AB691" s="204"/>
      <c r="AC691" s="204"/>
      <c r="AD691" s="204"/>
      <c r="AE691" s="204"/>
      <c r="AF691" s="204"/>
      <c r="AG691" s="204"/>
      <c r="AH691" s="204"/>
      <c r="AI691" s="204"/>
      <c r="AJ691" s="204"/>
      <c r="AK691" s="204"/>
      <c r="AL691" s="204"/>
      <c r="AM691" s="204"/>
      <c r="AN691" s="204"/>
      <c r="AO691" s="204"/>
      <c r="AP691" s="204"/>
      <c r="AQ691" s="204"/>
      <c r="AR691" s="204"/>
      <c r="AS691" s="204"/>
      <c r="AT691" s="204"/>
    </row>
    <row r="692" spans="1:59" ht="18.75" customHeight="1">
      <c r="B692" s="204"/>
      <c r="C692" s="204" t="s">
        <v>774</v>
      </c>
      <c r="D692" s="204"/>
      <c r="E692" s="204"/>
      <c r="F692" s="204"/>
      <c r="G692" s="204"/>
      <c r="H692" s="204"/>
      <c r="I692" s="493" t="str">
        <f>H671</f>
        <v/>
      </c>
      <c r="J692" s="493"/>
      <c r="K692" s="493"/>
      <c r="L692" s="493"/>
      <c r="M692" s="493"/>
      <c r="N692" s="493" t="str">
        <f>M671</f>
        <v>˚</v>
      </c>
      <c r="O692" s="493"/>
      <c r="P692" s="282"/>
      <c r="Q692" s="204"/>
      <c r="R692" s="204"/>
      <c r="S692" s="204"/>
      <c r="T692" s="204"/>
      <c r="U692" s="204"/>
      <c r="V692" s="204"/>
      <c r="W692" s="204"/>
      <c r="X692" s="204"/>
      <c r="Y692" s="204"/>
      <c r="Z692" s="204"/>
      <c r="AA692" s="204"/>
      <c r="AB692" s="204"/>
      <c r="AC692" s="204"/>
      <c r="AD692" s="204"/>
      <c r="AE692" s="204"/>
      <c r="AF692" s="204"/>
      <c r="AG692" s="204"/>
      <c r="AH692" s="204"/>
      <c r="AI692" s="204"/>
      <c r="AJ692" s="204"/>
      <c r="AK692" s="204"/>
      <c r="AL692" s="204"/>
      <c r="AM692" s="204"/>
      <c r="AN692" s="204"/>
      <c r="AO692" s="204"/>
      <c r="AP692" s="204"/>
      <c r="AQ692" s="204"/>
      <c r="AR692" s="204"/>
      <c r="AS692" s="204"/>
      <c r="AT692" s="204"/>
      <c r="AU692" s="204"/>
    </row>
    <row r="693" spans="1:59" ht="18.75" customHeight="1">
      <c r="B693" s="204"/>
      <c r="C693" s="204" t="s">
        <v>1078</v>
      </c>
      <c r="D693" s="204"/>
      <c r="E693" s="204"/>
      <c r="F693" s="204"/>
      <c r="G693" s="204"/>
      <c r="H693" s="204"/>
      <c r="I693" s="204"/>
      <c r="J693" s="61" t="s">
        <v>1079</v>
      </c>
      <c r="K693" s="204"/>
      <c r="L693" s="204"/>
      <c r="M693" s="204"/>
      <c r="N693" s="204"/>
      <c r="O693" s="204"/>
      <c r="P693" s="204"/>
      <c r="Q693" s="550">
        <f>R694/3600</f>
        <v>0</v>
      </c>
      <c r="R693" s="550"/>
      <c r="S693" s="550"/>
      <c r="T693" s="518" t="s">
        <v>1138</v>
      </c>
      <c r="U693" s="518"/>
      <c r="V693" s="204"/>
      <c r="W693" s="204"/>
      <c r="X693" s="204"/>
      <c r="Y693" s="204"/>
      <c r="Z693" s="204"/>
      <c r="AA693" s="204"/>
      <c r="AB693" s="204"/>
      <c r="AC693" s="204"/>
      <c r="AD693" s="204"/>
      <c r="AE693" s="204"/>
      <c r="AF693" s="204"/>
      <c r="AG693" s="204"/>
      <c r="AH693" s="204"/>
      <c r="AI693" s="204"/>
      <c r="AJ693" s="204"/>
      <c r="AK693" s="204"/>
      <c r="AL693" s="204"/>
      <c r="AM693" s="204"/>
      <c r="AN693" s="204"/>
      <c r="AO693" s="204"/>
      <c r="AP693" s="204"/>
      <c r="AQ693" s="204"/>
      <c r="AR693" s="204"/>
      <c r="AS693" s="204"/>
      <c r="AT693" s="204"/>
    </row>
    <row r="694" spans="1:59" ht="18.75" customHeight="1">
      <c r="B694" s="204"/>
      <c r="C694" s="204"/>
      <c r="D694" s="204"/>
      <c r="E694" s="204"/>
      <c r="F694" s="204"/>
      <c r="G694" s="204"/>
      <c r="H694" s="204"/>
      <c r="I694" s="204"/>
      <c r="J694" s="204"/>
      <c r="K694" s="504" t="s">
        <v>1080</v>
      </c>
      <c r="L694" s="504"/>
      <c r="M694" s="504"/>
      <c r="N694" s="504" t="s">
        <v>767</v>
      </c>
      <c r="O694" s="469" t="s">
        <v>780</v>
      </c>
      <c r="P694" s="469"/>
      <c r="Q694" s="504" t="s">
        <v>767</v>
      </c>
      <c r="R694" s="544">
        <f>Calcu!G440</f>
        <v>0</v>
      </c>
      <c r="S694" s="544"/>
      <c r="T694" s="544"/>
      <c r="U694" s="300" t="s">
        <v>1131</v>
      </c>
      <c r="V694" s="504" t="s">
        <v>767</v>
      </c>
      <c r="W694" s="543">
        <f>R694/SQRT(5)</f>
        <v>0</v>
      </c>
      <c r="X694" s="543"/>
      <c r="Y694" s="543"/>
      <c r="Z694" s="497" t="str">
        <f>T693</f>
        <v>˚</v>
      </c>
      <c r="AA694" s="497"/>
      <c r="AB694" s="286"/>
      <c r="AC694" s="286"/>
      <c r="AD694" s="204"/>
      <c r="AE694" s="204"/>
      <c r="AF694" s="204"/>
      <c r="AG694" s="204"/>
      <c r="AH694" s="204"/>
      <c r="AI694" s="204"/>
      <c r="AJ694" s="204"/>
      <c r="AK694" s="204"/>
      <c r="AL694" s="204"/>
      <c r="AM694" s="204"/>
      <c r="AN694" s="204"/>
      <c r="AO694" s="204"/>
      <c r="AP694" s="204"/>
      <c r="AQ694" s="204"/>
      <c r="AR694" s="204"/>
      <c r="AS694" s="204"/>
      <c r="AT694" s="204"/>
      <c r="AU694" s="204"/>
    </row>
    <row r="695" spans="1:59" ht="18.75" customHeight="1">
      <c r="B695" s="204"/>
      <c r="C695" s="204"/>
      <c r="D695" s="204"/>
      <c r="E695" s="204"/>
      <c r="F695" s="204"/>
      <c r="G695" s="204"/>
      <c r="H695" s="204"/>
      <c r="I695" s="204"/>
      <c r="J695" s="204"/>
      <c r="K695" s="504"/>
      <c r="L695" s="504"/>
      <c r="M695" s="504"/>
      <c r="N695" s="504"/>
      <c r="O695" s="525"/>
      <c r="P695" s="525"/>
      <c r="Q695" s="504"/>
      <c r="R695" s="301"/>
      <c r="S695" s="301"/>
      <c r="T695" s="301"/>
      <c r="U695" s="301"/>
      <c r="V695" s="504"/>
      <c r="W695" s="543"/>
      <c r="X695" s="543"/>
      <c r="Y695" s="543"/>
      <c r="Z695" s="497"/>
      <c r="AA695" s="497"/>
      <c r="AB695" s="286"/>
      <c r="AC695" s="286"/>
      <c r="AD695" s="204"/>
      <c r="AE695" s="204"/>
      <c r="AF695" s="204"/>
      <c r="AG695" s="204"/>
      <c r="AH695" s="204"/>
      <c r="AI695" s="204"/>
      <c r="AJ695" s="204"/>
      <c r="AK695" s="204"/>
      <c r="AL695" s="204"/>
      <c r="AM695" s="204"/>
      <c r="AN695" s="204"/>
      <c r="AO695" s="204"/>
      <c r="AP695" s="204"/>
      <c r="AQ695" s="204"/>
      <c r="AR695" s="204"/>
      <c r="AS695" s="204"/>
      <c r="AT695" s="204"/>
      <c r="AU695" s="204"/>
    </row>
    <row r="696" spans="1:59" ht="18.75" customHeight="1">
      <c r="B696" s="204"/>
      <c r="C696" s="204" t="s">
        <v>1082</v>
      </c>
      <c r="D696" s="204"/>
      <c r="E696" s="204"/>
      <c r="F696" s="204"/>
      <c r="G696" s="204"/>
      <c r="H696" s="204"/>
      <c r="I696" s="500" t="str">
        <f>AB671</f>
        <v>t</v>
      </c>
      <c r="J696" s="500"/>
      <c r="K696" s="500"/>
      <c r="L696" s="500"/>
      <c r="M696" s="500"/>
      <c r="N696" s="500"/>
      <c r="O696" s="500"/>
      <c r="P696" s="500"/>
      <c r="Q696" s="204"/>
      <c r="R696" s="204"/>
      <c r="S696" s="204"/>
      <c r="T696" s="204"/>
      <c r="U696" s="204"/>
      <c r="V696" s="204"/>
      <c r="W696" s="204"/>
      <c r="X696" s="204"/>
      <c r="Y696" s="204"/>
      <c r="Z696" s="204"/>
      <c r="AA696" s="204"/>
      <c r="AB696" s="204"/>
      <c r="AC696" s="204"/>
      <c r="AD696" s="204"/>
      <c r="AE696" s="204"/>
      <c r="AF696" s="204"/>
      <c r="AG696" s="204"/>
      <c r="AH696" s="204"/>
      <c r="AI696" s="204"/>
      <c r="AJ696" s="204"/>
      <c r="AK696" s="204"/>
      <c r="AL696" s="204"/>
      <c r="AM696" s="204"/>
      <c r="AN696" s="204"/>
      <c r="AO696" s="204"/>
      <c r="AP696" s="204"/>
      <c r="AQ696" s="204"/>
      <c r="AR696" s="204"/>
      <c r="AS696" s="204"/>
      <c r="AT696" s="204"/>
      <c r="AU696" s="204"/>
    </row>
    <row r="697" spans="1:59" ht="18.75" customHeight="1">
      <c r="B697" s="204"/>
      <c r="C697" s="487" t="s">
        <v>1139</v>
      </c>
      <c r="D697" s="487"/>
      <c r="E697" s="487"/>
      <c r="F697" s="487"/>
      <c r="G697" s="487"/>
      <c r="H697" s="487"/>
      <c r="I697" s="277"/>
      <c r="J697" s="277"/>
      <c r="K697" s="204"/>
      <c r="L697" s="204"/>
      <c r="N697" s="500">
        <f>AG671</f>
        <v>-1</v>
      </c>
      <c r="O697" s="500"/>
      <c r="R697" s="204"/>
      <c r="S697" s="204"/>
      <c r="T697" s="204"/>
      <c r="U697" s="204"/>
      <c r="V697" s="204"/>
      <c r="W697" s="204"/>
      <c r="X697" s="204"/>
      <c r="Y697" s="204"/>
      <c r="Z697" s="204"/>
      <c r="AA697" s="204"/>
      <c r="AB697" s="204"/>
      <c r="AC697" s="204"/>
      <c r="AD697" s="204"/>
      <c r="AE697" s="204"/>
      <c r="AF697" s="204"/>
      <c r="AG697" s="204"/>
      <c r="AH697" s="204"/>
      <c r="AI697" s="204"/>
      <c r="AJ697" s="204"/>
      <c r="AK697" s="204"/>
      <c r="AL697" s="204"/>
      <c r="AM697" s="204"/>
      <c r="AN697" s="204"/>
      <c r="AO697" s="204"/>
      <c r="AP697" s="204"/>
      <c r="AQ697" s="204"/>
      <c r="AR697" s="204"/>
      <c r="AS697" s="204"/>
      <c r="AT697" s="204"/>
      <c r="AU697" s="204"/>
    </row>
    <row r="698" spans="1:59" ht="18.75" customHeight="1">
      <c r="B698" s="204"/>
      <c r="C698" s="487"/>
      <c r="D698" s="487"/>
      <c r="E698" s="487"/>
      <c r="F698" s="487"/>
      <c r="G698" s="487"/>
      <c r="H698" s="487"/>
      <c r="I698" s="281"/>
      <c r="J698" s="281"/>
      <c r="K698" s="204"/>
      <c r="L698" s="204"/>
      <c r="N698" s="500"/>
      <c r="O698" s="500"/>
      <c r="R698" s="204"/>
      <c r="S698" s="204"/>
      <c r="T698" s="204"/>
      <c r="U698" s="204"/>
      <c r="V698" s="204"/>
      <c r="W698" s="204"/>
      <c r="X698" s="204"/>
      <c r="Y698" s="204"/>
      <c r="Z698" s="204"/>
      <c r="AA698" s="204"/>
      <c r="AB698" s="204"/>
      <c r="AC698" s="204"/>
      <c r="AD698" s="204"/>
      <c r="AE698" s="204"/>
      <c r="AF698" s="204"/>
      <c r="AG698" s="204"/>
      <c r="AH698" s="204"/>
      <c r="AI698" s="204"/>
      <c r="AJ698" s="204"/>
      <c r="AK698" s="204"/>
      <c r="AL698" s="204"/>
      <c r="AM698" s="204"/>
      <c r="AN698" s="204"/>
      <c r="AO698" s="204"/>
      <c r="AP698" s="204"/>
      <c r="AQ698" s="204"/>
      <c r="AR698" s="204"/>
      <c r="AS698" s="204"/>
      <c r="AT698" s="204"/>
      <c r="AU698" s="204"/>
    </row>
    <row r="699" spans="1:59" ht="18.75" customHeight="1">
      <c r="B699" s="204"/>
      <c r="C699" s="204" t="s">
        <v>1084</v>
      </c>
      <c r="D699" s="204"/>
      <c r="E699" s="204"/>
      <c r="F699" s="204"/>
      <c r="G699" s="204"/>
      <c r="H699" s="204"/>
      <c r="I699" s="204"/>
      <c r="J699" s="204"/>
      <c r="K699" s="279" t="s">
        <v>78</v>
      </c>
      <c r="L699" s="486">
        <f>N697</f>
        <v>-1</v>
      </c>
      <c r="M699" s="486"/>
      <c r="N699" s="277" t="s">
        <v>79</v>
      </c>
      <c r="O699" s="543">
        <f>W694</f>
        <v>0</v>
      </c>
      <c r="P699" s="543"/>
      <c r="Q699" s="543"/>
      <c r="R699" s="497" t="str">
        <f>Z694</f>
        <v>˚</v>
      </c>
      <c r="S699" s="493"/>
      <c r="T699" s="279" t="s">
        <v>78</v>
      </c>
      <c r="U699" s="72" t="s">
        <v>767</v>
      </c>
      <c r="V699" s="543">
        <f>O699</f>
        <v>0</v>
      </c>
      <c r="W699" s="543"/>
      <c r="X699" s="543"/>
      <c r="Y699" s="497" t="str">
        <f>R699</f>
        <v>˚</v>
      </c>
      <c r="Z699" s="493"/>
      <c r="AA699" s="282"/>
      <c r="AB699" s="204"/>
      <c r="AC699" s="204"/>
      <c r="AD699" s="204"/>
      <c r="AE699" s="204"/>
      <c r="AF699" s="204"/>
      <c r="AP699" s="204"/>
      <c r="AQ699" s="204"/>
      <c r="AR699" s="204"/>
      <c r="AS699" s="204"/>
      <c r="AT699" s="204"/>
      <c r="AU699" s="204"/>
      <c r="AV699" s="204"/>
    </row>
    <row r="700" spans="1:59" ht="18.75" customHeight="1">
      <c r="B700" s="204"/>
      <c r="C700" s="204" t="s">
        <v>1087</v>
      </c>
      <c r="D700" s="204"/>
      <c r="E700" s="204"/>
      <c r="F700" s="204"/>
      <c r="G700" s="204"/>
      <c r="H700" s="204"/>
      <c r="I700" s="102" t="s">
        <v>1088</v>
      </c>
      <c r="J700" s="102"/>
      <c r="K700" s="102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204"/>
      <c r="AB700" s="204"/>
      <c r="AC700" s="204"/>
      <c r="AD700" s="204"/>
      <c r="AE700" s="204"/>
      <c r="AF700" s="204"/>
    </row>
    <row r="701" spans="1:59" ht="18.75" customHeight="1">
      <c r="B701" s="204"/>
      <c r="C701" s="204"/>
      <c r="D701" s="204"/>
      <c r="E701" s="204"/>
      <c r="F701" s="204"/>
      <c r="G701" s="204"/>
      <c r="H701" s="204"/>
      <c r="I701" s="102"/>
      <c r="J701" s="93"/>
      <c r="K701" s="102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204"/>
      <c r="AB701" s="204"/>
      <c r="AC701" s="204"/>
      <c r="AD701" s="204"/>
      <c r="AE701" s="204"/>
      <c r="AF701" s="204"/>
    </row>
    <row r="702" spans="1:59" s="130" customFormat="1" ht="18.75" customHeight="1">
      <c r="B702" s="292" t="s">
        <v>1089</v>
      </c>
      <c r="C702" s="57" t="str">
        <f>$H$642&amp;"의 분해능에 의한 표준불확도,"</f>
        <v>접촉식 좌표 측정기의 분해능에 의한 표준불확도,</v>
      </c>
      <c r="D702" s="277"/>
      <c r="E702" s="277"/>
      <c r="F702" s="277"/>
      <c r="G702" s="278"/>
      <c r="H702" s="277"/>
      <c r="I702" s="277"/>
      <c r="J702" s="277"/>
      <c r="K702" s="277"/>
      <c r="L702" s="277"/>
      <c r="M702" s="277"/>
      <c r="N702" s="277"/>
      <c r="O702" s="277"/>
      <c r="P702" s="277"/>
      <c r="Q702" s="277"/>
      <c r="R702" s="277"/>
      <c r="S702" s="277"/>
      <c r="T702" s="277"/>
      <c r="V702" s="277"/>
      <c r="W702" s="198" t="s">
        <v>1180</v>
      </c>
      <c r="X702" s="277"/>
      <c r="Y702" s="277"/>
      <c r="Z702" s="277"/>
      <c r="AA702" s="277"/>
      <c r="AB702" s="277"/>
      <c r="AC702" s="277"/>
      <c r="AD702" s="277"/>
      <c r="AE702" s="278"/>
      <c r="AF702" s="277"/>
      <c r="AG702" s="278"/>
      <c r="AH702" s="278"/>
      <c r="AI702" s="278"/>
      <c r="AJ702" s="278"/>
      <c r="AK702" s="278"/>
      <c r="AL702" s="278"/>
      <c r="AM702" s="278"/>
      <c r="AN702" s="278"/>
      <c r="AO702" s="278"/>
      <c r="AP702" s="278"/>
      <c r="AQ702" s="278"/>
      <c r="AR702" s="278"/>
      <c r="AS702" s="278"/>
      <c r="AT702" s="278"/>
      <c r="AU702" s="278"/>
      <c r="AV702" s="278"/>
      <c r="AW702" s="278"/>
      <c r="AX702" s="278"/>
      <c r="AY702" s="278"/>
      <c r="AZ702" s="278"/>
      <c r="BA702" s="278"/>
      <c r="BB702" s="278"/>
      <c r="BC702" s="278"/>
      <c r="BD702" s="278"/>
      <c r="BE702" s="278"/>
      <c r="BF702" s="278"/>
      <c r="BG702" s="278"/>
    </row>
    <row r="703" spans="1:59" s="130" customFormat="1" ht="18.75" customHeight="1">
      <c r="B703" s="57"/>
      <c r="C703" s="277" t="str">
        <f>"※ "&amp;$H$642&amp;" 분해능의 반범위에 직사각형 확률분포를 적용하여 계산한다."</f>
        <v>※ 접촉식 좌표 측정기 분해능의 반범위에 직사각형 확률분포를 적용하여 계산한다.</v>
      </c>
      <c r="D703" s="277"/>
      <c r="E703" s="277"/>
      <c r="F703" s="277"/>
      <c r="G703" s="278"/>
      <c r="H703" s="277"/>
      <c r="I703" s="277"/>
      <c r="J703" s="277"/>
      <c r="K703" s="277"/>
      <c r="L703" s="277"/>
      <c r="M703" s="277"/>
      <c r="N703" s="277"/>
      <c r="O703" s="277"/>
      <c r="P703" s="277"/>
      <c r="Q703" s="277"/>
      <c r="R703" s="277"/>
      <c r="S703" s="277"/>
      <c r="T703" s="277"/>
      <c r="U703" s="198"/>
      <c r="V703" s="277"/>
      <c r="W703" s="277"/>
      <c r="X703" s="277"/>
      <c r="Y703" s="277"/>
      <c r="Z703" s="277"/>
      <c r="AA703" s="277"/>
      <c r="AB703" s="277"/>
      <c r="AC703" s="277"/>
      <c r="AD703" s="277"/>
      <c r="AE703" s="278"/>
      <c r="AF703" s="277"/>
      <c r="AG703" s="278"/>
      <c r="AH703" s="278"/>
      <c r="AI703" s="278"/>
      <c r="AJ703" s="278"/>
      <c r="AK703" s="278"/>
      <c r="AL703" s="278"/>
      <c r="AM703" s="278"/>
      <c r="AN703" s="278"/>
      <c r="AO703" s="278"/>
      <c r="AP703" s="278"/>
      <c r="AQ703" s="278"/>
      <c r="AR703" s="278"/>
      <c r="AS703" s="278"/>
      <c r="AT703" s="278"/>
      <c r="AU703" s="278"/>
      <c r="AV703" s="278"/>
      <c r="AW703" s="278"/>
      <c r="AX703" s="278"/>
      <c r="AY703" s="278"/>
      <c r="AZ703" s="278"/>
      <c r="BA703" s="278"/>
      <c r="BB703" s="278"/>
      <c r="BC703" s="278"/>
      <c r="BD703" s="278"/>
      <c r="BE703" s="278"/>
      <c r="BF703" s="278"/>
      <c r="BG703" s="278"/>
    </row>
    <row r="704" spans="1:59" s="130" customFormat="1" ht="18.75" customHeight="1">
      <c r="B704" s="278"/>
      <c r="C704" s="281" t="s">
        <v>788</v>
      </c>
      <c r="D704" s="278"/>
      <c r="E704" s="278"/>
      <c r="F704" s="278"/>
      <c r="G704" s="278"/>
      <c r="H704" s="513">
        <v>0</v>
      </c>
      <c r="I704" s="513"/>
      <c r="J704" s="513"/>
      <c r="K704" s="513"/>
      <c r="L704" s="513"/>
      <c r="M704" s="513"/>
      <c r="N704" s="513"/>
      <c r="O704" s="513"/>
      <c r="P704" s="282"/>
      <c r="Q704" s="277"/>
      <c r="R704" s="277"/>
      <c r="S704" s="277"/>
      <c r="T704" s="277"/>
      <c r="U704" s="277"/>
      <c r="V704" s="277"/>
      <c r="W704" s="277"/>
      <c r="AC704" s="277"/>
      <c r="AD704" s="277"/>
      <c r="AE704" s="277"/>
      <c r="AF704" s="277"/>
      <c r="AG704" s="277"/>
      <c r="AH704" s="277"/>
      <c r="AI704" s="278"/>
      <c r="AJ704" s="278"/>
      <c r="AK704" s="278"/>
      <c r="AL704" s="278"/>
      <c r="AM704" s="278"/>
      <c r="AN704" s="278"/>
      <c r="AO704" s="278"/>
      <c r="AP704" s="278"/>
      <c r="AQ704" s="278"/>
      <c r="AR704" s="278"/>
      <c r="AS704" s="277"/>
      <c r="AT704" s="277"/>
      <c r="AU704" s="277"/>
      <c r="AV704" s="277"/>
      <c r="AW704" s="277"/>
      <c r="AX704" s="277"/>
      <c r="AY704" s="278"/>
      <c r="AZ704" s="278"/>
      <c r="BA704" s="278"/>
      <c r="BB704" s="278"/>
      <c r="BC704" s="278"/>
      <c r="BD704" s="278"/>
      <c r="BE704" s="278"/>
      <c r="BF704" s="278"/>
      <c r="BG704" s="278"/>
    </row>
    <row r="705" spans="1:59" s="130" customFormat="1" ht="18.75" customHeight="1">
      <c r="B705" s="278"/>
      <c r="C705" s="277" t="s">
        <v>1140</v>
      </c>
      <c r="D705" s="277"/>
      <c r="E705" s="277"/>
      <c r="F705" s="277"/>
      <c r="G705" s="277"/>
      <c r="H705" s="277"/>
      <c r="I705" s="278"/>
      <c r="J705" s="61" t="s">
        <v>1090</v>
      </c>
      <c r="K705" s="277"/>
      <c r="L705" s="277"/>
      <c r="M705" s="277"/>
      <c r="N705" s="277"/>
      <c r="O705" s="277"/>
      <c r="P705" s="493">
        <f>Calcu!C426</f>
        <v>0</v>
      </c>
      <c r="Q705" s="493"/>
      <c r="R705" s="493"/>
      <c r="S705" s="518" t="s">
        <v>1141</v>
      </c>
      <c r="T705" s="518"/>
      <c r="U705" s="277"/>
      <c r="V705" s="278"/>
      <c r="W705" s="278"/>
      <c r="X705" s="134"/>
      <c r="AD705" s="277"/>
      <c r="AE705" s="277"/>
      <c r="AF705" s="278"/>
      <c r="AG705" s="278"/>
      <c r="AH705" s="278"/>
      <c r="AI705" s="278"/>
      <c r="AJ705" s="278"/>
      <c r="AK705" s="278"/>
      <c r="AL705" s="278"/>
      <c r="AM705" s="278"/>
      <c r="AN705" s="277"/>
      <c r="AO705" s="277"/>
      <c r="AP705" s="277"/>
      <c r="AQ705" s="277"/>
      <c r="AR705" s="277"/>
      <c r="AS705" s="277"/>
      <c r="AT705" s="277"/>
      <c r="AU705" s="277"/>
      <c r="AV705" s="277"/>
      <c r="AW705" s="277"/>
      <c r="AX705" s="277"/>
      <c r="AY705" s="278"/>
      <c r="AZ705" s="278"/>
      <c r="BA705" s="278"/>
      <c r="BB705" s="278"/>
      <c r="BC705" s="278"/>
      <c r="BD705" s="278"/>
      <c r="BE705" s="278"/>
      <c r="BF705" s="278"/>
      <c r="BG705" s="278"/>
    </row>
    <row r="706" spans="1:59" s="130" customFormat="1" ht="18.75" customHeight="1">
      <c r="B706" s="278"/>
      <c r="C706" s="277"/>
      <c r="D706" s="277"/>
      <c r="E706" s="277"/>
      <c r="F706" s="277"/>
      <c r="G706" s="277"/>
      <c r="H706" s="277"/>
      <c r="I706" s="277"/>
      <c r="K706" s="494" t="s">
        <v>1181</v>
      </c>
      <c r="L706" s="494"/>
      <c r="M706" s="494"/>
      <c r="N706" s="481" t="s">
        <v>767</v>
      </c>
      <c r="O706" s="495" t="s">
        <v>1142</v>
      </c>
      <c r="P706" s="496"/>
      <c r="Q706" s="496"/>
      <c r="R706" s="496"/>
      <c r="S706" s="481" t="s">
        <v>767</v>
      </c>
      <c r="T706" s="503">
        <f>P705*3600</f>
        <v>0</v>
      </c>
      <c r="U706" s="503"/>
      <c r="V706" s="295" t="s">
        <v>1143</v>
      </c>
      <c r="W706" s="491" t="s">
        <v>758</v>
      </c>
      <c r="X706" s="543">
        <f>T706/2/SQRT(3)</f>
        <v>0</v>
      </c>
      <c r="Y706" s="543"/>
      <c r="Z706" s="543"/>
      <c r="AA706" s="493" t="str">
        <f>V706</f>
        <v>˝</v>
      </c>
      <c r="AB706" s="493"/>
      <c r="AC706" s="277"/>
      <c r="AD706" s="278"/>
      <c r="AE706" s="278"/>
      <c r="AF706" s="278"/>
      <c r="AG706" s="278"/>
      <c r="AH706" s="278"/>
      <c r="AI706" s="278"/>
      <c r="AJ706" s="278"/>
      <c r="AK706" s="278"/>
      <c r="AL706" s="278"/>
      <c r="AM706" s="278"/>
      <c r="AN706" s="278"/>
      <c r="AO706" s="278"/>
      <c r="AP706" s="278"/>
      <c r="AQ706" s="277"/>
      <c r="AR706" s="277"/>
      <c r="AS706" s="277"/>
      <c r="AT706" s="277"/>
      <c r="AU706" s="277"/>
      <c r="AV706" s="277"/>
      <c r="AW706" s="277"/>
      <c r="AX706" s="277"/>
      <c r="AY706" s="278"/>
      <c r="AZ706" s="278"/>
      <c r="BA706" s="278"/>
      <c r="BB706" s="278"/>
      <c r="BC706" s="278"/>
      <c r="BD706" s="278"/>
      <c r="BE706" s="278"/>
      <c r="BF706" s="278"/>
      <c r="BG706" s="278"/>
    </row>
    <row r="707" spans="1:59" s="130" customFormat="1" ht="18.75" customHeight="1">
      <c r="B707" s="278"/>
      <c r="C707" s="277"/>
      <c r="D707" s="277"/>
      <c r="E707" s="277"/>
      <c r="F707" s="277"/>
      <c r="G707" s="277"/>
      <c r="H707" s="277"/>
      <c r="I707" s="277"/>
      <c r="J707" s="199"/>
      <c r="K707" s="494"/>
      <c r="L707" s="494"/>
      <c r="M707" s="494"/>
      <c r="N707" s="481"/>
      <c r="O707" s="507"/>
      <c r="P707" s="507"/>
      <c r="Q707" s="507"/>
      <c r="R707" s="507"/>
      <c r="S707" s="481"/>
      <c r="T707" s="302"/>
      <c r="U707" s="302"/>
      <c r="V707" s="302"/>
      <c r="W707" s="491"/>
      <c r="X707" s="543"/>
      <c r="Y707" s="543"/>
      <c r="Z707" s="543"/>
      <c r="AA707" s="493"/>
      <c r="AB707" s="493"/>
      <c r="AC707" s="277"/>
      <c r="AD707" s="278"/>
      <c r="AE707" s="278"/>
      <c r="AF707" s="278"/>
      <c r="AG707" s="278"/>
      <c r="AH707" s="278"/>
      <c r="AI707" s="278"/>
      <c r="AJ707" s="278"/>
      <c r="AK707" s="278"/>
      <c r="AL707" s="278"/>
      <c r="AM707" s="278"/>
      <c r="AN707" s="278"/>
      <c r="AO707" s="278"/>
      <c r="AP707" s="278"/>
      <c r="AQ707" s="277"/>
      <c r="AR707" s="277"/>
      <c r="AS707" s="277"/>
      <c r="AT707" s="277"/>
      <c r="AU707" s="277"/>
      <c r="AV707" s="277"/>
      <c r="AW707" s="277"/>
      <c r="AX707" s="277"/>
      <c r="AY707" s="278"/>
      <c r="AZ707" s="278"/>
      <c r="BA707" s="278"/>
      <c r="BB707" s="278"/>
      <c r="BC707" s="278"/>
      <c r="BD707" s="278"/>
      <c r="BE707" s="278"/>
      <c r="BF707" s="278"/>
      <c r="BG707" s="278"/>
    </row>
    <row r="708" spans="1:59" s="130" customFormat="1" ht="18.75" customHeight="1">
      <c r="B708" s="278"/>
      <c r="C708" s="277" t="s">
        <v>1092</v>
      </c>
      <c r="D708" s="277"/>
      <c r="E708" s="277"/>
      <c r="F708" s="277"/>
      <c r="G708" s="277"/>
      <c r="H708" s="277"/>
      <c r="I708" s="500" t="str">
        <f>AB672</f>
        <v>직사각형</v>
      </c>
      <c r="J708" s="500"/>
      <c r="K708" s="500"/>
      <c r="L708" s="500"/>
      <c r="M708" s="500"/>
      <c r="N708" s="500"/>
      <c r="O708" s="500"/>
      <c r="P708" s="500"/>
      <c r="Q708" s="277"/>
      <c r="R708" s="277"/>
      <c r="S708" s="277"/>
      <c r="T708" s="277"/>
      <c r="U708" s="277"/>
      <c r="V708" s="277"/>
      <c r="W708" s="277"/>
      <c r="X708" s="277"/>
      <c r="Y708" s="277"/>
      <c r="Z708" s="278"/>
      <c r="AA708" s="278"/>
      <c r="AB708" s="278"/>
      <c r="AC708" s="278"/>
      <c r="AD708" s="278"/>
      <c r="AE708" s="278"/>
      <c r="AF708" s="278"/>
      <c r="AG708" s="278"/>
      <c r="AH708" s="277"/>
      <c r="AI708" s="277"/>
      <c r="AJ708" s="277"/>
      <c r="AK708" s="277"/>
      <c r="AL708" s="277"/>
      <c r="AM708" s="277"/>
      <c r="AN708" s="277"/>
      <c r="AO708" s="277"/>
      <c r="AP708" s="277"/>
      <c r="AQ708" s="277"/>
      <c r="AR708" s="277"/>
      <c r="AS708" s="277"/>
      <c r="AT708" s="277"/>
      <c r="AU708" s="277"/>
      <c r="AV708" s="277"/>
      <c r="AW708" s="277"/>
      <c r="AX708" s="277"/>
      <c r="AY708" s="278"/>
      <c r="AZ708" s="278"/>
      <c r="BA708" s="278"/>
      <c r="BB708" s="278"/>
      <c r="BC708" s="278"/>
      <c r="BD708" s="278"/>
      <c r="BE708" s="278"/>
      <c r="BF708" s="278"/>
      <c r="BG708" s="278"/>
    </row>
    <row r="709" spans="1:59" s="130" customFormat="1" ht="18.75" customHeight="1">
      <c r="B709" s="278"/>
      <c r="C709" s="487" t="s">
        <v>1144</v>
      </c>
      <c r="D709" s="487"/>
      <c r="E709" s="487"/>
      <c r="F709" s="487"/>
      <c r="G709" s="487"/>
      <c r="H709" s="487"/>
      <c r="I709" s="277"/>
      <c r="J709" s="277"/>
      <c r="K709" s="277"/>
      <c r="L709" s="277"/>
      <c r="M709" s="277"/>
      <c r="N709" s="545">
        <f>AG672</f>
        <v>1</v>
      </c>
      <c r="O709" s="545"/>
      <c r="P709" s="138"/>
      <c r="Q709" s="138"/>
      <c r="R709" s="138"/>
      <c r="S709" s="277"/>
      <c r="T709" s="277"/>
      <c r="U709" s="277"/>
      <c r="V709" s="277"/>
      <c r="W709" s="277"/>
      <c r="X709" s="277"/>
      <c r="Y709" s="277"/>
      <c r="Z709" s="139"/>
      <c r="AA709" s="139"/>
      <c r="AB709" s="277"/>
      <c r="AC709" s="277"/>
      <c r="AD709" s="277"/>
      <c r="AE709" s="277"/>
      <c r="AF709" s="277"/>
      <c r="AG709" s="277"/>
      <c r="AH709" s="277"/>
      <c r="AI709" s="277"/>
      <c r="AJ709" s="277"/>
      <c r="AK709" s="277"/>
      <c r="AL709" s="278"/>
      <c r="AM709" s="278"/>
      <c r="AN709" s="278"/>
      <c r="AO709" s="277"/>
      <c r="AP709" s="277"/>
      <c r="AQ709" s="277"/>
      <c r="AR709" s="277"/>
      <c r="AS709" s="277"/>
      <c r="AT709" s="277"/>
      <c r="AU709" s="277"/>
      <c r="AV709" s="277"/>
      <c r="AW709" s="277"/>
      <c r="AX709" s="277"/>
      <c r="AY709" s="278"/>
      <c r="AZ709" s="278"/>
      <c r="BA709" s="278"/>
      <c r="BB709" s="278"/>
      <c r="BC709" s="278"/>
      <c r="BD709" s="278"/>
      <c r="BE709" s="278"/>
      <c r="BF709" s="278"/>
      <c r="BG709" s="278"/>
    </row>
    <row r="710" spans="1:59" s="130" customFormat="1" ht="18.75" customHeight="1">
      <c r="B710" s="278"/>
      <c r="C710" s="487"/>
      <c r="D710" s="487"/>
      <c r="E710" s="487"/>
      <c r="F710" s="487"/>
      <c r="G710" s="487"/>
      <c r="H710" s="487"/>
      <c r="I710" s="277"/>
      <c r="J710" s="277"/>
      <c r="K710" s="277"/>
      <c r="L710" s="277"/>
      <c r="M710" s="277"/>
      <c r="N710" s="545"/>
      <c r="O710" s="545"/>
      <c r="P710" s="138"/>
      <c r="Q710" s="138"/>
      <c r="R710" s="138"/>
      <c r="S710" s="277"/>
      <c r="T710" s="277"/>
      <c r="U710" s="277"/>
      <c r="V710" s="277"/>
      <c r="W710" s="277"/>
      <c r="X710" s="277"/>
      <c r="Y710" s="277"/>
      <c r="Z710" s="139"/>
      <c r="AA710" s="139"/>
      <c r="AB710" s="277"/>
      <c r="AC710" s="277"/>
      <c r="AD710" s="277"/>
      <c r="AE710" s="277"/>
      <c r="AF710" s="277"/>
      <c r="AG710" s="277"/>
      <c r="AH710" s="277"/>
      <c r="AI710" s="277"/>
      <c r="AJ710" s="277"/>
      <c r="AK710" s="277"/>
      <c r="AL710" s="278"/>
      <c r="AM710" s="278"/>
      <c r="AN710" s="278"/>
      <c r="AO710" s="277"/>
      <c r="AP710" s="277"/>
      <c r="AQ710" s="277"/>
      <c r="AR710" s="277"/>
      <c r="AS710" s="277"/>
      <c r="AT710" s="277"/>
      <c r="AU710" s="277"/>
      <c r="AV710" s="277"/>
      <c r="AW710" s="277"/>
      <c r="AX710" s="277"/>
      <c r="AY710" s="278"/>
      <c r="AZ710" s="278"/>
      <c r="BA710" s="278"/>
      <c r="BB710" s="278"/>
      <c r="BC710" s="278"/>
      <c r="BD710" s="278"/>
      <c r="BE710" s="278"/>
      <c r="BF710" s="278"/>
      <c r="BG710" s="278"/>
    </row>
    <row r="711" spans="1:59" s="130" customFormat="1" ht="18.75" customHeight="1">
      <c r="B711" s="278"/>
      <c r="C711" s="277" t="s">
        <v>1094</v>
      </c>
      <c r="D711" s="277"/>
      <c r="E711" s="277"/>
      <c r="F711" s="277"/>
      <c r="G711" s="277"/>
      <c r="H711" s="277"/>
      <c r="I711" s="277"/>
      <c r="J711" s="278"/>
      <c r="K711" s="278" t="s">
        <v>1145</v>
      </c>
      <c r="L711" s="481">
        <v>1</v>
      </c>
      <c r="M711" s="481"/>
      <c r="N711" s="278" t="s">
        <v>79</v>
      </c>
      <c r="O711" s="543">
        <f>X706</f>
        <v>0</v>
      </c>
      <c r="P711" s="543"/>
      <c r="Q711" s="543"/>
      <c r="R711" s="497" t="str">
        <f>AA706</f>
        <v>˝</v>
      </c>
      <c r="S711" s="493"/>
      <c r="T711" s="279" t="s">
        <v>804</v>
      </c>
      <c r="U711" s="72" t="s">
        <v>767</v>
      </c>
      <c r="V711" s="543">
        <f>L711*O711</f>
        <v>0</v>
      </c>
      <c r="W711" s="543"/>
      <c r="X711" s="543"/>
      <c r="Y711" s="286" t="str">
        <f>R711</f>
        <v>˝</v>
      </c>
      <c r="Z711" s="56"/>
      <c r="AA711" s="282"/>
      <c r="AB711" s="140"/>
      <c r="AC711" s="133"/>
      <c r="AD711" s="278"/>
      <c r="AE711" s="277"/>
      <c r="AF711" s="278"/>
      <c r="AG711" s="278"/>
      <c r="AH711" s="278"/>
      <c r="AI711" s="278"/>
      <c r="AJ711" s="278"/>
      <c r="AK711" s="277"/>
      <c r="AL711" s="278"/>
      <c r="AM711" s="278"/>
      <c r="AN711" s="278"/>
      <c r="AO711" s="277"/>
      <c r="AP711" s="277"/>
      <c r="AQ711" s="277"/>
      <c r="AR711" s="277"/>
      <c r="AS711" s="277"/>
      <c r="AT711" s="277"/>
      <c r="AU711" s="277"/>
      <c r="AV711" s="277"/>
      <c r="AW711" s="277"/>
      <c r="AX711" s="277"/>
      <c r="AY711" s="278"/>
      <c r="AZ711" s="278"/>
      <c r="BA711" s="278"/>
      <c r="BB711" s="278"/>
      <c r="BC711" s="278"/>
      <c r="BD711" s="278"/>
      <c r="BE711" s="278"/>
      <c r="BF711" s="278"/>
      <c r="BG711" s="278"/>
    </row>
    <row r="712" spans="1:59" s="130" customFormat="1" ht="18.75" customHeight="1">
      <c r="B712" s="278"/>
      <c r="C712" s="487" t="s">
        <v>1146</v>
      </c>
      <c r="D712" s="487"/>
      <c r="E712" s="487"/>
      <c r="F712" s="487"/>
      <c r="G712" s="487"/>
      <c r="H712" s="277"/>
      <c r="J712" s="277"/>
      <c r="K712" s="277"/>
      <c r="L712" s="277"/>
      <c r="M712" s="277"/>
      <c r="N712" s="277"/>
      <c r="O712" s="277"/>
      <c r="P712" s="277"/>
      <c r="Q712" s="277"/>
      <c r="R712" s="133"/>
      <c r="S712" s="277"/>
      <c r="T712" s="277"/>
      <c r="U712" s="277"/>
      <c r="W712" s="277"/>
      <c r="X712" s="204" t="s">
        <v>1147</v>
      </c>
      <c r="Y712" s="277"/>
      <c r="Z712" s="277"/>
      <c r="AA712" s="277"/>
      <c r="AB712" s="277"/>
      <c r="AC712" s="277"/>
      <c r="AD712" s="277"/>
      <c r="AE712" s="278"/>
      <c r="AF712" s="278"/>
      <c r="AG712" s="278"/>
      <c r="AH712" s="278"/>
      <c r="AI712" s="278"/>
      <c r="AJ712" s="278"/>
      <c r="AK712" s="278"/>
      <c r="AL712" s="278"/>
      <c r="AM712" s="278"/>
      <c r="AN712" s="278"/>
      <c r="AO712" s="278"/>
      <c r="AP712" s="278"/>
      <c r="AQ712" s="278"/>
      <c r="AR712" s="278"/>
      <c r="AS712" s="278"/>
      <c r="AT712" s="278"/>
      <c r="AU712" s="278"/>
      <c r="AV712" s="278"/>
      <c r="AW712" s="278"/>
      <c r="AX712" s="278"/>
      <c r="AY712" s="278"/>
      <c r="AZ712" s="278"/>
      <c r="BA712" s="278"/>
      <c r="BB712" s="278"/>
      <c r="BC712" s="278"/>
      <c r="BD712" s="278"/>
      <c r="BE712" s="278"/>
      <c r="BF712" s="278"/>
      <c r="BG712" s="278"/>
    </row>
    <row r="713" spans="1:59" s="130" customFormat="1" ht="18.75" customHeight="1">
      <c r="B713" s="278"/>
      <c r="C713" s="487"/>
      <c r="D713" s="487"/>
      <c r="E713" s="487"/>
      <c r="F713" s="487"/>
      <c r="G713" s="487"/>
      <c r="H713" s="277"/>
      <c r="I713" s="277"/>
      <c r="J713" s="277"/>
      <c r="K713" s="277"/>
      <c r="L713" s="277"/>
      <c r="M713" s="277"/>
      <c r="N713" s="277"/>
      <c r="O713" s="277"/>
      <c r="P713" s="277"/>
      <c r="Q713" s="277"/>
      <c r="R713" s="133"/>
      <c r="S713" s="277"/>
      <c r="T713" s="277"/>
      <c r="U713" s="277"/>
      <c r="V713" s="277"/>
      <c r="W713" s="277"/>
      <c r="X713" s="277"/>
      <c r="Y713" s="277"/>
      <c r="Z713" s="277"/>
      <c r="AA713" s="277"/>
      <c r="AB713" s="277"/>
      <c r="AC713" s="277"/>
      <c r="AD713" s="277"/>
      <c r="AE713" s="278"/>
      <c r="AF713" s="278"/>
      <c r="AG713" s="278"/>
      <c r="AH713" s="278"/>
      <c r="AI713" s="278"/>
      <c r="AJ713" s="278"/>
      <c r="AK713" s="278"/>
      <c r="AL713" s="278"/>
      <c r="AM713" s="278"/>
      <c r="AN713" s="278"/>
      <c r="AO713" s="278"/>
      <c r="AP713" s="278"/>
      <c r="AQ713" s="278"/>
      <c r="AR713" s="278"/>
      <c r="AS713" s="278"/>
      <c r="AT713" s="278"/>
      <c r="AU713" s="278"/>
      <c r="AV713" s="278"/>
      <c r="AW713" s="278"/>
      <c r="AX713" s="278"/>
      <c r="AY713" s="278"/>
      <c r="AZ713" s="278"/>
      <c r="BA713" s="278"/>
      <c r="BB713" s="278"/>
      <c r="BC713" s="278"/>
      <c r="BD713" s="278"/>
      <c r="BE713" s="278"/>
      <c r="BF713" s="278"/>
      <c r="BG713" s="278"/>
    </row>
    <row r="714" spans="1:59" s="130" customFormat="1" ht="18.75" customHeight="1">
      <c r="B714" s="278"/>
      <c r="C714" s="57"/>
      <c r="D714" s="277"/>
      <c r="E714" s="277"/>
      <c r="F714" s="277"/>
      <c r="G714" s="278"/>
      <c r="H714" s="277"/>
      <c r="I714" s="277"/>
      <c r="J714" s="277"/>
      <c r="K714" s="277"/>
      <c r="L714" s="277"/>
      <c r="M714" s="277"/>
      <c r="N714" s="277"/>
      <c r="O714" s="277"/>
      <c r="P714" s="277"/>
      <c r="Q714" s="277"/>
      <c r="R714" s="277"/>
      <c r="S714" s="277"/>
      <c r="T714" s="277"/>
      <c r="U714" s="277"/>
      <c r="V714" s="277"/>
      <c r="W714" s="277"/>
      <c r="X714" s="277"/>
      <c r="Y714" s="277"/>
      <c r="Z714" s="277"/>
      <c r="AA714" s="277"/>
      <c r="AB714" s="277"/>
      <c r="AC714" s="277"/>
      <c r="AD714" s="277"/>
      <c r="AE714" s="278"/>
      <c r="AF714" s="277"/>
      <c r="AG714" s="278"/>
      <c r="AH714" s="278"/>
      <c r="AI714" s="278"/>
      <c r="AJ714" s="278"/>
      <c r="AK714" s="278"/>
      <c r="AL714" s="278"/>
      <c r="AM714" s="278"/>
      <c r="AN714" s="278"/>
      <c r="AO714" s="278"/>
      <c r="AP714" s="278"/>
      <c r="AQ714" s="278"/>
      <c r="AR714" s="278"/>
      <c r="AS714" s="278"/>
      <c r="AT714" s="278"/>
      <c r="AU714" s="278"/>
      <c r="AV714" s="278"/>
      <c r="AW714" s="278"/>
      <c r="AX714" s="278"/>
      <c r="AY714" s="278"/>
      <c r="AZ714" s="278"/>
      <c r="BA714" s="278"/>
      <c r="BB714" s="278"/>
      <c r="BC714" s="278"/>
      <c r="BD714" s="278"/>
      <c r="BE714" s="278"/>
      <c r="BF714" s="278"/>
      <c r="BG714" s="278"/>
    </row>
    <row r="715" spans="1:59" s="130" customFormat="1" ht="18.75" customHeight="1">
      <c r="A715" s="57" t="s">
        <v>869</v>
      </c>
      <c r="B715" s="278"/>
      <c r="C715" s="278"/>
      <c r="D715" s="278"/>
      <c r="E715" s="278"/>
      <c r="F715" s="278"/>
      <c r="G715" s="278"/>
      <c r="H715" s="278"/>
      <c r="I715" s="278"/>
      <c r="J715" s="278"/>
      <c r="K715" s="278"/>
      <c r="L715" s="278"/>
      <c r="M715" s="278"/>
      <c r="N715" s="278"/>
      <c r="O715" s="278"/>
      <c r="P715" s="278"/>
      <c r="Q715" s="278"/>
      <c r="R715" s="278"/>
      <c r="S715" s="278"/>
      <c r="T715" s="278"/>
      <c r="U715" s="278"/>
      <c r="V715" s="278"/>
      <c r="W715" s="278"/>
      <c r="X715" s="278"/>
      <c r="Y715" s="278"/>
      <c r="Z715" s="278"/>
      <c r="AA715" s="278"/>
      <c r="AB715" s="278"/>
      <c r="AC715" s="278"/>
      <c r="AD715" s="278"/>
      <c r="AE715" s="278"/>
      <c r="AF715" s="278"/>
      <c r="AG715" s="278"/>
      <c r="AH715" s="278"/>
      <c r="AI715" s="278"/>
      <c r="AJ715" s="278"/>
      <c r="AK715" s="278"/>
      <c r="AL715" s="278"/>
      <c r="AM715" s="278"/>
      <c r="AN715" s="278"/>
      <c r="AO715" s="278"/>
      <c r="AP715" s="278"/>
      <c r="AQ715" s="278"/>
      <c r="AR715" s="278"/>
      <c r="AS715" s="278"/>
      <c r="AT715" s="278"/>
      <c r="AU715" s="278"/>
      <c r="AV715" s="278"/>
      <c r="AW715" s="278"/>
      <c r="AX715" s="278"/>
      <c r="AY715" s="278"/>
      <c r="AZ715" s="278"/>
      <c r="BA715" s="278"/>
      <c r="BB715" s="278"/>
      <c r="BC715" s="278"/>
      <c r="BD715" s="278"/>
      <c r="BE715" s="278"/>
      <c r="BF715" s="278"/>
    </row>
    <row r="716" spans="1:59" s="130" customFormat="1" ht="18.75" customHeight="1">
      <c r="A716" s="278"/>
      <c r="B716" s="278"/>
      <c r="C716" s="278"/>
      <c r="D716" s="278"/>
      <c r="E716" s="278"/>
      <c r="F716" s="278"/>
      <c r="G716" s="278"/>
      <c r="H716" s="278"/>
      <c r="I716" s="278"/>
      <c r="J716" s="278"/>
      <c r="K716" s="278"/>
      <c r="L716" s="278"/>
      <c r="M716" s="278"/>
      <c r="N716" s="278"/>
      <c r="O716" s="278"/>
      <c r="P716" s="278"/>
      <c r="Q716" s="278"/>
      <c r="R716" s="278"/>
      <c r="S716" s="278"/>
      <c r="T716" s="278"/>
      <c r="U716" s="278"/>
      <c r="V716" s="278"/>
      <c r="W716" s="278"/>
      <c r="X716" s="278"/>
      <c r="Y716" s="278"/>
      <c r="Z716" s="278"/>
      <c r="AA716" s="278"/>
      <c r="AB716" s="278"/>
      <c r="AC716" s="278"/>
      <c r="AD716" s="278"/>
      <c r="AE716" s="277"/>
      <c r="AF716" s="278"/>
      <c r="AG716" s="278"/>
      <c r="AH716" s="278"/>
      <c r="AI716" s="278"/>
      <c r="AJ716" s="278"/>
      <c r="AK716" s="277"/>
      <c r="AL716" s="277"/>
      <c r="AM716" s="287"/>
      <c r="AN716" s="287"/>
      <c r="AO716" s="287"/>
      <c r="AP716" s="287"/>
      <c r="AQ716" s="277"/>
      <c r="AR716" s="278"/>
      <c r="AT716" s="218"/>
      <c r="AU716" s="218"/>
      <c r="AV716" s="218"/>
      <c r="AW716" s="277"/>
      <c r="AX716" s="277"/>
      <c r="AY716" s="278"/>
      <c r="BA716" s="278"/>
      <c r="BB716" s="278"/>
      <c r="BC716" s="278"/>
      <c r="BD716" s="278"/>
      <c r="BE716" s="278"/>
      <c r="BF716" s="278"/>
    </row>
    <row r="717" spans="1:59" s="130" customFormat="1" ht="18.75" customHeight="1">
      <c r="A717" s="278"/>
      <c r="B717" s="278"/>
      <c r="C717" s="278"/>
      <c r="D717" s="278"/>
      <c r="E717" s="278" t="s">
        <v>767</v>
      </c>
      <c r="F717" s="480" t="e">
        <f>AP670</f>
        <v>#VALUE!</v>
      </c>
      <c r="G717" s="480"/>
      <c r="H717" s="480"/>
      <c r="I717" s="277" t="s">
        <v>1152</v>
      </c>
      <c r="J717" s="277"/>
      <c r="K717" s="481" t="s">
        <v>876</v>
      </c>
      <c r="L717" s="481"/>
      <c r="M717" s="480">
        <f>AP671</f>
        <v>0</v>
      </c>
      <c r="N717" s="480"/>
      <c r="O717" s="480"/>
      <c r="P717" s="291" t="s">
        <v>1152</v>
      </c>
      <c r="Q717" s="277"/>
      <c r="R717" s="481" t="s">
        <v>870</v>
      </c>
      <c r="S717" s="481"/>
      <c r="T717" s="480">
        <f>AP672</f>
        <v>0</v>
      </c>
      <c r="U717" s="480"/>
      <c r="V717" s="480"/>
      <c r="W717" s="291" t="s">
        <v>1152</v>
      </c>
      <c r="X717" s="277"/>
      <c r="Y717" s="278"/>
      <c r="Z717" s="278"/>
      <c r="AA717" s="278"/>
      <c r="AB717" s="278"/>
      <c r="AC717" s="278"/>
      <c r="AD717" s="278"/>
      <c r="AE717" s="277"/>
      <c r="AF717" s="278"/>
      <c r="AG717" s="278"/>
      <c r="AH717" s="278"/>
      <c r="AI717" s="278"/>
      <c r="AJ717" s="278"/>
      <c r="AK717" s="277"/>
      <c r="AL717" s="277"/>
      <c r="AM717" s="287"/>
      <c r="AN717" s="287"/>
      <c r="AO717" s="287"/>
      <c r="AP717" s="287"/>
      <c r="AQ717" s="277"/>
      <c r="AR717" s="278"/>
      <c r="AT717" s="218"/>
      <c r="AU717" s="218"/>
      <c r="AV717" s="218"/>
      <c r="AW717" s="277"/>
      <c r="AX717" s="277"/>
      <c r="AY717" s="278"/>
      <c r="BA717" s="278"/>
      <c r="BB717" s="278"/>
      <c r="BC717" s="278"/>
      <c r="BD717" s="278"/>
      <c r="BE717" s="278"/>
      <c r="BF717" s="278"/>
    </row>
    <row r="718" spans="1:59" s="58" customFormat="1" ht="18.75" customHeight="1">
      <c r="A718" s="277"/>
      <c r="B718" s="277"/>
      <c r="C718" s="277"/>
      <c r="D718" s="277"/>
      <c r="E718" s="278" t="s">
        <v>767</v>
      </c>
      <c r="F718" s="480" t="e">
        <f>AP673</f>
        <v>#VALUE!</v>
      </c>
      <c r="G718" s="480"/>
      <c r="H718" s="480"/>
      <c r="I718" s="291" t="s">
        <v>1152</v>
      </c>
      <c r="J718" s="277"/>
      <c r="K718" s="130"/>
      <c r="L718" s="277"/>
      <c r="M718" s="277"/>
      <c r="N718" s="277"/>
      <c r="O718" s="277"/>
      <c r="P718" s="277"/>
      <c r="Q718" s="277"/>
      <c r="R718" s="277"/>
      <c r="S718" s="277"/>
      <c r="T718" s="277"/>
      <c r="U718" s="277"/>
      <c r="V718" s="277"/>
      <c r="W718" s="277"/>
      <c r="X718" s="277"/>
      <c r="Y718" s="278"/>
      <c r="Z718" s="277"/>
      <c r="AA718" s="277"/>
      <c r="AB718" s="277"/>
      <c r="AC718" s="277"/>
      <c r="AD718" s="277"/>
      <c r="AE718" s="277"/>
      <c r="AF718" s="277"/>
      <c r="AG718" s="277"/>
      <c r="AH718" s="277"/>
      <c r="AI718" s="277"/>
      <c r="AJ718" s="277"/>
      <c r="AK718" s="277"/>
      <c r="AL718" s="277"/>
      <c r="AM718" s="277"/>
      <c r="AN718" s="277"/>
      <c r="AO718" s="277"/>
      <c r="AP718" s="277"/>
      <c r="AQ718" s="277"/>
      <c r="AR718" s="277"/>
      <c r="AS718" s="277"/>
      <c r="AT718" s="277"/>
      <c r="AU718" s="277"/>
      <c r="AV718" s="277"/>
      <c r="AW718" s="277"/>
      <c r="AX718" s="277"/>
      <c r="AY718" s="277"/>
      <c r="AZ718" s="277"/>
    </row>
    <row r="719" spans="1:59" s="58" customFormat="1" ht="18.75" customHeight="1">
      <c r="A719" s="277"/>
      <c r="B719" s="277"/>
      <c r="C719" s="277"/>
      <c r="D719" s="280"/>
      <c r="E719" s="280"/>
      <c r="F719" s="280"/>
      <c r="G719" s="277"/>
      <c r="H719" s="277"/>
      <c r="I719" s="278"/>
      <c r="J719" s="278"/>
      <c r="K719" s="141"/>
      <c r="L719" s="141"/>
      <c r="M719" s="141"/>
      <c r="N719" s="141"/>
      <c r="O719" s="277"/>
      <c r="P719" s="277"/>
      <c r="Q719" s="277"/>
      <c r="R719" s="277"/>
      <c r="S719" s="277"/>
      <c r="T719" s="277"/>
      <c r="U719" s="277"/>
      <c r="V719" s="277"/>
      <c r="W719" s="277"/>
      <c r="X719" s="277"/>
      <c r="Y719" s="277"/>
      <c r="Z719" s="277"/>
      <c r="AA719" s="277"/>
      <c r="AB719" s="277"/>
      <c r="AC719" s="277"/>
      <c r="AD719" s="277"/>
      <c r="AE719" s="277"/>
      <c r="AF719" s="277"/>
      <c r="AG719" s="277"/>
      <c r="AH719" s="277"/>
      <c r="AI719" s="277"/>
      <c r="AJ719" s="277"/>
      <c r="AK719" s="277"/>
      <c r="AL719" s="277"/>
      <c r="AM719" s="277"/>
      <c r="AN719" s="277"/>
      <c r="AO719" s="277"/>
      <c r="AP719" s="277"/>
      <c r="AQ719" s="277"/>
      <c r="AR719" s="277"/>
      <c r="AS719" s="277"/>
      <c r="AT719" s="277"/>
      <c r="AU719" s="277"/>
      <c r="AV719" s="277"/>
      <c r="AW719" s="277"/>
      <c r="AX719" s="277"/>
      <c r="AY719" s="277"/>
      <c r="AZ719" s="277"/>
      <c r="BA719" s="277"/>
      <c r="BB719" s="277"/>
      <c r="BC719" s="277"/>
      <c r="BD719" s="277"/>
      <c r="BE719" s="277"/>
      <c r="BF719" s="277"/>
    </row>
    <row r="720" spans="1:59" s="130" customFormat="1" ht="18.75" customHeight="1">
      <c r="A720" s="278"/>
      <c r="B720" s="278"/>
      <c r="C720" s="278"/>
      <c r="D720" s="134" t="s">
        <v>1148</v>
      </c>
      <c r="E720" s="278" t="s">
        <v>758</v>
      </c>
      <c r="F720" s="480" t="e">
        <f>F718</f>
        <v>#VALUE!</v>
      </c>
      <c r="G720" s="480"/>
      <c r="H720" s="480"/>
      <c r="I720" s="291" t="s">
        <v>1152</v>
      </c>
      <c r="J720" s="277"/>
      <c r="K720" s="218"/>
      <c r="L720" s="282"/>
      <c r="M720" s="282"/>
      <c r="N720" s="204"/>
      <c r="O720" s="204"/>
      <c r="P720" s="204"/>
      <c r="Q720" s="277"/>
      <c r="R720" s="277"/>
      <c r="T720" s="277"/>
      <c r="U720" s="277"/>
      <c r="V720" s="277"/>
      <c r="W720" s="277"/>
      <c r="X720" s="277"/>
      <c r="Y720" s="278"/>
      <c r="Z720" s="278"/>
      <c r="AA720" s="278"/>
      <c r="AB720" s="278"/>
      <c r="AC720" s="278"/>
      <c r="AD720" s="278"/>
      <c r="AE720" s="277"/>
      <c r="AF720" s="278"/>
      <c r="AG720" s="278"/>
      <c r="AH720" s="278"/>
      <c r="AI720" s="278"/>
      <c r="AJ720" s="278"/>
      <c r="AK720" s="278"/>
      <c r="AL720" s="278"/>
      <c r="AM720" s="278"/>
      <c r="AN720" s="278"/>
      <c r="AO720" s="278"/>
      <c r="AP720" s="278"/>
      <c r="AQ720" s="278"/>
      <c r="AR720" s="278"/>
      <c r="AS720" s="278"/>
      <c r="AT720" s="278"/>
      <c r="AU720" s="278"/>
      <c r="AV720" s="278"/>
      <c r="AW720" s="278"/>
      <c r="AX720" s="278"/>
      <c r="AY720" s="278"/>
      <c r="AZ720" s="278"/>
      <c r="BA720" s="278"/>
      <c r="BB720" s="278"/>
      <c r="BC720" s="278"/>
      <c r="BD720" s="278"/>
      <c r="BE720" s="278"/>
      <c r="BF720" s="278"/>
    </row>
    <row r="721" spans="1:60" s="277" customFormat="1" ht="18.75" customHeight="1"/>
    <row r="722" spans="1:60" ht="18.75" customHeight="1">
      <c r="A722" s="57" t="s">
        <v>1149</v>
      </c>
      <c r="B722" s="204"/>
      <c r="C722" s="204"/>
      <c r="D722" s="204"/>
      <c r="E722" s="204"/>
      <c r="F722" s="204"/>
      <c r="G722" s="204"/>
      <c r="H722" s="204"/>
      <c r="I722" s="204"/>
      <c r="J722" s="204"/>
      <c r="K722" s="204"/>
      <c r="L722" s="204"/>
      <c r="M722" s="204"/>
      <c r="N722" s="204"/>
      <c r="O722" s="204"/>
      <c r="P722" s="204"/>
      <c r="Q722" s="204"/>
      <c r="R722" s="204"/>
      <c r="S722" s="204"/>
      <c r="T722" s="204"/>
      <c r="U722" s="204"/>
      <c r="V722" s="204"/>
      <c r="W722" s="204"/>
      <c r="X722" s="204"/>
      <c r="Y722" s="204"/>
      <c r="Z722" s="204"/>
      <c r="AA722" s="204"/>
      <c r="AB722" s="204"/>
      <c r="AC722" s="204"/>
      <c r="AD722" s="204"/>
      <c r="AE722" s="204"/>
      <c r="AF722" s="204"/>
      <c r="AG722" s="204"/>
      <c r="AH722" s="204"/>
      <c r="AI722" s="204"/>
      <c r="AJ722" s="204"/>
      <c r="AK722" s="204"/>
      <c r="AL722" s="204"/>
      <c r="AM722" s="204"/>
      <c r="AN722" s="204"/>
      <c r="AO722" s="204"/>
      <c r="AP722" s="204"/>
      <c r="AQ722" s="204"/>
      <c r="AR722" s="204"/>
      <c r="AS722" s="204"/>
      <c r="AT722" s="204"/>
      <c r="AU722" s="204"/>
      <c r="AV722" s="204"/>
      <c r="AW722" s="204"/>
      <c r="AX722" s="204"/>
      <c r="AY722" s="204"/>
      <c r="AZ722" s="204"/>
      <c r="BA722" s="204"/>
      <c r="BB722" s="204"/>
      <c r="BC722" s="204"/>
      <c r="BD722" s="204"/>
      <c r="BE722" s="204"/>
      <c r="BF722" s="204"/>
    </row>
    <row r="723" spans="1:60" ht="18.75" customHeight="1">
      <c r="A723" s="204"/>
      <c r="B723" s="204"/>
      <c r="C723" s="204"/>
      <c r="D723" s="204"/>
      <c r="E723" s="204"/>
      <c r="F723" s="204"/>
      <c r="G723" s="204"/>
      <c r="H723" s="204"/>
      <c r="I723" s="204"/>
      <c r="J723" s="204"/>
      <c r="K723" s="204"/>
      <c r="L723" s="546" t="e">
        <f>F718</f>
        <v>#VALUE!</v>
      </c>
      <c r="M723" s="546"/>
      <c r="N723" s="546"/>
      <c r="O723" s="546"/>
      <c r="P723" s="546"/>
      <c r="Q723" s="546"/>
      <c r="R723" s="546"/>
      <c r="S723" s="546"/>
      <c r="T723" s="546"/>
      <c r="U723" s="546"/>
      <c r="V723" s="546"/>
      <c r="W723" s="546"/>
      <c r="X723" s="546"/>
      <c r="Y723" s="546"/>
      <c r="Z723" s="481" t="s">
        <v>758</v>
      </c>
      <c r="AA723" s="489" t="str">
        <f>TRIM(BC673)</f>
        <v>∞</v>
      </c>
      <c r="AB723" s="489"/>
      <c r="AC723" s="489"/>
      <c r="AD723" s="489"/>
      <c r="AE723" s="489"/>
      <c r="AF723" s="204"/>
      <c r="AG723" s="204"/>
      <c r="AH723" s="277"/>
      <c r="AI723" s="277"/>
      <c r="AL723" s="142"/>
      <c r="AM723" s="142"/>
      <c r="AN723" s="142"/>
      <c r="AO723" s="142"/>
      <c r="AP723" s="142"/>
      <c r="AQ723" s="58"/>
      <c r="AR723" s="58"/>
      <c r="AS723" s="58"/>
      <c r="AT723" s="58"/>
      <c r="AU723" s="58"/>
      <c r="AV723" s="58"/>
      <c r="AW723" s="58"/>
      <c r="AX723" s="58"/>
      <c r="AY723" s="58"/>
      <c r="AZ723" s="58"/>
      <c r="BA723" s="58"/>
      <c r="BB723" s="58"/>
      <c r="BC723" s="58"/>
    </row>
    <row r="724" spans="1:60" ht="18.75" customHeight="1">
      <c r="A724" s="204"/>
      <c r="B724" s="204"/>
      <c r="C724" s="204"/>
      <c r="D724" s="204"/>
      <c r="E724" s="204"/>
      <c r="F724" s="204"/>
      <c r="G724" s="204"/>
      <c r="H724" s="204"/>
      <c r="I724" s="204"/>
      <c r="J724" s="204"/>
      <c r="K724" s="204"/>
      <c r="L724" s="547" t="e">
        <f>F717</f>
        <v>#VALUE!</v>
      </c>
      <c r="M724" s="547"/>
      <c r="N724" s="547"/>
      <c r="O724" s="547"/>
      <c r="P724" s="481" t="s">
        <v>876</v>
      </c>
      <c r="Q724" s="547">
        <f>M717</f>
        <v>0</v>
      </c>
      <c r="R724" s="547"/>
      <c r="S724" s="547"/>
      <c r="T724" s="547"/>
      <c r="U724" s="481" t="s">
        <v>870</v>
      </c>
      <c r="V724" s="546">
        <f>T717</f>
        <v>0</v>
      </c>
      <c r="W724" s="546"/>
      <c r="X724" s="546"/>
      <c r="Y724" s="546"/>
      <c r="Z724" s="481"/>
      <c r="AA724" s="489"/>
      <c r="AB724" s="489"/>
      <c r="AC724" s="489"/>
      <c r="AD724" s="489"/>
      <c r="AE724" s="489"/>
      <c r="AF724" s="204"/>
      <c r="AG724" s="204"/>
      <c r="AH724" s="204"/>
      <c r="AI724" s="204"/>
      <c r="AL724" s="142"/>
      <c r="AM724" s="142"/>
      <c r="AN724" s="142"/>
      <c r="AO724" s="142"/>
      <c r="AP724" s="142"/>
    </row>
    <row r="725" spans="1:60" ht="18.75" customHeight="1">
      <c r="A725" s="204"/>
      <c r="B725" s="204"/>
      <c r="C725" s="204"/>
      <c r="D725" s="204"/>
      <c r="E725" s="204"/>
      <c r="F725" s="204"/>
      <c r="G725" s="204"/>
      <c r="H725" s="204"/>
      <c r="I725" s="204"/>
      <c r="J725" s="204"/>
      <c r="K725" s="204"/>
      <c r="L725" s="481" t="str">
        <f>BC670</f>
        <v>∞</v>
      </c>
      <c r="M725" s="481"/>
      <c r="N725" s="481"/>
      <c r="O725" s="481"/>
      <c r="P725" s="481"/>
      <c r="Q725" s="481">
        <f>BC671</f>
        <v>4</v>
      </c>
      <c r="R725" s="481"/>
      <c r="S725" s="481"/>
      <c r="T725" s="481"/>
      <c r="U725" s="481"/>
      <c r="V725" s="481" t="str">
        <f>BC672</f>
        <v>∞</v>
      </c>
      <c r="W725" s="481"/>
      <c r="X725" s="481"/>
      <c r="Y725" s="481"/>
      <c r="Z725" s="204"/>
      <c r="AA725" s="204"/>
      <c r="AB725" s="204"/>
      <c r="AC725" s="204"/>
      <c r="AD725" s="204"/>
      <c r="AE725" s="204"/>
      <c r="AF725" s="204"/>
      <c r="AG725" s="204"/>
      <c r="AH725" s="204"/>
      <c r="AI725" s="204"/>
    </row>
    <row r="726" spans="1:60" ht="18.75" customHeight="1">
      <c r="A726" s="204"/>
      <c r="B726" s="204"/>
      <c r="C726" s="204"/>
      <c r="D726" s="204"/>
      <c r="E726" s="204"/>
      <c r="F726" s="204"/>
      <c r="G726" s="204"/>
      <c r="H726" s="204"/>
      <c r="I726" s="204"/>
      <c r="J726" s="204"/>
      <c r="K726" s="204"/>
      <c r="P726" s="204"/>
      <c r="Q726" s="204"/>
      <c r="R726" s="204"/>
      <c r="S726" s="204"/>
      <c r="T726" s="204"/>
      <c r="U726" s="204"/>
      <c r="V726" s="204"/>
      <c r="W726" s="204"/>
      <c r="X726" s="204"/>
      <c r="Y726" s="204"/>
      <c r="Z726" s="204"/>
      <c r="AA726" s="204"/>
      <c r="AB726" s="204"/>
      <c r="AC726" s="204"/>
      <c r="AD726" s="204"/>
      <c r="AE726" s="204"/>
      <c r="AF726" s="204"/>
      <c r="AG726" s="204"/>
      <c r="AH726" s="204"/>
      <c r="AI726" s="204"/>
      <c r="AJ726" s="204"/>
      <c r="AK726" s="204"/>
      <c r="AL726" s="204"/>
      <c r="AM726" s="204"/>
      <c r="AN726" s="204"/>
      <c r="AO726" s="204"/>
      <c r="AP726" s="204"/>
      <c r="AQ726" s="204"/>
      <c r="AR726" s="204"/>
      <c r="AS726" s="204"/>
      <c r="AT726" s="204"/>
      <c r="AU726" s="204"/>
      <c r="AV726" s="204"/>
      <c r="AW726" s="204"/>
      <c r="AX726" s="204"/>
      <c r="AY726" s="204"/>
      <c r="AZ726" s="204"/>
      <c r="BA726" s="204"/>
      <c r="BB726" s="204"/>
      <c r="BC726" s="204"/>
      <c r="BD726" s="204"/>
      <c r="BE726" s="204"/>
      <c r="BF726" s="204"/>
      <c r="BG726" s="204"/>
      <c r="BH726" s="204"/>
    </row>
    <row r="727" spans="1:60" ht="18.75" customHeight="1">
      <c r="A727" s="57" t="s">
        <v>1108</v>
      </c>
      <c r="B727" s="204"/>
      <c r="C727" s="204"/>
      <c r="D727" s="204"/>
      <c r="E727" s="204"/>
      <c r="F727" s="204"/>
      <c r="G727" s="204"/>
      <c r="H727" s="204"/>
      <c r="I727" s="204"/>
      <c r="J727" s="204"/>
      <c r="K727" s="204"/>
      <c r="L727" s="204"/>
      <c r="M727" s="204"/>
      <c r="N727" s="204"/>
      <c r="O727" s="204"/>
      <c r="P727" s="204"/>
      <c r="Q727" s="204"/>
      <c r="R727" s="204"/>
      <c r="S727" s="204"/>
      <c r="T727" s="204"/>
      <c r="U727" s="204"/>
      <c r="V727" s="204"/>
      <c r="W727" s="204"/>
      <c r="X727" s="204"/>
      <c r="Y727" s="204"/>
      <c r="Z727" s="204"/>
      <c r="AA727" s="204"/>
      <c r="AB727" s="204"/>
      <c r="AC727" s="204"/>
      <c r="AD727" s="204"/>
      <c r="AE727" s="204"/>
      <c r="AF727" s="204"/>
      <c r="AG727" s="204"/>
      <c r="AH727" s="204"/>
      <c r="AI727" s="204"/>
      <c r="AJ727" s="204"/>
      <c r="AK727" s="204"/>
      <c r="AL727" s="204"/>
      <c r="AM727" s="204"/>
      <c r="AN727" s="204"/>
      <c r="AO727" s="204"/>
      <c r="AP727" s="204"/>
      <c r="AQ727" s="204"/>
      <c r="AR727" s="204"/>
      <c r="AS727" s="204"/>
      <c r="AT727" s="204"/>
      <c r="AU727" s="204"/>
      <c r="AV727" s="204"/>
      <c r="AW727" s="204"/>
      <c r="AX727" s="204"/>
      <c r="AY727" s="204"/>
      <c r="AZ727" s="204"/>
      <c r="BA727" s="204"/>
      <c r="BB727" s="204"/>
      <c r="BC727" s="204"/>
      <c r="BD727" s="204"/>
    </row>
    <row r="728" spans="1:60" ht="18.75" customHeight="1">
      <c r="A728" s="57"/>
      <c r="B728" s="204" t="s">
        <v>878</v>
      </c>
      <c r="C728" s="204"/>
      <c r="D728" s="204"/>
      <c r="E728" s="204"/>
      <c r="F728" s="204"/>
      <c r="G728" s="204"/>
      <c r="H728" s="204"/>
      <c r="I728" s="204"/>
      <c r="J728" s="204"/>
      <c r="K728" s="204"/>
      <c r="L728" s="204"/>
      <c r="M728" s="204"/>
      <c r="N728" s="204"/>
      <c r="O728" s="204"/>
      <c r="P728" s="204"/>
      <c r="Q728" s="204"/>
      <c r="R728" s="204"/>
      <c r="S728" s="204"/>
      <c r="T728" s="204"/>
      <c r="U728" s="204"/>
      <c r="V728" s="204"/>
      <c r="W728" s="204"/>
      <c r="X728" s="204"/>
      <c r="Y728" s="204"/>
      <c r="Z728" s="204"/>
      <c r="AA728" s="204"/>
      <c r="AB728" s="204"/>
      <c r="AC728" s="204"/>
      <c r="AD728" s="204"/>
      <c r="AE728" s="204"/>
      <c r="AF728" s="204"/>
      <c r="AG728" s="204"/>
      <c r="AH728" s="204"/>
      <c r="AI728" s="204"/>
      <c r="AJ728" s="204"/>
      <c r="AK728" s="204"/>
      <c r="AL728" s="204"/>
      <c r="AM728" s="204"/>
      <c r="AN728" s="204"/>
      <c r="AO728" s="204"/>
      <c r="AP728" s="204"/>
      <c r="AQ728" s="204"/>
      <c r="AR728" s="204"/>
      <c r="AS728" s="204"/>
      <c r="AT728" s="204"/>
      <c r="AU728" s="204"/>
      <c r="AV728" s="204"/>
      <c r="AW728" s="204"/>
      <c r="AX728" s="204"/>
      <c r="AY728" s="204"/>
      <c r="AZ728" s="204"/>
      <c r="BA728" s="204"/>
      <c r="BB728" s="204"/>
      <c r="BC728" s="204"/>
      <c r="BD728" s="204"/>
    </row>
    <row r="729" spans="1:60" ht="18.75" customHeight="1">
      <c r="A729" s="57"/>
      <c r="B729" s="204"/>
      <c r="C729" s="204" t="s">
        <v>1150</v>
      </c>
      <c r="D729" s="204"/>
      <c r="E729" s="204"/>
      <c r="F729" s="204"/>
      <c r="G729" s="204"/>
      <c r="H729" s="204"/>
      <c r="I729" s="204"/>
      <c r="J729" s="204"/>
      <c r="K729" s="204"/>
      <c r="L729" s="204"/>
      <c r="M729" s="204"/>
      <c r="N729" s="204"/>
      <c r="O729" s="204"/>
      <c r="P729" s="204"/>
      <c r="Q729" s="204"/>
      <c r="R729" s="204"/>
      <c r="S729" s="204"/>
      <c r="T729" s="204"/>
      <c r="U729" s="204"/>
      <c r="V729" s="204"/>
      <c r="W729" s="204"/>
      <c r="X729" s="204"/>
      <c r="Y729" s="204"/>
      <c r="Z729" s="204"/>
      <c r="AA729" s="204"/>
      <c r="AB729" s="204"/>
      <c r="AC729" s="204"/>
      <c r="AD729" s="204"/>
      <c r="AE729" s="204"/>
      <c r="AF729" s="204"/>
      <c r="AG729" s="204"/>
      <c r="AH729" s="204"/>
      <c r="AI729" s="204"/>
      <c r="AJ729" s="204"/>
      <c r="AK729" s="204"/>
      <c r="AL729" s="204"/>
      <c r="AM729" s="204"/>
      <c r="AN729" s="204"/>
      <c r="AO729" s="204"/>
      <c r="AP729" s="204"/>
      <c r="AQ729" s="204"/>
      <c r="AR729" s="204"/>
      <c r="AS729" s="204"/>
      <c r="AT729" s="204"/>
      <c r="AU729" s="204"/>
      <c r="AV729" s="204"/>
      <c r="AW729" s="204"/>
      <c r="AX729" s="204"/>
      <c r="AY729" s="204"/>
      <c r="AZ729" s="204"/>
      <c r="BA729" s="204"/>
      <c r="BB729" s="204"/>
      <c r="BC729" s="204"/>
      <c r="BD729" s="204"/>
    </row>
    <row r="730" spans="1:60" ht="18.75" customHeight="1">
      <c r="A730" s="57"/>
      <c r="B730" s="204"/>
      <c r="C730" s="56" t="s">
        <v>1110</v>
      </c>
      <c r="D730" s="204"/>
      <c r="E730" s="204"/>
      <c r="F730" s="204"/>
      <c r="G730" s="204"/>
      <c r="H730" s="204"/>
      <c r="I730" s="204"/>
      <c r="J730" s="204"/>
      <c r="K730" s="204"/>
      <c r="L730" s="204"/>
      <c r="M730" s="204"/>
      <c r="N730" s="204"/>
      <c r="O730" s="204"/>
      <c r="P730" s="204"/>
      <c r="Q730" s="204"/>
      <c r="R730" s="204"/>
      <c r="S730" s="204"/>
      <c r="T730" s="204"/>
      <c r="U730" s="204"/>
      <c r="V730" s="204"/>
      <c r="W730" s="204"/>
      <c r="X730" s="204"/>
      <c r="Y730" s="204"/>
      <c r="Z730" s="204"/>
      <c r="AA730" s="204"/>
      <c r="AB730" s="204"/>
      <c r="AC730" s="204"/>
      <c r="AD730" s="204"/>
      <c r="AE730" s="204"/>
      <c r="AF730" s="204"/>
      <c r="AG730" s="204"/>
      <c r="AH730" s="204"/>
      <c r="AI730" s="204"/>
      <c r="AJ730" s="204"/>
      <c r="AK730" s="204"/>
      <c r="AL730" s="204"/>
      <c r="AM730" s="204"/>
      <c r="AN730" s="204"/>
      <c r="AO730" s="204"/>
      <c r="AP730" s="204"/>
      <c r="AQ730" s="204"/>
      <c r="AR730" s="204"/>
      <c r="AS730" s="204"/>
      <c r="AT730" s="204"/>
      <c r="AU730" s="204"/>
      <c r="AV730" s="204"/>
      <c r="AW730" s="204"/>
      <c r="AX730" s="204"/>
      <c r="AY730" s="204"/>
      <c r="AZ730" s="204"/>
      <c r="BA730" s="204"/>
      <c r="BB730" s="204"/>
      <c r="BC730" s="204"/>
      <c r="BD730" s="204"/>
    </row>
    <row r="731" spans="1:60" ht="18.75" customHeight="1">
      <c r="A731" s="57"/>
      <c r="B731" s="204"/>
      <c r="C731" s="277" t="s">
        <v>1151</v>
      </c>
      <c r="D731" s="204"/>
      <c r="E731" s="204"/>
      <c r="F731" s="204"/>
      <c r="G731" s="204"/>
      <c r="H731" s="204"/>
      <c r="I731" s="204"/>
      <c r="J731" s="204"/>
      <c r="K731" s="204"/>
      <c r="L731" s="204"/>
      <c r="M731" s="204"/>
      <c r="N731" s="204"/>
      <c r="O731" s="204"/>
      <c r="P731" s="204"/>
      <c r="Q731" s="204"/>
      <c r="R731" s="204"/>
      <c r="S731" s="204"/>
      <c r="T731" s="204"/>
      <c r="U731" s="204"/>
      <c r="V731" s="204"/>
      <c r="W731" s="204"/>
      <c r="X731" s="204"/>
      <c r="Y731" s="204"/>
      <c r="Z731" s="204"/>
      <c r="AA731" s="204"/>
      <c r="AB731" s="204"/>
      <c r="AC731" s="204"/>
      <c r="AD731" s="204"/>
      <c r="AE731" s="204"/>
      <c r="AF731" s="204"/>
      <c r="AG731" s="204"/>
      <c r="AH731" s="204"/>
      <c r="AI731" s="204"/>
      <c r="AJ731" s="204"/>
      <c r="AK731" s="204"/>
      <c r="AL731" s="204"/>
      <c r="AM731" s="204"/>
      <c r="AN731" s="204"/>
      <c r="AO731" s="204"/>
      <c r="AP731" s="204"/>
      <c r="AQ731" s="204"/>
      <c r="AR731" s="204"/>
      <c r="AS731" s="204"/>
      <c r="AT731" s="204"/>
      <c r="AU731" s="204"/>
      <c r="AV731" s="204"/>
      <c r="AW731" s="204"/>
      <c r="AX731" s="204"/>
      <c r="AY731" s="204"/>
      <c r="AZ731" s="204"/>
      <c r="BA731" s="204"/>
      <c r="BB731" s="204"/>
      <c r="BC731" s="204"/>
      <c r="BD731" s="204"/>
    </row>
    <row r="732" spans="1:60" ht="18.75" customHeight="1">
      <c r="A732" s="57"/>
      <c r="B732" s="204"/>
      <c r="D732" s="204"/>
      <c r="E732" s="134"/>
      <c r="F732" s="204"/>
      <c r="G732" s="193"/>
      <c r="H732" s="278"/>
      <c r="I732" s="278"/>
      <c r="J732" s="278"/>
      <c r="R732" s="134"/>
      <c r="S732" s="143"/>
      <c r="T732" s="143"/>
      <c r="U732" s="143"/>
      <c r="V732" s="143"/>
      <c r="W732" s="143"/>
      <c r="X732" s="204"/>
      <c r="Y732" s="204"/>
      <c r="Z732" s="204"/>
      <c r="AA732" s="204"/>
      <c r="AB732" s="204"/>
      <c r="AC732" s="204"/>
      <c r="AD732" s="204"/>
      <c r="AE732" s="204"/>
      <c r="AF732" s="204"/>
      <c r="AG732" s="204"/>
      <c r="AH732" s="204"/>
      <c r="AI732" s="204"/>
      <c r="AJ732" s="204"/>
      <c r="AK732" s="204"/>
      <c r="AL732" s="204"/>
      <c r="AM732" s="204"/>
      <c r="AN732" s="204"/>
      <c r="AO732" s="204"/>
      <c r="AP732" s="204"/>
      <c r="AQ732" s="204"/>
      <c r="AR732" s="204"/>
      <c r="AS732" s="204"/>
      <c r="AT732" s="204"/>
      <c r="AU732" s="204"/>
      <c r="AV732" s="204"/>
      <c r="AW732" s="204"/>
      <c r="AX732" s="204"/>
      <c r="AY732" s="204"/>
      <c r="AZ732" s="204"/>
      <c r="BA732" s="204"/>
      <c r="BB732" s="204"/>
      <c r="BC732" s="204"/>
      <c r="BD732" s="204"/>
    </row>
    <row r="733" spans="1:60" ht="18.75" customHeight="1">
      <c r="A733" s="57"/>
      <c r="B733" s="204" t="s">
        <v>878</v>
      </c>
      <c r="C733" s="204"/>
      <c r="D733" s="204"/>
      <c r="E733" s="204"/>
      <c r="F733" s="204"/>
      <c r="G733" s="204"/>
      <c r="H733" s="204"/>
      <c r="I733" s="204"/>
      <c r="J733" s="204"/>
      <c r="K733" s="204"/>
      <c r="L733" s="204"/>
      <c r="M733" s="204"/>
      <c r="N733" s="204"/>
      <c r="O733" s="204"/>
      <c r="P733" s="204"/>
      <c r="Q733" s="204"/>
      <c r="R733" s="204"/>
      <c r="S733" s="204"/>
      <c r="T733" s="204"/>
      <c r="U733" s="204"/>
      <c r="V733" s="204"/>
      <c r="W733" s="204"/>
      <c r="X733" s="204"/>
      <c r="Y733" s="204"/>
      <c r="Z733" s="204"/>
      <c r="AA733" s="204"/>
      <c r="AB733" s="204"/>
      <c r="AC733" s="204"/>
      <c r="AD733" s="204"/>
      <c r="AE733" s="204"/>
      <c r="AF733" s="204"/>
      <c r="AG733" s="204"/>
      <c r="AH733" s="204"/>
      <c r="AI733" s="204"/>
      <c r="AJ733" s="204"/>
      <c r="AK733" s="204"/>
      <c r="AL733" s="204"/>
      <c r="AM733" s="204"/>
      <c r="AN733" s="204"/>
      <c r="AO733" s="204"/>
      <c r="AP733" s="204"/>
      <c r="AQ733" s="204"/>
      <c r="AR733" s="204"/>
      <c r="AS733" s="204"/>
      <c r="AT733" s="204"/>
      <c r="AU733" s="204"/>
      <c r="AV733" s="204"/>
      <c r="AW733" s="204"/>
      <c r="AX733" s="204"/>
      <c r="AY733" s="204"/>
      <c r="AZ733" s="204"/>
      <c r="BA733" s="204"/>
      <c r="BB733" s="204"/>
      <c r="BC733" s="204"/>
      <c r="BD733" s="204"/>
    </row>
    <row r="734" spans="1:60" ht="18.75" customHeight="1">
      <c r="A734" s="57"/>
      <c r="B734" s="204"/>
      <c r="C734" s="204" t="s">
        <v>882</v>
      </c>
      <c r="D734" s="204"/>
      <c r="E734" s="204"/>
      <c r="F734" s="204"/>
      <c r="G734" s="204"/>
      <c r="H734" s="204"/>
      <c r="I734" s="204"/>
      <c r="J734" s="204"/>
      <c r="K734" s="204"/>
      <c r="L734" s="204"/>
      <c r="M734" s="204"/>
      <c r="N734" s="204"/>
      <c r="O734" s="204"/>
      <c r="P734" s="204"/>
      <c r="Q734" s="204"/>
      <c r="R734" s="204"/>
      <c r="S734" s="204"/>
      <c r="T734" s="204"/>
      <c r="U734" s="204"/>
      <c r="V734" s="204"/>
      <c r="W734" s="204"/>
      <c r="X734" s="204"/>
      <c r="Y734" s="204"/>
      <c r="Z734" s="204"/>
      <c r="AA734" s="204"/>
      <c r="AB734" s="204"/>
      <c r="AC734" s="204"/>
      <c r="AD734" s="204"/>
      <c r="AE734" s="204"/>
      <c r="AF734" s="204"/>
      <c r="AG734" s="204"/>
      <c r="AH734" s="204"/>
      <c r="AI734" s="204"/>
      <c r="AJ734" s="204"/>
      <c r="AK734" s="204"/>
      <c r="AL734" s="204"/>
      <c r="AM734" s="204"/>
      <c r="AN734" s="204"/>
      <c r="AO734" s="204"/>
      <c r="AP734" s="204"/>
      <c r="AQ734" s="204"/>
      <c r="AR734" s="204"/>
      <c r="AS734" s="204"/>
      <c r="AT734" s="204"/>
      <c r="AU734" s="204"/>
      <c r="AV734" s="204"/>
      <c r="AW734" s="204"/>
      <c r="AX734" s="204"/>
      <c r="AY734" s="204"/>
      <c r="AZ734" s="204"/>
      <c r="BA734" s="204"/>
      <c r="BB734" s="204"/>
      <c r="BC734" s="204"/>
      <c r="BD734" s="204"/>
    </row>
    <row r="735" spans="1:60" ht="18.75" customHeight="1">
      <c r="B735" s="204"/>
      <c r="C735" s="204" t="s">
        <v>1112</v>
      </c>
      <c r="D735" s="204"/>
      <c r="E735" s="204"/>
      <c r="F735" s="204"/>
      <c r="G735" s="204"/>
      <c r="H735" s="204"/>
      <c r="I735" s="204"/>
      <c r="J735" s="204"/>
      <c r="K735" s="204"/>
      <c r="L735" s="204"/>
      <c r="M735" s="204"/>
      <c r="N735" s="204"/>
      <c r="O735" s="204"/>
      <c r="P735" s="204"/>
      <c r="Q735" s="204"/>
      <c r="R735" s="204"/>
      <c r="S735" s="204"/>
      <c r="T735" s="204"/>
      <c r="U735" s="204"/>
      <c r="V735" s="204"/>
      <c r="W735" s="204"/>
      <c r="X735" s="204"/>
      <c r="Y735" s="204"/>
      <c r="Z735" s="204"/>
      <c r="AA735" s="204"/>
      <c r="AB735" s="204"/>
      <c r="AC735" s="204"/>
      <c r="AD735" s="204"/>
      <c r="AE735" s="204"/>
      <c r="AF735" s="204"/>
      <c r="AG735" s="204"/>
      <c r="AH735" s="204"/>
      <c r="AI735" s="204"/>
      <c r="AJ735" s="204"/>
      <c r="AK735" s="204"/>
      <c r="AL735" s="204"/>
      <c r="AM735" s="204"/>
      <c r="AN735" s="204"/>
      <c r="AO735" s="204"/>
      <c r="AP735" s="204"/>
      <c r="AQ735" s="204"/>
      <c r="AR735" s="204"/>
      <c r="AS735" s="204"/>
      <c r="AT735" s="204"/>
      <c r="AU735" s="204"/>
      <c r="AV735" s="204"/>
      <c r="AW735" s="204"/>
      <c r="AX735" s="204"/>
      <c r="AY735" s="204"/>
      <c r="AZ735" s="204"/>
      <c r="BA735" s="204"/>
      <c r="BB735" s="204"/>
      <c r="BC735" s="204"/>
      <c r="BD735" s="204"/>
    </row>
    <row r="736" spans="1:60" ht="18.75" customHeight="1">
      <c r="A736" s="204"/>
      <c r="B736" s="204"/>
      <c r="C736" s="56" t="s">
        <v>1113</v>
      </c>
      <c r="AL736" s="204"/>
      <c r="AM736" s="204"/>
      <c r="AN736" s="204"/>
      <c r="AO736" s="204"/>
      <c r="AP736" s="204"/>
      <c r="AQ736" s="204"/>
      <c r="AR736" s="204"/>
      <c r="AS736" s="204"/>
      <c r="AT736" s="204"/>
      <c r="AU736" s="204"/>
      <c r="AV736" s="204"/>
      <c r="AW736" s="204"/>
      <c r="AX736" s="204"/>
      <c r="AY736" s="204"/>
      <c r="AZ736" s="204"/>
      <c r="BA736" s="204"/>
      <c r="BB736" s="204"/>
    </row>
    <row r="737" spans="1:54" ht="18.75" customHeight="1">
      <c r="A737" s="204"/>
      <c r="B737" s="204"/>
      <c r="AL737" s="204"/>
      <c r="AM737" s="204"/>
      <c r="AN737" s="204"/>
      <c r="AO737" s="204"/>
      <c r="AP737" s="204"/>
      <c r="AQ737" s="204"/>
      <c r="AR737" s="204"/>
      <c r="AS737" s="204"/>
      <c r="AT737" s="204"/>
      <c r="AU737" s="204"/>
      <c r="AV737" s="204"/>
      <c r="AW737" s="204"/>
      <c r="AX737" s="204"/>
      <c r="AY737" s="204"/>
      <c r="AZ737" s="204"/>
      <c r="BA737" s="204"/>
      <c r="BB737" s="204"/>
    </row>
    <row r="738" spans="1:54" ht="18.75" customHeight="1">
      <c r="A738" s="204"/>
      <c r="B738" s="204"/>
      <c r="C738" s="204"/>
      <c r="D738" s="204"/>
      <c r="E738" s="59"/>
      <c r="F738" s="204"/>
      <c r="G738" s="204"/>
      <c r="H738" s="193" t="s">
        <v>977</v>
      </c>
      <c r="I738" s="481">
        <f ca="1">Calcu!C448</f>
        <v>2</v>
      </c>
      <c r="J738" s="481"/>
      <c r="K738" s="481"/>
      <c r="L738" s="203" t="s">
        <v>79</v>
      </c>
      <c r="M738" s="480" t="e">
        <f>F720</f>
        <v>#VALUE!</v>
      </c>
      <c r="N738" s="480"/>
      <c r="O738" s="480"/>
      <c r="P738" s="144" t="str">
        <f>I720</f>
        <v>˝</v>
      </c>
      <c r="Q738" s="282"/>
      <c r="R738" s="203" t="s">
        <v>767</v>
      </c>
      <c r="S738" s="480" t="e">
        <f ca="1">I738*M738</f>
        <v>#VALUE!</v>
      </c>
      <c r="T738" s="480"/>
      <c r="U738" s="480"/>
      <c r="V738" s="144" t="str">
        <f>P738</f>
        <v>˝</v>
      </c>
      <c r="W738" s="282"/>
      <c r="X738" s="278" t="s">
        <v>886</v>
      </c>
      <c r="Y738" s="541" t="e">
        <f ca="1">Calcu!S446</f>
        <v>#VALUE!</v>
      </c>
      <c r="Z738" s="541"/>
      <c r="AA738" s="297" t="str">
        <f>V738</f>
        <v>˝</v>
      </c>
      <c r="AB738" s="144"/>
      <c r="AC738" s="284"/>
      <c r="AD738" s="284"/>
      <c r="AE738" s="284"/>
      <c r="AF738" s="284"/>
      <c r="AG738" s="204"/>
      <c r="AH738" s="204"/>
      <c r="AI738" s="204"/>
      <c r="AJ738" s="277"/>
      <c r="AK738" s="277"/>
    </row>
  </sheetData>
  <mergeCells count="3004">
    <mergeCell ref="I738:K738"/>
    <mergeCell ref="M738:O738"/>
    <mergeCell ref="S738:U738"/>
    <mergeCell ref="Y738:Z738"/>
    <mergeCell ref="C712:G713"/>
    <mergeCell ref="F717:H717"/>
    <mergeCell ref="K717:L717"/>
    <mergeCell ref="M717:O717"/>
    <mergeCell ref="R717:S717"/>
    <mergeCell ref="T717:V717"/>
    <mergeCell ref="F718:H718"/>
    <mergeCell ref="F720:H720"/>
    <mergeCell ref="L723:Y723"/>
    <mergeCell ref="Z723:Z724"/>
    <mergeCell ref="AA723:AE724"/>
    <mergeCell ref="L724:O724"/>
    <mergeCell ref="P724:P725"/>
    <mergeCell ref="Q724:T724"/>
    <mergeCell ref="U724:U725"/>
    <mergeCell ref="V724:Y724"/>
    <mergeCell ref="L725:O725"/>
    <mergeCell ref="Q725:T725"/>
    <mergeCell ref="V725:Y725"/>
    <mergeCell ref="H704:O704"/>
    <mergeCell ref="P705:R705"/>
    <mergeCell ref="S705:T705"/>
    <mergeCell ref="K706:M707"/>
    <mergeCell ref="N706:N707"/>
    <mergeCell ref="O706:R706"/>
    <mergeCell ref="S706:S707"/>
    <mergeCell ref="T706:U706"/>
    <mergeCell ref="W706:W707"/>
    <mergeCell ref="X706:Z707"/>
    <mergeCell ref="AA706:AB707"/>
    <mergeCell ref="O707:R707"/>
    <mergeCell ref="I708:P708"/>
    <mergeCell ref="C709:H710"/>
    <mergeCell ref="N709:O710"/>
    <mergeCell ref="L711:M711"/>
    <mergeCell ref="O711:Q711"/>
    <mergeCell ref="R711:S711"/>
    <mergeCell ref="V711:X711"/>
    <mergeCell ref="Q693:S693"/>
    <mergeCell ref="T693:U693"/>
    <mergeCell ref="K694:M695"/>
    <mergeCell ref="N694:N695"/>
    <mergeCell ref="O694:P694"/>
    <mergeCell ref="Q694:Q695"/>
    <mergeCell ref="R694:T694"/>
    <mergeCell ref="V694:V695"/>
    <mergeCell ref="W694:Y695"/>
    <mergeCell ref="Z694:AA695"/>
    <mergeCell ref="O695:P695"/>
    <mergeCell ref="I696:P696"/>
    <mergeCell ref="C697:H698"/>
    <mergeCell ref="N697:O698"/>
    <mergeCell ref="L699:M699"/>
    <mergeCell ref="O699:Q699"/>
    <mergeCell ref="R699:S699"/>
    <mergeCell ref="V699:X699"/>
    <mergeCell ref="Y699:Z699"/>
    <mergeCell ref="K681:M682"/>
    <mergeCell ref="N681:N682"/>
    <mergeCell ref="O681:P681"/>
    <mergeCell ref="Q681:Q682"/>
    <mergeCell ref="R681:S681"/>
    <mergeCell ref="U681:U682"/>
    <mergeCell ref="V681:X682"/>
    <mergeCell ref="Y681:Z682"/>
    <mergeCell ref="O682:P682"/>
    <mergeCell ref="R682:T682"/>
    <mergeCell ref="I683:M683"/>
    <mergeCell ref="C684:H685"/>
    <mergeCell ref="N684:O685"/>
    <mergeCell ref="L686:M686"/>
    <mergeCell ref="O686:Q686"/>
    <mergeCell ref="V686:X686"/>
    <mergeCell ref="I692:M692"/>
    <mergeCell ref="N692:O692"/>
    <mergeCell ref="B673:C673"/>
    <mergeCell ref="D673:G673"/>
    <mergeCell ref="H673:L673"/>
    <mergeCell ref="M673:N673"/>
    <mergeCell ref="O673:AA673"/>
    <mergeCell ref="AB673:AF673"/>
    <mergeCell ref="AG673:AO673"/>
    <mergeCell ref="AP673:AV673"/>
    <mergeCell ref="AW673:BB673"/>
    <mergeCell ref="BC673:BF673"/>
    <mergeCell ref="I677:M677"/>
    <mergeCell ref="N677:O677"/>
    <mergeCell ref="U678:W678"/>
    <mergeCell ref="AB678:AC678"/>
    <mergeCell ref="N679:P679"/>
    <mergeCell ref="R679:T680"/>
    <mergeCell ref="U679:U680"/>
    <mergeCell ref="V679:V680"/>
    <mergeCell ref="W679:Y680"/>
    <mergeCell ref="Z679:Z680"/>
    <mergeCell ref="N680:P680"/>
    <mergeCell ref="B671:C671"/>
    <mergeCell ref="D671:G671"/>
    <mergeCell ref="H671:L671"/>
    <mergeCell ref="M671:N671"/>
    <mergeCell ref="O671:U671"/>
    <mergeCell ref="V671:AA671"/>
    <mergeCell ref="AB671:AF671"/>
    <mergeCell ref="AG671:AO671"/>
    <mergeCell ref="AP671:AV671"/>
    <mergeCell ref="AW671:BB671"/>
    <mergeCell ref="BC671:BF671"/>
    <mergeCell ref="B672:C672"/>
    <mergeCell ref="D672:G672"/>
    <mergeCell ref="H672:L672"/>
    <mergeCell ref="M672:N672"/>
    <mergeCell ref="O672:U672"/>
    <mergeCell ref="V672:AA672"/>
    <mergeCell ref="AB672:AF672"/>
    <mergeCell ref="AG672:AO672"/>
    <mergeCell ref="AP672:AV672"/>
    <mergeCell ref="AW672:BB672"/>
    <mergeCell ref="BC672:BF672"/>
    <mergeCell ref="BC667:BF667"/>
    <mergeCell ref="D668:G668"/>
    <mergeCell ref="H668:N668"/>
    <mergeCell ref="O668:AA668"/>
    <mergeCell ref="AB668:AF668"/>
    <mergeCell ref="AG668:AO668"/>
    <mergeCell ref="AP668:BB668"/>
    <mergeCell ref="BC668:BF668"/>
    <mergeCell ref="D669:G669"/>
    <mergeCell ref="H669:N669"/>
    <mergeCell ref="O669:AA669"/>
    <mergeCell ref="AB669:AF669"/>
    <mergeCell ref="AG669:AO669"/>
    <mergeCell ref="AP669:BB669"/>
    <mergeCell ref="BC669:BF669"/>
    <mergeCell ref="B670:C670"/>
    <mergeCell ref="D670:G670"/>
    <mergeCell ref="H670:L670"/>
    <mergeCell ref="M670:N670"/>
    <mergeCell ref="O670:U670"/>
    <mergeCell ref="V670:AA670"/>
    <mergeCell ref="AB670:AF670"/>
    <mergeCell ref="AG670:AO670"/>
    <mergeCell ref="AP670:AV670"/>
    <mergeCell ref="AW670:BB670"/>
    <mergeCell ref="BC670:BF670"/>
    <mergeCell ref="B650:F650"/>
    <mergeCell ref="G650:K650"/>
    <mergeCell ref="L650:P650"/>
    <mergeCell ref="Q650:U650"/>
    <mergeCell ref="V650:Z650"/>
    <mergeCell ref="AA650:AE650"/>
    <mergeCell ref="AF650:AJ650"/>
    <mergeCell ref="AK650:AO650"/>
    <mergeCell ref="AP650:AT650"/>
    <mergeCell ref="C655:E655"/>
    <mergeCell ref="C656:E656"/>
    <mergeCell ref="C657:E657"/>
    <mergeCell ref="C658:E658"/>
    <mergeCell ref="C659:E659"/>
    <mergeCell ref="B667:C669"/>
    <mergeCell ref="D667:G667"/>
    <mergeCell ref="H667:N667"/>
    <mergeCell ref="O667:AA667"/>
    <mergeCell ref="AB667:AF667"/>
    <mergeCell ref="AG667:AO667"/>
    <mergeCell ref="AP667:BB667"/>
    <mergeCell ref="B648:F648"/>
    <mergeCell ref="G648:K648"/>
    <mergeCell ref="L648:P648"/>
    <mergeCell ref="Q648:U648"/>
    <mergeCell ref="V648:Z648"/>
    <mergeCell ref="AA648:AE648"/>
    <mergeCell ref="AF648:AJ648"/>
    <mergeCell ref="AK648:AO648"/>
    <mergeCell ref="AP648:AT648"/>
    <mergeCell ref="B649:F649"/>
    <mergeCell ref="G649:K649"/>
    <mergeCell ref="L649:P649"/>
    <mergeCell ref="Q649:U649"/>
    <mergeCell ref="V649:Z649"/>
    <mergeCell ref="AA649:AE649"/>
    <mergeCell ref="AF649:AJ649"/>
    <mergeCell ref="AK649:AO649"/>
    <mergeCell ref="AP649:AT649"/>
    <mergeCell ref="B642:G642"/>
    <mergeCell ref="H642:M642"/>
    <mergeCell ref="N642:S642"/>
    <mergeCell ref="B645:F646"/>
    <mergeCell ref="G645:K646"/>
    <mergeCell ref="L645:AJ645"/>
    <mergeCell ref="AK645:AO646"/>
    <mergeCell ref="AP645:AT646"/>
    <mergeCell ref="L646:P646"/>
    <mergeCell ref="Q646:U646"/>
    <mergeCell ref="V646:Z646"/>
    <mergeCell ref="AA646:AE646"/>
    <mergeCell ref="AF646:AJ646"/>
    <mergeCell ref="B647:F647"/>
    <mergeCell ref="G647:K647"/>
    <mergeCell ref="L647:P647"/>
    <mergeCell ref="Q647:U647"/>
    <mergeCell ref="V647:Z647"/>
    <mergeCell ref="AA647:AE647"/>
    <mergeCell ref="AF647:AJ647"/>
    <mergeCell ref="AK647:AO647"/>
    <mergeCell ref="AP647:AT647"/>
    <mergeCell ref="F615:H615"/>
    <mergeCell ref="L618:Y618"/>
    <mergeCell ref="Z618:Z619"/>
    <mergeCell ref="AA618:AE619"/>
    <mergeCell ref="L619:O619"/>
    <mergeCell ref="P619:P620"/>
    <mergeCell ref="Q619:T619"/>
    <mergeCell ref="U619:U620"/>
    <mergeCell ref="V619:Y619"/>
    <mergeCell ref="L620:O620"/>
    <mergeCell ref="Q620:T620"/>
    <mergeCell ref="V620:Y620"/>
    <mergeCell ref="I633:K633"/>
    <mergeCell ref="M633:O633"/>
    <mergeCell ref="S633:U633"/>
    <mergeCell ref="Y633:Z633"/>
    <mergeCell ref="B641:G641"/>
    <mergeCell ref="H641:M641"/>
    <mergeCell ref="N641:S641"/>
    <mergeCell ref="AB601:AC602"/>
    <mergeCell ref="O602:R602"/>
    <mergeCell ref="T602:W602"/>
    <mergeCell ref="I603:P603"/>
    <mergeCell ref="C604:H605"/>
    <mergeCell ref="N604:O605"/>
    <mergeCell ref="L606:M606"/>
    <mergeCell ref="O606:Q606"/>
    <mergeCell ref="R606:S606"/>
    <mergeCell ref="V606:X606"/>
    <mergeCell ref="C607:G608"/>
    <mergeCell ref="F612:H612"/>
    <mergeCell ref="K612:L612"/>
    <mergeCell ref="M612:O612"/>
    <mergeCell ref="R612:S612"/>
    <mergeCell ref="T612:V612"/>
    <mergeCell ref="F613:H613"/>
    <mergeCell ref="I591:P591"/>
    <mergeCell ref="C592:H593"/>
    <mergeCell ref="N592:O593"/>
    <mergeCell ref="L594:M594"/>
    <mergeCell ref="O594:Q594"/>
    <mergeCell ref="R594:S594"/>
    <mergeCell ref="V594:X594"/>
    <mergeCell ref="Y594:Z594"/>
    <mergeCell ref="H599:O599"/>
    <mergeCell ref="P600:R600"/>
    <mergeCell ref="K601:M602"/>
    <mergeCell ref="N601:N602"/>
    <mergeCell ref="O601:R601"/>
    <mergeCell ref="S601:S602"/>
    <mergeCell ref="T601:U601"/>
    <mergeCell ref="X601:X602"/>
    <mergeCell ref="Y601:AA602"/>
    <mergeCell ref="L581:M581"/>
    <mergeCell ref="O581:P581"/>
    <mergeCell ref="U581:V581"/>
    <mergeCell ref="I587:M587"/>
    <mergeCell ref="N587:O587"/>
    <mergeCell ref="Q588:S588"/>
    <mergeCell ref="T588:U588"/>
    <mergeCell ref="K589:M590"/>
    <mergeCell ref="N589:N590"/>
    <mergeCell ref="O589:P589"/>
    <mergeCell ref="Q589:Q590"/>
    <mergeCell ref="R589:T589"/>
    <mergeCell ref="U589:V589"/>
    <mergeCell ref="W589:W590"/>
    <mergeCell ref="X589:Z590"/>
    <mergeCell ref="AA589:AB590"/>
    <mergeCell ref="O590:P590"/>
    <mergeCell ref="R590:V590"/>
    <mergeCell ref="I574:M574"/>
    <mergeCell ref="N574:O574"/>
    <mergeCell ref="Y575:Z575"/>
    <mergeCell ref="K576:M577"/>
    <mergeCell ref="N576:N577"/>
    <mergeCell ref="O576:P576"/>
    <mergeCell ref="Q576:Q577"/>
    <mergeCell ref="R576:S576"/>
    <mergeCell ref="T576:U576"/>
    <mergeCell ref="V576:V577"/>
    <mergeCell ref="W576:X577"/>
    <mergeCell ref="Y576:Z577"/>
    <mergeCell ref="O577:P577"/>
    <mergeCell ref="R577:U577"/>
    <mergeCell ref="I578:M578"/>
    <mergeCell ref="C579:H580"/>
    <mergeCell ref="N579:O580"/>
    <mergeCell ref="B569:C569"/>
    <mergeCell ref="D569:G569"/>
    <mergeCell ref="H569:L569"/>
    <mergeCell ref="M569:N569"/>
    <mergeCell ref="O569:U569"/>
    <mergeCell ref="V569:AA569"/>
    <mergeCell ref="AB569:AF569"/>
    <mergeCell ref="AG569:AO569"/>
    <mergeCell ref="AP569:AV569"/>
    <mergeCell ref="AW569:BB569"/>
    <mergeCell ref="BC569:BF569"/>
    <mergeCell ref="B570:C570"/>
    <mergeCell ref="D570:G570"/>
    <mergeCell ref="H570:L570"/>
    <mergeCell ref="M570:N570"/>
    <mergeCell ref="O570:AA570"/>
    <mergeCell ref="AB570:AF570"/>
    <mergeCell ref="AG570:AO570"/>
    <mergeCell ref="AP570:AV570"/>
    <mergeCell ref="AW570:BB570"/>
    <mergeCell ref="BC570:BF570"/>
    <mergeCell ref="B567:C567"/>
    <mergeCell ref="D567:G567"/>
    <mergeCell ref="H567:L567"/>
    <mergeCell ref="M567:N567"/>
    <mergeCell ref="O567:U567"/>
    <mergeCell ref="V567:AA567"/>
    <mergeCell ref="AB567:AF567"/>
    <mergeCell ref="AG567:AO567"/>
    <mergeCell ref="AP567:AV567"/>
    <mergeCell ref="AW567:BB567"/>
    <mergeCell ref="BC567:BF567"/>
    <mergeCell ref="B568:C568"/>
    <mergeCell ref="D568:G568"/>
    <mergeCell ref="H568:L568"/>
    <mergeCell ref="M568:N568"/>
    <mergeCell ref="O568:U568"/>
    <mergeCell ref="V568:AA568"/>
    <mergeCell ref="AB568:AF568"/>
    <mergeCell ref="AG568:AO568"/>
    <mergeCell ref="AP568:AV568"/>
    <mergeCell ref="AW568:BB568"/>
    <mergeCell ref="BC568:BF568"/>
    <mergeCell ref="C552:E552"/>
    <mergeCell ref="C553:E553"/>
    <mergeCell ref="C554:E554"/>
    <mergeCell ref="C555:E555"/>
    <mergeCell ref="C556:E556"/>
    <mergeCell ref="B564:C566"/>
    <mergeCell ref="D564:G564"/>
    <mergeCell ref="H564:N564"/>
    <mergeCell ref="O564:AA564"/>
    <mergeCell ref="AB564:AF564"/>
    <mergeCell ref="AG564:AO564"/>
    <mergeCell ref="AP564:BB564"/>
    <mergeCell ref="BC564:BF564"/>
    <mergeCell ref="D565:G565"/>
    <mergeCell ref="H565:N565"/>
    <mergeCell ref="O565:AA565"/>
    <mergeCell ref="AB565:AF565"/>
    <mergeCell ref="AG565:AO565"/>
    <mergeCell ref="AP565:BB565"/>
    <mergeCell ref="BC565:BF565"/>
    <mergeCell ref="D566:G566"/>
    <mergeCell ref="H566:N566"/>
    <mergeCell ref="O566:AA566"/>
    <mergeCell ref="AB566:AF566"/>
    <mergeCell ref="AG566:AO566"/>
    <mergeCell ref="AP566:BB566"/>
    <mergeCell ref="BC566:BF566"/>
    <mergeCell ref="B546:F546"/>
    <mergeCell ref="G546:K546"/>
    <mergeCell ref="L546:P546"/>
    <mergeCell ref="Q546:U546"/>
    <mergeCell ref="V546:Z546"/>
    <mergeCell ref="AA546:AE546"/>
    <mergeCell ref="AF546:AJ546"/>
    <mergeCell ref="AK546:AO546"/>
    <mergeCell ref="AP546:AT546"/>
    <mergeCell ref="B547:F547"/>
    <mergeCell ref="G547:K547"/>
    <mergeCell ref="L547:P547"/>
    <mergeCell ref="Q547:U547"/>
    <mergeCell ref="V547:Z547"/>
    <mergeCell ref="AA547:AE547"/>
    <mergeCell ref="AF547:AJ547"/>
    <mergeCell ref="AK547:AO547"/>
    <mergeCell ref="AP547:AT547"/>
    <mergeCell ref="B544:F544"/>
    <mergeCell ref="G544:K544"/>
    <mergeCell ref="L544:P544"/>
    <mergeCell ref="Q544:U544"/>
    <mergeCell ref="V544:Z544"/>
    <mergeCell ref="AA544:AE544"/>
    <mergeCell ref="AF544:AJ544"/>
    <mergeCell ref="AK544:AO544"/>
    <mergeCell ref="AP544:AT544"/>
    <mergeCell ref="B545:F545"/>
    <mergeCell ref="G545:K545"/>
    <mergeCell ref="L545:P545"/>
    <mergeCell ref="Q545:U545"/>
    <mergeCell ref="V545:Z545"/>
    <mergeCell ref="AA545:AE545"/>
    <mergeCell ref="AF545:AJ545"/>
    <mergeCell ref="AK545:AO545"/>
    <mergeCell ref="AP545:AT545"/>
    <mergeCell ref="B542:F542"/>
    <mergeCell ref="G542:K542"/>
    <mergeCell ref="L542:P542"/>
    <mergeCell ref="Q542:U542"/>
    <mergeCell ref="V542:Z542"/>
    <mergeCell ref="AA542:AE542"/>
    <mergeCell ref="AF542:AJ542"/>
    <mergeCell ref="AK542:AO542"/>
    <mergeCell ref="AP542:AT542"/>
    <mergeCell ref="B543:F543"/>
    <mergeCell ref="G543:K543"/>
    <mergeCell ref="L543:P543"/>
    <mergeCell ref="Q543:U543"/>
    <mergeCell ref="V543:Z543"/>
    <mergeCell ref="AA543:AE543"/>
    <mergeCell ref="AF543:AJ543"/>
    <mergeCell ref="AK543:AO543"/>
    <mergeCell ref="AP543:AT543"/>
    <mergeCell ref="B540:F540"/>
    <mergeCell ref="G540:K540"/>
    <mergeCell ref="L540:P540"/>
    <mergeCell ref="Q540:U540"/>
    <mergeCell ref="V540:Z540"/>
    <mergeCell ref="AA540:AE540"/>
    <mergeCell ref="AF540:AJ540"/>
    <mergeCell ref="AK540:AO540"/>
    <mergeCell ref="AP540:AT540"/>
    <mergeCell ref="B541:F541"/>
    <mergeCell ref="G541:K541"/>
    <mergeCell ref="L541:P541"/>
    <mergeCell ref="Q541:U541"/>
    <mergeCell ref="V541:Z541"/>
    <mergeCell ref="AA541:AE541"/>
    <mergeCell ref="AF541:AJ541"/>
    <mergeCell ref="AK541:AO541"/>
    <mergeCell ref="AP541:AT541"/>
    <mergeCell ref="B538:F538"/>
    <mergeCell ref="G538:K538"/>
    <mergeCell ref="L538:P538"/>
    <mergeCell ref="Q538:U538"/>
    <mergeCell ref="V538:Z538"/>
    <mergeCell ref="AA538:AE538"/>
    <mergeCell ref="AF538:AJ538"/>
    <mergeCell ref="AK538:AO538"/>
    <mergeCell ref="AP538:AT538"/>
    <mergeCell ref="B539:F539"/>
    <mergeCell ref="G539:K539"/>
    <mergeCell ref="L539:P539"/>
    <mergeCell ref="Q539:U539"/>
    <mergeCell ref="V539:Z539"/>
    <mergeCell ref="AA539:AE539"/>
    <mergeCell ref="AF539:AJ539"/>
    <mergeCell ref="AK539:AO539"/>
    <mergeCell ref="AP539:AT539"/>
    <mergeCell ref="B536:F536"/>
    <mergeCell ref="G536:K536"/>
    <mergeCell ref="L536:P536"/>
    <mergeCell ref="Q536:U536"/>
    <mergeCell ref="V536:Z536"/>
    <mergeCell ref="AA536:AE536"/>
    <mergeCell ref="AF536:AJ536"/>
    <mergeCell ref="AK536:AO536"/>
    <mergeCell ref="AP536:AT536"/>
    <mergeCell ref="B537:F537"/>
    <mergeCell ref="G537:K537"/>
    <mergeCell ref="L537:P537"/>
    <mergeCell ref="Q537:U537"/>
    <mergeCell ref="V537:Z537"/>
    <mergeCell ref="AA537:AE537"/>
    <mergeCell ref="AF537:AJ537"/>
    <mergeCell ref="AK537:AO537"/>
    <mergeCell ref="AP537:AT537"/>
    <mergeCell ref="B532:F532"/>
    <mergeCell ref="G532:K532"/>
    <mergeCell ref="L532:P532"/>
    <mergeCell ref="Q532:U532"/>
    <mergeCell ref="V532:Z532"/>
    <mergeCell ref="AA532:AE532"/>
    <mergeCell ref="AF532:AJ532"/>
    <mergeCell ref="AK532:AO532"/>
    <mergeCell ref="AP532:AT532"/>
    <mergeCell ref="B534:F535"/>
    <mergeCell ref="G534:K535"/>
    <mergeCell ref="L534:AJ534"/>
    <mergeCell ref="AK534:AO535"/>
    <mergeCell ref="AP534:AT535"/>
    <mergeCell ref="L535:P535"/>
    <mergeCell ref="Q535:U535"/>
    <mergeCell ref="V535:Z535"/>
    <mergeCell ref="AA535:AE535"/>
    <mergeCell ref="AF535:AJ535"/>
    <mergeCell ref="B530:F530"/>
    <mergeCell ref="G530:K530"/>
    <mergeCell ref="L530:P530"/>
    <mergeCell ref="Q530:U530"/>
    <mergeCell ref="V530:Z530"/>
    <mergeCell ref="AA530:AE530"/>
    <mergeCell ref="AF530:AJ530"/>
    <mergeCell ref="AK530:AO530"/>
    <mergeCell ref="AP530:AT530"/>
    <mergeCell ref="B531:F531"/>
    <mergeCell ref="G531:K531"/>
    <mergeCell ref="L531:P531"/>
    <mergeCell ref="Q531:U531"/>
    <mergeCell ref="V531:Z531"/>
    <mergeCell ref="AA531:AE531"/>
    <mergeCell ref="AF531:AJ531"/>
    <mergeCell ref="AK531:AO531"/>
    <mergeCell ref="AP531:AT531"/>
    <mergeCell ref="B528:F528"/>
    <mergeCell ref="G528:K528"/>
    <mergeCell ref="L528:P528"/>
    <mergeCell ref="Q528:U528"/>
    <mergeCell ref="V528:Z528"/>
    <mergeCell ref="AA528:AE528"/>
    <mergeCell ref="AF528:AJ528"/>
    <mergeCell ref="AK528:AO528"/>
    <mergeCell ref="AP528:AT528"/>
    <mergeCell ref="B529:F529"/>
    <mergeCell ref="G529:K529"/>
    <mergeCell ref="L529:P529"/>
    <mergeCell ref="Q529:U529"/>
    <mergeCell ref="V529:Z529"/>
    <mergeCell ref="AA529:AE529"/>
    <mergeCell ref="AF529:AJ529"/>
    <mergeCell ref="AK529:AO529"/>
    <mergeCell ref="AP529:AT529"/>
    <mergeCell ref="B526:F526"/>
    <mergeCell ref="G526:K526"/>
    <mergeCell ref="L526:P526"/>
    <mergeCell ref="Q526:U526"/>
    <mergeCell ref="V526:Z526"/>
    <mergeCell ref="AA526:AE526"/>
    <mergeCell ref="AF526:AJ526"/>
    <mergeCell ref="AK526:AO526"/>
    <mergeCell ref="AP526:AT526"/>
    <mergeCell ref="B527:F527"/>
    <mergeCell ref="G527:K527"/>
    <mergeCell ref="L527:P527"/>
    <mergeCell ref="Q527:U527"/>
    <mergeCell ref="V527:Z527"/>
    <mergeCell ref="AA527:AE527"/>
    <mergeCell ref="AF527:AJ527"/>
    <mergeCell ref="AK527:AO527"/>
    <mergeCell ref="AP527:AT527"/>
    <mergeCell ref="B524:F524"/>
    <mergeCell ref="G524:K524"/>
    <mergeCell ref="L524:P524"/>
    <mergeCell ref="Q524:U524"/>
    <mergeCell ref="V524:Z524"/>
    <mergeCell ref="AA524:AE524"/>
    <mergeCell ref="AF524:AJ524"/>
    <mergeCell ref="AK524:AO524"/>
    <mergeCell ref="AP524:AT524"/>
    <mergeCell ref="B525:F525"/>
    <mergeCell ref="G525:K525"/>
    <mergeCell ref="L525:P525"/>
    <mergeCell ref="Q525:U525"/>
    <mergeCell ref="V525:Z525"/>
    <mergeCell ref="AA525:AE525"/>
    <mergeCell ref="AF525:AJ525"/>
    <mergeCell ref="AK525:AO525"/>
    <mergeCell ref="AP525:AT525"/>
    <mergeCell ref="B522:F522"/>
    <mergeCell ref="G522:K522"/>
    <mergeCell ref="L522:P522"/>
    <mergeCell ref="Q522:U522"/>
    <mergeCell ref="V522:Z522"/>
    <mergeCell ref="AA522:AE522"/>
    <mergeCell ref="AF522:AJ522"/>
    <mergeCell ref="AK522:AO522"/>
    <mergeCell ref="AP522:AT522"/>
    <mergeCell ref="B523:F523"/>
    <mergeCell ref="G523:K523"/>
    <mergeCell ref="L523:P523"/>
    <mergeCell ref="Q523:U523"/>
    <mergeCell ref="V523:Z523"/>
    <mergeCell ref="AA523:AE523"/>
    <mergeCell ref="AF523:AJ523"/>
    <mergeCell ref="AK523:AO523"/>
    <mergeCell ref="AP523:AT523"/>
    <mergeCell ref="B519:F520"/>
    <mergeCell ref="G519:K520"/>
    <mergeCell ref="L519:AJ519"/>
    <mergeCell ref="AK519:AO520"/>
    <mergeCell ref="AP519:AT520"/>
    <mergeCell ref="L520:P520"/>
    <mergeCell ref="Q520:U520"/>
    <mergeCell ref="V520:Z520"/>
    <mergeCell ref="AA520:AE520"/>
    <mergeCell ref="AF520:AJ520"/>
    <mergeCell ref="B521:F521"/>
    <mergeCell ref="G521:K521"/>
    <mergeCell ref="L521:P521"/>
    <mergeCell ref="Q521:U521"/>
    <mergeCell ref="V521:Z521"/>
    <mergeCell ref="AA521:AE521"/>
    <mergeCell ref="AF521:AJ521"/>
    <mergeCell ref="AK521:AO521"/>
    <mergeCell ref="AP521:AT521"/>
    <mergeCell ref="B516:F516"/>
    <mergeCell ref="G516:K516"/>
    <mergeCell ref="L516:P516"/>
    <mergeCell ref="Q516:U516"/>
    <mergeCell ref="V516:Z516"/>
    <mergeCell ref="AA516:AE516"/>
    <mergeCell ref="AF516:AJ516"/>
    <mergeCell ref="AK516:AO516"/>
    <mergeCell ref="AP516:AT516"/>
    <mergeCell ref="B517:F517"/>
    <mergeCell ref="G517:K517"/>
    <mergeCell ref="L517:P517"/>
    <mergeCell ref="Q517:U517"/>
    <mergeCell ref="V517:Z517"/>
    <mergeCell ref="AA517:AE517"/>
    <mergeCell ref="AF517:AJ517"/>
    <mergeCell ref="AK517:AO517"/>
    <mergeCell ref="AP517:AT517"/>
    <mergeCell ref="B514:F514"/>
    <mergeCell ref="G514:K514"/>
    <mergeCell ref="L514:P514"/>
    <mergeCell ref="Q514:U514"/>
    <mergeCell ref="V514:Z514"/>
    <mergeCell ref="AA514:AE514"/>
    <mergeCell ref="AF514:AJ514"/>
    <mergeCell ref="AK514:AO514"/>
    <mergeCell ref="AP514:AT514"/>
    <mergeCell ref="B515:F515"/>
    <mergeCell ref="G515:K515"/>
    <mergeCell ref="L515:P515"/>
    <mergeCell ref="Q515:U515"/>
    <mergeCell ref="V515:Z515"/>
    <mergeCell ref="AA515:AE515"/>
    <mergeCell ref="AF515:AJ515"/>
    <mergeCell ref="AK515:AO515"/>
    <mergeCell ref="AP515:AT515"/>
    <mergeCell ref="B512:F512"/>
    <mergeCell ref="G512:K512"/>
    <mergeCell ref="L512:P512"/>
    <mergeCell ref="Q512:U512"/>
    <mergeCell ref="V512:Z512"/>
    <mergeCell ref="AA512:AE512"/>
    <mergeCell ref="AF512:AJ512"/>
    <mergeCell ref="AK512:AO512"/>
    <mergeCell ref="AP512:AT512"/>
    <mergeCell ref="B513:F513"/>
    <mergeCell ref="G513:K513"/>
    <mergeCell ref="L513:P513"/>
    <mergeCell ref="Q513:U513"/>
    <mergeCell ref="V513:Z513"/>
    <mergeCell ref="AA513:AE513"/>
    <mergeCell ref="AF513:AJ513"/>
    <mergeCell ref="AK513:AO513"/>
    <mergeCell ref="AP513:AT513"/>
    <mergeCell ref="B510:F510"/>
    <mergeCell ref="G510:K510"/>
    <mergeCell ref="L510:P510"/>
    <mergeCell ref="Q510:U510"/>
    <mergeCell ref="V510:Z510"/>
    <mergeCell ref="AA510:AE510"/>
    <mergeCell ref="AF510:AJ510"/>
    <mergeCell ref="AK510:AO510"/>
    <mergeCell ref="AP510:AT510"/>
    <mergeCell ref="B511:F511"/>
    <mergeCell ref="G511:K511"/>
    <mergeCell ref="L511:P511"/>
    <mergeCell ref="Q511:U511"/>
    <mergeCell ref="V511:Z511"/>
    <mergeCell ref="AA511:AE511"/>
    <mergeCell ref="AF511:AJ511"/>
    <mergeCell ref="AK511:AO511"/>
    <mergeCell ref="AP511:AT511"/>
    <mergeCell ref="B508:F508"/>
    <mergeCell ref="G508:K508"/>
    <mergeCell ref="L508:P508"/>
    <mergeCell ref="Q508:U508"/>
    <mergeCell ref="V508:Z508"/>
    <mergeCell ref="AA508:AE508"/>
    <mergeCell ref="AF508:AJ508"/>
    <mergeCell ref="AK508:AO508"/>
    <mergeCell ref="AP508:AT508"/>
    <mergeCell ref="B509:F509"/>
    <mergeCell ref="G509:K509"/>
    <mergeCell ref="L509:P509"/>
    <mergeCell ref="Q509:U509"/>
    <mergeCell ref="V509:Z509"/>
    <mergeCell ref="AA509:AE509"/>
    <mergeCell ref="AF509:AJ509"/>
    <mergeCell ref="AK509:AO509"/>
    <mergeCell ref="AP509:AT509"/>
    <mergeCell ref="B506:F506"/>
    <mergeCell ref="G506:K506"/>
    <mergeCell ref="L506:P506"/>
    <mergeCell ref="Q506:U506"/>
    <mergeCell ref="V506:Z506"/>
    <mergeCell ref="AA506:AE506"/>
    <mergeCell ref="AF506:AJ506"/>
    <mergeCell ref="AK506:AO506"/>
    <mergeCell ref="AP506:AT506"/>
    <mergeCell ref="B507:F507"/>
    <mergeCell ref="G507:K507"/>
    <mergeCell ref="L507:P507"/>
    <mergeCell ref="Q507:U507"/>
    <mergeCell ref="V507:Z507"/>
    <mergeCell ref="AA507:AE507"/>
    <mergeCell ref="AF507:AJ507"/>
    <mergeCell ref="AK507:AO507"/>
    <mergeCell ref="AP507:AT507"/>
    <mergeCell ref="B502:F502"/>
    <mergeCell ref="G502:K502"/>
    <mergeCell ref="L502:P502"/>
    <mergeCell ref="Q502:U502"/>
    <mergeCell ref="V502:Z502"/>
    <mergeCell ref="AA502:AE502"/>
    <mergeCell ref="AF502:AJ502"/>
    <mergeCell ref="AK502:AO502"/>
    <mergeCell ref="AP502:AT502"/>
    <mergeCell ref="B504:F505"/>
    <mergeCell ref="G504:K505"/>
    <mergeCell ref="L504:AJ504"/>
    <mergeCell ref="AK504:AO505"/>
    <mergeCell ref="AP504:AT505"/>
    <mergeCell ref="L505:P505"/>
    <mergeCell ref="Q505:U505"/>
    <mergeCell ref="V505:Z505"/>
    <mergeCell ref="AA505:AE505"/>
    <mergeCell ref="AF505:AJ505"/>
    <mergeCell ref="B500:F500"/>
    <mergeCell ref="G500:K500"/>
    <mergeCell ref="L500:P500"/>
    <mergeCell ref="Q500:U500"/>
    <mergeCell ref="V500:Z500"/>
    <mergeCell ref="AA500:AE500"/>
    <mergeCell ref="AF500:AJ500"/>
    <mergeCell ref="AK500:AO500"/>
    <mergeCell ref="AP500:AT500"/>
    <mergeCell ref="B501:F501"/>
    <mergeCell ref="G501:K501"/>
    <mergeCell ref="L501:P501"/>
    <mergeCell ref="Q501:U501"/>
    <mergeCell ref="V501:Z501"/>
    <mergeCell ref="AA501:AE501"/>
    <mergeCell ref="AF501:AJ501"/>
    <mergeCell ref="AK501:AO501"/>
    <mergeCell ref="AP501:AT501"/>
    <mergeCell ref="B498:F498"/>
    <mergeCell ref="G498:K498"/>
    <mergeCell ref="L498:P498"/>
    <mergeCell ref="Q498:U498"/>
    <mergeCell ref="V498:Z498"/>
    <mergeCell ref="AA498:AE498"/>
    <mergeCell ref="AF498:AJ498"/>
    <mergeCell ref="AK498:AO498"/>
    <mergeCell ref="AP498:AT498"/>
    <mergeCell ref="B499:F499"/>
    <mergeCell ref="G499:K499"/>
    <mergeCell ref="L499:P499"/>
    <mergeCell ref="Q499:U499"/>
    <mergeCell ref="V499:Z499"/>
    <mergeCell ref="AA499:AE499"/>
    <mergeCell ref="AF499:AJ499"/>
    <mergeCell ref="AK499:AO499"/>
    <mergeCell ref="AP499:AT499"/>
    <mergeCell ref="B496:F496"/>
    <mergeCell ref="G496:K496"/>
    <mergeCell ref="L496:P496"/>
    <mergeCell ref="Q496:U496"/>
    <mergeCell ref="V496:Z496"/>
    <mergeCell ref="AA496:AE496"/>
    <mergeCell ref="AF496:AJ496"/>
    <mergeCell ref="AK496:AO496"/>
    <mergeCell ref="AP496:AT496"/>
    <mergeCell ref="B497:F497"/>
    <mergeCell ref="G497:K497"/>
    <mergeCell ref="L497:P497"/>
    <mergeCell ref="Q497:U497"/>
    <mergeCell ref="V497:Z497"/>
    <mergeCell ref="AA497:AE497"/>
    <mergeCell ref="AF497:AJ497"/>
    <mergeCell ref="AK497:AO497"/>
    <mergeCell ref="AP497:AT497"/>
    <mergeCell ref="B494:F494"/>
    <mergeCell ref="G494:K494"/>
    <mergeCell ref="L494:P494"/>
    <mergeCell ref="Q494:U494"/>
    <mergeCell ref="V494:Z494"/>
    <mergeCell ref="AA494:AE494"/>
    <mergeCell ref="AF494:AJ494"/>
    <mergeCell ref="AK494:AO494"/>
    <mergeCell ref="AP494:AT494"/>
    <mergeCell ref="B495:F495"/>
    <mergeCell ref="G495:K495"/>
    <mergeCell ref="L495:P495"/>
    <mergeCell ref="Q495:U495"/>
    <mergeCell ref="V495:Z495"/>
    <mergeCell ref="AA495:AE495"/>
    <mergeCell ref="AF495:AJ495"/>
    <mergeCell ref="AK495:AO495"/>
    <mergeCell ref="AP495:AT495"/>
    <mergeCell ref="B492:F492"/>
    <mergeCell ref="G492:K492"/>
    <mergeCell ref="L492:P492"/>
    <mergeCell ref="Q492:U492"/>
    <mergeCell ref="V492:Z492"/>
    <mergeCell ref="AA492:AE492"/>
    <mergeCell ref="AF492:AJ492"/>
    <mergeCell ref="AK492:AO492"/>
    <mergeCell ref="AP492:AT492"/>
    <mergeCell ref="B493:F493"/>
    <mergeCell ref="G493:K493"/>
    <mergeCell ref="L493:P493"/>
    <mergeCell ref="Q493:U493"/>
    <mergeCell ref="V493:Z493"/>
    <mergeCell ref="AA493:AE493"/>
    <mergeCell ref="AF493:AJ493"/>
    <mergeCell ref="AK493:AO493"/>
    <mergeCell ref="AP493:AT493"/>
    <mergeCell ref="B489:F490"/>
    <mergeCell ref="G489:K490"/>
    <mergeCell ref="L489:AJ489"/>
    <mergeCell ref="AK489:AO490"/>
    <mergeCell ref="AP489:AT490"/>
    <mergeCell ref="L490:P490"/>
    <mergeCell ref="Q490:U490"/>
    <mergeCell ref="V490:Z490"/>
    <mergeCell ref="AA490:AE490"/>
    <mergeCell ref="AF490:AJ490"/>
    <mergeCell ref="B491:F491"/>
    <mergeCell ref="G491:K491"/>
    <mergeCell ref="L491:P491"/>
    <mergeCell ref="Q491:U491"/>
    <mergeCell ref="V491:Z491"/>
    <mergeCell ref="AA491:AE491"/>
    <mergeCell ref="AF491:AJ491"/>
    <mergeCell ref="AK491:AO491"/>
    <mergeCell ref="AP491:AT491"/>
    <mergeCell ref="B486:F486"/>
    <mergeCell ref="G486:K486"/>
    <mergeCell ref="L486:P486"/>
    <mergeCell ref="Q486:U486"/>
    <mergeCell ref="V486:Z486"/>
    <mergeCell ref="AA486:AE486"/>
    <mergeCell ref="AF486:AJ486"/>
    <mergeCell ref="AK486:AO486"/>
    <mergeCell ref="AP486:AT486"/>
    <mergeCell ref="B487:F487"/>
    <mergeCell ref="G487:K487"/>
    <mergeCell ref="L487:P487"/>
    <mergeCell ref="Q487:U487"/>
    <mergeCell ref="V487:Z487"/>
    <mergeCell ref="AA487:AE487"/>
    <mergeCell ref="AF487:AJ487"/>
    <mergeCell ref="AK487:AO487"/>
    <mergeCell ref="AP487:AT487"/>
    <mergeCell ref="B484:F484"/>
    <mergeCell ref="G484:K484"/>
    <mergeCell ref="L484:P484"/>
    <mergeCell ref="Q484:U484"/>
    <mergeCell ref="V484:Z484"/>
    <mergeCell ref="AA484:AE484"/>
    <mergeCell ref="AF484:AJ484"/>
    <mergeCell ref="AK484:AO484"/>
    <mergeCell ref="AP484:AT484"/>
    <mergeCell ref="B485:F485"/>
    <mergeCell ref="G485:K485"/>
    <mergeCell ref="L485:P485"/>
    <mergeCell ref="Q485:U485"/>
    <mergeCell ref="V485:Z485"/>
    <mergeCell ref="AA485:AE485"/>
    <mergeCell ref="AF485:AJ485"/>
    <mergeCell ref="AK485:AO485"/>
    <mergeCell ref="AP485:AT485"/>
    <mergeCell ref="B482:F482"/>
    <mergeCell ref="G482:K482"/>
    <mergeCell ref="L482:P482"/>
    <mergeCell ref="Q482:U482"/>
    <mergeCell ref="V482:Z482"/>
    <mergeCell ref="AA482:AE482"/>
    <mergeCell ref="AF482:AJ482"/>
    <mergeCell ref="AK482:AO482"/>
    <mergeCell ref="AP482:AT482"/>
    <mergeCell ref="B483:F483"/>
    <mergeCell ref="G483:K483"/>
    <mergeCell ref="L483:P483"/>
    <mergeCell ref="Q483:U483"/>
    <mergeCell ref="V483:Z483"/>
    <mergeCell ref="AA483:AE483"/>
    <mergeCell ref="AF483:AJ483"/>
    <mergeCell ref="AK483:AO483"/>
    <mergeCell ref="AP483:AT483"/>
    <mergeCell ref="B480:F480"/>
    <mergeCell ref="G480:K480"/>
    <mergeCell ref="L480:P480"/>
    <mergeCell ref="Q480:U480"/>
    <mergeCell ref="V480:Z480"/>
    <mergeCell ref="AA480:AE480"/>
    <mergeCell ref="AF480:AJ480"/>
    <mergeCell ref="AK480:AO480"/>
    <mergeCell ref="AP480:AT480"/>
    <mergeCell ref="B481:F481"/>
    <mergeCell ref="G481:K481"/>
    <mergeCell ref="L481:P481"/>
    <mergeCell ref="Q481:U481"/>
    <mergeCell ref="V481:Z481"/>
    <mergeCell ref="AA481:AE481"/>
    <mergeCell ref="AF481:AJ481"/>
    <mergeCell ref="AK481:AO481"/>
    <mergeCell ref="AP481:AT481"/>
    <mergeCell ref="B478:F478"/>
    <mergeCell ref="G478:K478"/>
    <mergeCell ref="L478:P478"/>
    <mergeCell ref="Q478:U478"/>
    <mergeCell ref="V478:Z478"/>
    <mergeCell ref="AA478:AE478"/>
    <mergeCell ref="AF478:AJ478"/>
    <mergeCell ref="AK478:AO478"/>
    <mergeCell ref="AP478:AT478"/>
    <mergeCell ref="B479:F479"/>
    <mergeCell ref="G479:K479"/>
    <mergeCell ref="L479:P479"/>
    <mergeCell ref="Q479:U479"/>
    <mergeCell ref="V479:Z479"/>
    <mergeCell ref="AA479:AE479"/>
    <mergeCell ref="AF479:AJ479"/>
    <mergeCell ref="AK479:AO479"/>
    <mergeCell ref="AP479:AT479"/>
    <mergeCell ref="B476:F476"/>
    <mergeCell ref="G476:K476"/>
    <mergeCell ref="L476:P476"/>
    <mergeCell ref="Q476:U476"/>
    <mergeCell ref="V476:Z476"/>
    <mergeCell ref="AA476:AE476"/>
    <mergeCell ref="AF476:AJ476"/>
    <mergeCell ref="AK476:AO476"/>
    <mergeCell ref="AP476:AT476"/>
    <mergeCell ref="B477:F477"/>
    <mergeCell ref="G477:K477"/>
    <mergeCell ref="L477:P477"/>
    <mergeCell ref="Q477:U477"/>
    <mergeCell ref="V477:Z477"/>
    <mergeCell ref="AA477:AE477"/>
    <mergeCell ref="AF477:AJ477"/>
    <mergeCell ref="AK477:AO477"/>
    <mergeCell ref="AP477:AT477"/>
    <mergeCell ref="B472:F472"/>
    <mergeCell ref="G472:K472"/>
    <mergeCell ref="L472:P472"/>
    <mergeCell ref="Q472:U472"/>
    <mergeCell ref="V472:Z472"/>
    <mergeCell ref="AA472:AE472"/>
    <mergeCell ref="AF472:AJ472"/>
    <mergeCell ref="AK472:AO472"/>
    <mergeCell ref="AP472:AT472"/>
    <mergeCell ref="B474:F475"/>
    <mergeCell ref="G474:K475"/>
    <mergeCell ref="L474:AJ474"/>
    <mergeCell ref="AK474:AO475"/>
    <mergeCell ref="AP474:AT475"/>
    <mergeCell ref="L475:P475"/>
    <mergeCell ref="Q475:U475"/>
    <mergeCell ref="V475:Z475"/>
    <mergeCell ref="AA475:AE475"/>
    <mergeCell ref="AF475:AJ475"/>
    <mergeCell ref="B470:F470"/>
    <mergeCell ref="G470:K470"/>
    <mergeCell ref="L470:P470"/>
    <mergeCell ref="Q470:U470"/>
    <mergeCell ref="V470:Z470"/>
    <mergeCell ref="AA470:AE470"/>
    <mergeCell ref="AF470:AJ470"/>
    <mergeCell ref="AK470:AO470"/>
    <mergeCell ref="AP470:AT470"/>
    <mergeCell ref="B471:F471"/>
    <mergeCell ref="G471:K471"/>
    <mergeCell ref="L471:P471"/>
    <mergeCell ref="Q471:U471"/>
    <mergeCell ref="V471:Z471"/>
    <mergeCell ref="AA471:AE471"/>
    <mergeCell ref="AF471:AJ471"/>
    <mergeCell ref="AK471:AO471"/>
    <mergeCell ref="AP471:AT471"/>
    <mergeCell ref="B468:F468"/>
    <mergeCell ref="G468:K468"/>
    <mergeCell ref="L468:P468"/>
    <mergeCell ref="Q468:U468"/>
    <mergeCell ref="V468:Z468"/>
    <mergeCell ref="AA468:AE468"/>
    <mergeCell ref="AF468:AJ468"/>
    <mergeCell ref="AK468:AO468"/>
    <mergeCell ref="AP468:AT468"/>
    <mergeCell ref="B469:F469"/>
    <mergeCell ref="G469:K469"/>
    <mergeCell ref="L469:P469"/>
    <mergeCell ref="Q469:U469"/>
    <mergeCell ref="V469:Z469"/>
    <mergeCell ref="AA469:AE469"/>
    <mergeCell ref="AF469:AJ469"/>
    <mergeCell ref="AK469:AO469"/>
    <mergeCell ref="AP469:AT469"/>
    <mergeCell ref="B466:F466"/>
    <mergeCell ref="G466:K466"/>
    <mergeCell ref="L466:P466"/>
    <mergeCell ref="Q466:U466"/>
    <mergeCell ref="V466:Z466"/>
    <mergeCell ref="AA466:AE466"/>
    <mergeCell ref="AF466:AJ466"/>
    <mergeCell ref="AK466:AO466"/>
    <mergeCell ref="AP466:AT466"/>
    <mergeCell ref="B467:F467"/>
    <mergeCell ref="G467:K467"/>
    <mergeCell ref="L467:P467"/>
    <mergeCell ref="Q467:U467"/>
    <mergeCell ref="V467:Z467"/>
    <mergeCell ref="AA467:AE467"/>
    <mergeCell ref="AF467:AJ467"/>
    <mergeCell ref="AK467:AO467"/>
    <mergeCell ref="AP467:AT467"/>
    <mergeCell ref="B464:F464"/>
    <mergeCell ref="G464:K464"/>
    <mergeCell ref="L464:P464"/>
    <mergeCell ref="Q464:U464"/>
    <mergeCell ref="V464:Z464"/>
    <mergeCell ref="AA464:AE464"/>
    <mergeCell ref="AF464:AJ464"/>
    <mergeCell ref="AK464:AO464"/>
    <mergeCell ref="AP464:AT464"/>
    <mergeCell ref="B465:F465"/>
    <mergeCell ref="G465:K465"/>
    <mergeCell ref="L465:P465"/>
    <mergeCell ref="Q465:U465"/>
    <mergeCell ref="V465:Z465"/>
    <mergeCell ref="AA465:AE465"/>
    <mergeCell ref="AF465:AJ465"/>
    <mergeCell ref="AK465:AO465"/>
    <mergeCell ref="AP465:AT465"/>
    <mergeCell ref="B462:F462"/>
    <mergeCell ref="G462:K462"/>
    <mergeCell ref="L462:P462"/>
    <mergeCell ref="Q462:U462"/>
    <mergeCell ref="V462:Z462"/>
    <mergeCell ref="AA462:AE462"/>
    <mergeCell ref="AF462:AJ462"/>
    <mergeCell ref="AK462:AO462"/>
    <mergeCell ref="AP462:AT462"/>
    <mergeCell ref="B463:F463"/>
    <mergeCell ref="G463:K463"/>
    <mergeCell ref="L463:P463"/>
    <mergeCell ref="Q463:U463"/>
    <mergeCell ref="V463:Z463"/>
    <mergeCell ref="AA463:AE463"/>
    <mergeCell ref="AF463:AJ463"/>
    <mergeCell ref="AK463:AO463"/>
    <mergeCell ref="AP463:AT463"/>
    <mergeCell ref="B455:G455"/>
    <mergeCell ref="H455:M455"/>
    <mergeCell ref="N455:S455"/>
    <mergeCell ref="B456:G456"/>
    <mergeCell ref="H456:M456"/>
    <mergeCell ref="N456:S456"/>
    <mergeCell ref="B459:F460"/>
    <mergeCell ref="G459:K460"/>
    <mergeCell ref="L459:AJ459"/>
    <mergeCell ref="AK459:AO460"/>
    <mergeCell ref="AP459:AT460"/>
    <mergeCell ref="L460:P460"/>
    <mergeCell ref="Q460:U460"/>
    <mergeCell ref="V460:Z460"/>
    <mergeCell ref="AA460:AE460"/>
    <mergeCell ref="AF460:AJ460"/>
    <mergeCell ref="B461:F461"/>
    <mergeCell ref="G461:K461"/>
    <mergeCell ref="L461:P461"/>
    <mergeCell ref="Q461:U461"/>
    <mergeCell ref="V461:Z461"/>
    <mergeCell ref="AA461:AE461"/>
    <mergeCell ref="AF461:AJ461"/>
    <mergeCell ref="AK461:AO461"/>
    <mergeCell ref="AP461:AT461"/>
    <mergeCell ref="AZ191:BA191"/>
    <mergeCell ref="L178:O178"/>
    <mergeCell ref="Q178:T178"/>
    <mergeCell ref="V178:Y178"/>
    <mergeCell ref="AA178:AD178"/>
    <mergeCell ref="AF178:AI178"/>
    <mergeCell ref="AK178:AN178"/>
    <mergeCell ref="AP178:AS178"/>
    <mergeCell ref="I191:K191"/>
    <mergeCell ref="M191:O191"/>
    <mergeCell ref="R191:T191"/>
    <mergeCell ref="X191:Y191"/>
    <mergeCell ref="AA191:AC191"/>
    <mergeCell ref="AF191:AH191"/>
    <mergeCell ref="AL191:AM191"/>
    <mergeCell ref="AO191:AQ191"/>
    <mergeCell ref="AS191:AU191"/>
    <mergeCell ref="AT176:AT177"/>
    <mergeCell ref="AU176:AY177"/>
    <mergeCell ref="L177:O177"/>
    <mergeCell ref="P177:P178"/>
    <mergeCell ref="Q177:T177"/>
    <mergeCell ref="U177:U178"/>
    <mergeCell ref="V177:Y177"/>
    <mergeCell ref="Z177:Z178"/>
    <mergeCell ref="AA177:AD177"/>
    <mergeCell ref="AE177:AE178"/>
    <mergeCell ref="AF177:AI177"/>
    <mergeCell ref="AJ177:AJ178"/>
    <mergeCell ref="AK177:AN177"/>
    <mergeCell ref="AO177:AO178"/>
    <mergeCell ref="AP177:AS177"/>
    <mergeCell ref="L176:AS176"/>
    <mergeCell ref="Z170:AA170"/>
    <mergeCell ref="AB170:AD170"/>
    <mergeCell ref="K173:M173"/>
    <mergeCell ref="Q173:R173"/>
    <mergeCell ref="P170:Q170"/>
    <mergeCell ref="R170:U170"/>
    <mergeCell ref="V169:X169"/>
    <mergeCell ref="AA169:AB169"/>
    <mergeCell ref="AK169:AL169"/>
    <mergeCell ref="AH118:AN119"/>
    <mergeCell ref="P120:T120"/>
    <mergeCell ref="U120:X120"/>
    <mergeCell ref="AA120:AD120"/>
    <mergeCell ref="H126:J126"/>
    <mergeCell ref="I131:P131"/>
    <mergeCell ref="C132:H133"/>
    <mergeCell ref="S132:T133"/>
    <mergeCell ref="U132:Z133"/>
    <mergeCell ref="AA132:AA133"/>
    <mergeCell ref="AB132:AD133"/>
    <mergeCell ref="AE132:AI133"/>
    <mergeCell ref="C121:G122"/>
    <mergeCell ref="C118:H119"/>
    <mergeCell ref="AI148:AO149"/>
    <mergeCell ref="L150:N150"/>
    <mergeCell ref="O150:S150"/>
    <mergeCell ref="AM169:AP169"/>
    <mergeCell ref="AC169:AF169"/>
    <mergeCell ref="AB134:AE134"/>
    <mergeCell ref="C135:G136"/>
    <mergeCell ref="Z137:AA138"/>
    <mergeCell ref="H144:O144"/>
    <mergeCell ref="C145:I146"/>
    <mergeCell ref="J145:L146"/>
    <mergeCell ref="M145:M146"/>
    <mergeCell ref="N145:O145"/>
    <mergeCell ref="R145:R146"/>
    <mergeCell ref="S145:U146"/>
    <mergeCell ref="V145:W146"/>
    <mergeCell ref="C148:H149"/>
    <mergeCell ref="AP63:AR63"/>
    <mergeCell ref="AU63:AW63"/>
    <mergeCell ref="C73:H74"/>
    <mergeCell ref="K83:M84"/>
    <mergeCell ref="N83:N84"/>
    <mergeCell ref="O83:P83"/>
    <mergeCell ref="Q83:Q84"/>
    <mergeCell ref="R83:T83"/>
    <mergeCell ref="U83:V83"/>
    <mergeCell ref="W83:W84"/>
    <mergeCell ref="X83:Z84"/>
    <mergeCell ref="AA83:AB84"/>
    <mergeCell ref="O84:P84"/>
    <mergeCell ref="R84:V84"/>
    <mergeCell ref="BA63:BB63"/>
    <mergeCell ref="AC118:AC119"/>
    <mergeCell ref="AD118:AG119"/>
    <mergeCell ref="I85:P85"/>
    <mergeCell ref="C86:H87"/>
    <mergeCell ref="N86:O87"/>
    <mergeCell ref="L88:M88"/>
    <mergeCell ref="O88:Q88"/>
    <mergeCell ref="R88:S88"/>
    <mergeCell ref="V88:X88"/>
    <mergeCell ref="Y88:Z88"/>
    <mergeCell ref="BC63:BF63"/>
    <mergeCell ref="AC70:AD71"/>
    <mergeCell ref="AF70:AI71"/>
    <mergeCell ref="AM70:AN71"/>
    <mergeCell ref="P71:Z71"/>
    <mergeCell ref="AI75:AK75"/>
    <mergeCell ref="AO75:AP75"/>
    <mergeCell ref="I81:M81"/>
    <mergeCell ref="N81:O81"/>
    <mergeCell ref="Q82:S82"/>
    <mergeCell ref="T82:U82"/>
    <mergeCell ref="T75:V75"/>
    <mergeCell ref="Z75:AA75"/>
    <mergeCell ref="AD75:AF75"/>
    <mergeCell ref="AA70:AA71"/>
    <mergeCell ref="AB63:AF63"/>
    <mergeCell ref="I72:M72"/>
    <mergeCell ref="AG63:AO63"/>
    <mergeCell ref="I67:M67"/>
    <mergeCell ref="N67:O67"/>
    <mergeCell ref="Y68:Z68"/>
    <mergeCell ref="P70:Q70"/>
    <mergeCell ref="S70:U70"/>
    <mergeCell ref="Y70:Z70"/>
    <mergeCell ref="N73:O74"/>
    <mergeCell ref="L75:M75"/>
    <mergeCell ref="O75:Q75"/>
    <mergeCell ref="AG60:AJ60"/>
    <mergeCell ref="AK60:AO60"/>
    <mergeCell ref="AP60:AV60"/>
    <mergeCell ref="AW60:BB60"/>
    <mergeCell ref="BC60:BF60"/>
    <mergeCell ref="O60:W60"/>
    <mergeCell ref="X60:AA60"/>
    <mergeCell ref="AB60:AF60"/>
    <mergeCell ref="AB61:AF61"/>
    <mergeCell ref="AG61:AJ61"/>
    <mergeCell ref="AK61:AO61"/>
    <mergeCell ref="AP61:AV61"/>
    <mergeCell ref="AW61:BB61"/>
    <mergeCell ref="BC61:BF61"/>
    <mergeCell ref="O61:U61"/>
    <mergeCell ref="V61:AA61"/>
    <mergeCell ref="AG62:AO62"/>
    <mergeCell ref="AP62:AV62"/>
    <mergeCell ref="AW62:BB62"/>
    <mergeCell ref="BC62:BF62"/>
    <mergeCell ref="AG57:AO57"/>
    <mergeCell ref="AP57:AV57"/>
    <mergeCell ref="AW57:BB57"/>
    <mergeCell ref="BC57:BF57"/>
    <mergeCell ref="AG58:AJ58"/>
    <mergeCell ref="AK58:AO58"/>
    <mergeCell ref="AP58:AV58"/>
    <mergeCell ref="AW58:BB58"/>
    <mergeCell ref="BC58:BF58"/>
    <mergeCell ref="O56:Q56"/>
    <mergeCell ref="T56:V56"/>
    <mergeCell ref="Z56:AA56"/>
    <mergeCell ref="AB56:AF56"/>
    <mergeCell ref="O58:W58"/>
    <mergeCell ref="X58:AA58"/>
    <mergeCell ref="AB58:AF58"/>
    <mergeCell ref="O59:U59"/>
    <mergeCell ref="V59:AA59"/>
    <mergeCell ref="AB59:AF59"/>
    <mergeCell ref="AG59:AJ59"/>
    <mergeCell ref="AK59:AO59"/>
    <mergeCell ref="AP59:AV59"/>
    <mergeCell ref="AW59:BB59"/>
    <mergeCell ref="BC59:BF59"/>
    <mergeCell ref="AP53:BB53"/>
    <mergeCell ref="BC53:BF53"/>
    <mergeCell ref="O54:AA54"/>
    <mergeCell ref="AB54:AF54"/>
    <mergeCell ref="AG54:AO54"/>
    <mergeCell ref="AP54:BB54"/>
    <mergeCell ref="BC54:BF54"/>
    <mergeCell ref="O55:AA55"/>
    <mergeCell ref="AB55:AF55"/>
    <mergeCell ref="AG55:AO55"/>
    <mergeCell ref="AP55:BB55"/>
    <mergeCell ref="BC55:BF55"/>
    <mergeCell ref="AB53:AF53"/>
    <mergeCell ref="AG53:AO53"/>
    <mergeCell ref="O53:AA53"/>
    <mergeCell ref="AG56:AO56"/>
    <mergeCell ref="AP56:AR56"/>
    <mergeCell ref="AU56:AW56"/>
    <mergeCell ref="BA56:BB56"/>
    <mergeCell ref="BC56:BF56"/>
    <mergeCell ref="X158:X159"/>
    <mergeCell ref="T159:W159"/>
    <mergeCell ref="O159:R159"/>
    <mergeCell ref="S148:U149"/>
    <mergeCell ref="V148:AC149"/>
    <mergeCell ref="AD148:AD149"/>
    <mergeCell ref="AB158:AC159"/>
    <mergeCell ref="AE148:AH149"/>
    <mergeCell ref="H114:O114"/>
    <mergeCell ref="AG96:AL97"/>
    <mergeCell ref="AG99:AK100"/>
    <mergeCell ref="C102:H103"/>
    <mergeCell ref="R102:S103"/>
    <mergeCell ref="T102:Y103"/>
    <mergeCell ref="Z102:Z103"/>
    <mergeCell ref="AA102:AB103"/>
    <mergeCell ref="AC102:AG103"/>
    <mergeCell ref="C105:G106"/>
    <mergeCell ref="AF96:AF97"/>
    <mergeCell ref="C115:I116"/>
    <mergeCell ref="L120:O120"/>
    <mergeCell ref="I117:P117"/>
    <mergeCell ref="U118:AB119"/>
    <mergeCell ref="I101:P101"/>
    <mergeCell ref="R118:T119"/>
    <mergeCell ref="AA96:AE96"/>
    <mergeCell ref="AA104:AD104"/>
    <mergeCell ref="T150:W150"/>
    <mergeCell ref="Z150:AC150"/>
    <mergeCell ref="L134:N134"/>
    <mergeCell ref="C151:G152"/>
    <mergeCell ref="H156:O156"/>
    <mergeCell ref="T4:Y4"/>
    <mergeCell ref="N5:S5"/>
    <mergeCell ref="T5:Y5"/>
    <mergeCell ref="V9:Z9"/>
    <mergeCell ref="L17:P17"/>
    <mergeCell ref="Q17:U17"/>
    <mergeCell ref="V17:Z17"/>
    <mergeCell ref="V15:Z15"/>
    <mergeCell ref="Q23:U23"/>
    <mergeCell ref="V23:Z23"/>
    <mergeCell ref="Q14:U14"/>
    <mergeCell ref="V14:Z14"/>
    <mergeCell ref="AB62:AF62"/>
    <mergeCell ref="AB68:AD68"/>
    <mergeCell ref="K70:M71"/>
    <mergeCell ref="N70:N71"/>
    <mergeCell ref="I160:P160"/>
    <mergeCell ref="O57:U57"/>
    <mergeCell ref="V57:AA57"/>
    <mergeCell ref="AB57:AF57"/>
    <mergeCell ref="AA13:AE13"/>
    <mergeCell ref="AF13:AJ13"/>
    <mergeCell ref="AF17:AJ17"/>
    <mergeCell ref="V19:Z19"/>
    <mergeCell ref="AA19:AE19"/>
    <mergeCell ref="AF19:AJ19"/>
    <mergeCell ref="AF16:AJ16"/>
    <mergeCell ref="AF8:AJ9"/>
    <mergeCell ref="V18:Z18"/>
    <mergeCell ref="AA18:AE18"/>
    <mergeCell ref="V16:Z16"/>
    <mergeCell ref="AA16:AE16"/>
    <mergeCell ref="B57:C57"/>
    <mergeCell ref="D57:G57"/>
    <mergeCell ref="B56:C56"/>
    <mergeCell ref="G15:K15"/>
    <mergeCell ref="B18:F18"/>
    <mergeCell ref="G18:K18"/>
    <mergeCell ref="L18:P18"/>
    <mergeCell ref="B20:F20"/>
    <mergeCell ref="G20:K20"/>
    <mergeCell ref="B26:F26"/>
    <mergeCell ref="G26:K26"/>
    <mergeCell ref="L26:P26"/>
    <mergeCell ref="B29:F29"/>
    <mergeCell ref="C35:E35"/>
    <mergeCell ref="C37:E37"/>
    <mergeCell ref="C36:E36"/>
    <mergeCell ref="C38:E38"/>
    <mergeCell ref="C44:E44"/>
    <mergeCell ref="B53:C55"/>
    <mergeCell ref="D53:G53"/>
    <mergeCell ref="H53:N53"/>
    <mergeCell ref="B27:F27"/>
    <mergeCell ref="L27:P27"/>
    <mergeCell ref="B30:F30"/>
    <mergeCell ref="L30:P30"/>
    <mergeCell ref="G30:K30"/>
    <mergeCell ref="G29:K29"/>
    <mergeCell ref="L20:P20"/>
    <mergeCell ref="M57:N57"/>
    <mergeCell ref="M56:N56"/>
    <mergeCell ref="D54:G54"/>
    <mergeCell ref="H54:N54"/>
    <mergeCell ref="B4:G4"/>
    <mergeCell ref="H4:M4"/>
    <mergeCell ref="B5:G5"/>
    <mergeCell ref="H5:M5"/>
    <mergeCell ref="B14:F14"/>
    <mergeCell ref="G14:K14"/>
    <mergeCell ref="L14:P14"/>
    <mergeCell ref="B28:F28"/>
    <mergeCell ref="G28:K28"/>
    <mergeCell ref="L28:P28"/>
    <mergeCell ref="B15:F15"/>
    <mergeCell ref="B25:F25"/>
    <mergeCell ref="G25:K25"/>
    <mergeCell ref="L25:P25"/>
    <mergeCell ref="G10:K10"/>
    <mergeCell ref="L10:P10"/>
    <mergeCell ref="B22:F22"/>
    <mergeCell ref="G22:K22"/>
    <mergeCell ref="L22:P22"/>
    <mergeCell ref="B23:F23"/>
    <mergeCell ref="G23:K23"/>
    <mergeCell ref="L23:P23"/>
    <mergeCell ref="B10:F10"/>
    <mergeCell ref="G11:K11"/>
    <mergeCell ref="N4:S4"/>
    <mergeCell ref="B16:F16"/>
    <mergeCell ref="B19:F19"/>
    <mergeCell ref="G19:K19"/>
    <mergeCell ref="L19:P19"/>
    <mergeCell ref="Q19:U19"/>
    <mergeCell ref="B17:F17"/>
    <mergeCell ref="G17:K17"/>
    <mergeCell ref="AK13:AO13"/>
    <mergeCell ref="AK16:AO16"/>
    <mergeCell ref="L15:P15"/>
    <mergeCell ref="AF14:AJ14"/>
    <mergeCell ref="AK14:AO14"/>
    <mergeCell ref="Q15:U15"/>
    <mergeCell ref="V25:Z25"/>
    <mergeCell ref="AA25:AE25"/>
    <mergeCell ref="AF25:AJ25"/>
    <mergeCell ref="AK25:AO25"/>
    <mergeCell ref="AA15:AE15"/>
    <mergeCell ref="AF15:AJ15"/>
    <mergeCell ref="AK15:AO15"/>
    <mergeCell ref="AK18:AO18"/>
    <mergeCell ref="AK19:AO19"/>
    <mergeCell ref="AK17:AO17"/>
    <mergeCell ref="H57:L57"/>
    <mergeCell ref="Q26:U26"/>
    <mergeCell ref="V30:Z30"/>
    <mergeCell ref="G27:K27"/>
    <mergeCell ref="D56:G56"/>
    <mergeCell ref="H56:L56"/>
    <mergeCell ref="Q27:U27"/>
    <mergeCell ref="Q30:U30"/>
    <mergeCell ref="Q28:U28"/>
    <mergeCell ref="V28:Z28"/>
    <mergeCell ref="AA14:AE14"/>
    <mergeCell ref="Q18:U18"/>
    <mergeCell ref="G16:K16"/>
    <mergeCell ref="L16:P16"/>
    <mergeCell ref="Q16:U16"/>
    <mergeCell ref="AA17:AE17"/>
    <mergeCell ref="AK8:AO9"/>
    <mergeCell ref="G9:K9"/>
    <mergeCell ref="L9:P9"/>
    <mergeCell ref="Q9:U9"/>
    <mergeCell ref="B12:F12"/>
    <mergeCell ref="G12:K12"/>
    <mergeCell ref="L12:P12"/>
    <mergeCell ref="Q12:U12"/>
    <mergeCell ref="V12:Z12"/>
    <mergeCell ref="AA12:AE12"/>
    <mergeCell ref="AF12:AJ12"/>
    <mergeCell ref="AK12:AO12"/>
    <mergeCell ref="AK10:AO10"/>
    <mergeCell ref="B11:F11"/>
    <mergeCell ref="AA9:AE9"/>
    <mergeCell ref="B13:F13"/>
    <mergeCell ref="G13:K13"/>
    <mergeCell ref="AA11:AE11"/>
    <mergeCell ref="L13:P13"/>
    <mergeCell ref="Q13:U13"/>
    <mergeCell ref="V13:Z13"/>
    <mergeCell ref="AF11:AJ11"/>
    <mergeCell ref="AK11:AO11"/>
    <mergeCell ref="AF10:AJ10"/>
    <mergeCell ref="V10:Z10"/>
    <mergeCell ref="AA10:AE10"/>
    <mergeCell ref="Q10:U10"/>
    <mergeCell ref="Q11:U11"/>
    <mergeCell ref="V11:Z11"/>
    <mergeCell ref="L11:P11"/>
    <mergeCell ref="B8:F9"/>
    <mergeCell ref="G8:AE8"/>
    <mergeCell ref="AF20:AJ20"/>
    <mergeCell ref="AK20:AO20"/>
    <mergeCell ref="AA22:AE22"/>
    <mergeCell ref="AF22:AJ22"/>
    <mergeCell ref="AK22:AO22"/>
    <mergeCell ref="B21:F21"/>
    <mergeCell ref="G21:K21"/>
    <mergeCell ref="L21:P21"/>
    <mergeCell ref="Q21:U21"/>
    <mergeCell ref="V21:Z21"/>
    <mergeCell ref="AA21:AE21"/>
    <mergeCell ref="AF21:AJ21"/>
    <mergeCell ref="AK21:AO21"/>
    <mergeCell ref="V22:Z22"/>
    <mergeCell ref="AA20:AE20"/>
    <mergeCell ref="Q22:U22"/>
    <mergeCell ref="AF18:AJ18"/>
    <mergeCell ref="Q20:U20"/>
    <mergeCell ref="V20:Z20"/>
    <mergeCell ref="AF28:AJ28"/>
    <mergeCell ref="AK28:AO28"/>
    <mergeCell ref="V26:Z26"/>
    <mergeCell ref="AA26:AE26"/>
    <mergeCell ref="AF26:AJ26"/>
    <mergeCell ref="AK26:AO26"/>
    <mergeCell ref="V27:Z27"/>
    <mergeCell ref="AF27:AJ27"/>
    <mergeCell ref="AK27:AO27"/>
    <mergeCell ref="AA27:AE27"/>
    <mergeCell ref="AA28:AE28"/>
    <mergeCell ref="AA23:AE23"/>
    <mergeCell ref="AF23:AJ23"/>
    <mergeCell ref="AK23:AO23"/>
    <mergeCell ref="B24:F24"/>
    <mergeCell ref="G24:K24"/>
    <mergeCell ref="L24:P24"/>
    <mergeCell ref="Q24:U24"/>
    <mergeCell ref="V24:Z24"/>
    <mergeCell ref="AA24:AE24"/>
    <mergeCell ref="AF24:AJ24"/>
    <mergeCell ref="AK24:AO24"/>
    <mergeCell ref="Q25:U25"/>
    <mergeCell ref="C39:E39"/>
    <mergeCell ref="C40:E40"/>
    <mergeCell ref="C41:E41"/>
    <mergeCell ref="C42:E42"/>
    <mergeCell ref="C43:E43"/>
    <mergeCell ref="D55:G55"/>
    <mergeCell ref="H55:N55"/>
    <mergeCell ref="AF30:AJ30"/>
    <mergeCell ref="AK30:AO30"/>
    <mergeCell ref="AA29:AE29"/>
    <mergeCell ref="AF29:AJ29"/>
    <mergeCell ref="AK29:AO29"/>
    <mergeCell ref="AA30:AE30"/>
    <mergeCell ref="L29:P29"/>
    <mergeCell ref="Q29:U29"/>
    <mergeCell ref="V29:Z29"/>
    <mergeCell ref="AB107:AC108"/>
    <mergeCell ref="M63:N63"/>
    <mergeCell ref="B63:C63"/>
    <mergeCell ref="D63:G63"/>
    <mergeCell ref="H63:L63"/>
    <mergeCell ref="D60:G60"/>
    <mergeCell ref="H60:L60"/>
    <mergeCell ref="M60:N60"/>
    <mergeCell ref="O63:AA63"/>
    <mergeCell ref="D62:G62"/>
    <mergeCell ref="H62:L62"/>
    <mergeCell ref="B62:C62"/>
    <mergeCell ref="M62:N62"/>
    <mergeCell ref="O62:U62"/>
    <mergeCell ref="V62:AA62"/>
    <mergeCell ref="H58:L58"/>
    <mergeCell ref="B199:G199"/>
    <mergeCell ref="H199:M199"/>
    <mergeCell ref="N199:S199"/>
    <mergeCell ref="T199:Y199"/>
    <mergeCell ref="B200:G200"/>
    <mergeCell ref="H200:M200"/>
    <mergeCell ref="N200:S200"/>
    <mergeCell ref="T200:Y200"/>
    <mergeCell ref="H93:J93"/>
    <mergeCell ref="C94:I95"/>
    <mergeCell ref="J94:W95"/>
    <mergeCell ref="J96:Z97"/>
    <mergeCell ref="L104:M104"/>
    <mergeCell ref="J115:L116"/>
    <mergeCell ref="M115:M116"/>
    <mergeCell ref="N115:O115"/>
    <mergeCell ref="R115:R116"/>
    <mergeCell ref="S115:U116"/>
    <mergeCell ref="V115:W116"/>
    <mergeCell ref="F173:H173"/>
    <mergeCell ref="V163:X163"/>
    <mergeCell ref="I147:P147"/>
    <mergeCell ref="Y158:AA159"/>
    <mergeCell ref="S158:S159"/>
    <mergeCell ref="T158:U158"/>
    <mergeCell ref="F171:H171"/>
    <mergeCell ref="K171:L171"/>
    <mergeCell ref="M171:O171"/>
    <mergeCell ref="F169:H169"/>
    <mergeCell ref="K169:L169"/>
    <mergeCell ref="M169:O169"/>
    <mergeCell ref="T169:U169"/>
    <mergeCell ref="P157:R157"/>
    <mergeCell ref="K158:M159"/>
    <mergeCell ref="N158:N159"/>
    <mergeCell ref="O158:R158"/>
    <mergeCell ref="R163:S163"/>
    <mergeCell ref="C161:H162"/>
    <mergeCell ref="C164:G165"/>
    <mergeCell ref="F170:G170"/>
    <mergeCell ref="H170:K170"/>
    <mergeCell ref="M58:N58"/>
    <mergeCell ref="D59:G59"/>
    <mergeCell ref="H59:L59"/>
    <mergeCell ref="B60:C60"/>
    <mergeCell ref="B61:C61"/>
    <mergeCell ref="D61:G61"/>
    <mergeCell ref="H61:L61"/>
    <mergeCell ref="M61:N61"/>
    <mergeCell ref="M59:N59"/>
    <mergeCell ref="B59:C59"/>
    <mergeCell ref="B58:C58"/>
    <mergeCell ref="D58:G58"/>
    <mergeCell ref="N161:O162"/>
    <mergeCell ref="L163:M163"/>
    <mergeCell ref="O163:Q163"/>
    <mergeCell ref="AF206:AJ206"/>
    <mergeCell ref="AK206:AO206"/>
    <mergeCell ref="B205:F205"/>
    <mergeCell ref="G205:K205"/>
    <mergeCell ref="L205:P205"/>
    <mergeCell ref="Q205:U205"/>
    <mergeCell ref="V205:Z205"/>
    <mergeCell ref="AA205:AE205"/>
    <mergeCell ref="AF203:AJ204"/>
    <mergeCell ref="AK203:AO204"/>
    <mergeCell ref="G204:K204"/>
    <mergeCell ref="L204:P204"/>
    <mergeCell ref="Q204:U204"/>
    <mergeCell ref="V204:Z204"/>
    <mergeCell ref="AA204:AE204"/>
    <mergeCell ref="AF205:AJ205"/>
    <mergeCell ref="AK205:AO205"/>
    <mergeCell ref="B203:F204"/>
    <mergeCell ref="G203:AE203"/>
    <mergeCell ref="B206:F206"/>
    <mergeCell ref="G206:K206"/>
    <mergeCell ref="L206:P206"/>
    <mergeCell ref="Q206:U206"/>
    <mergeCell ref="V206:Z206"/>
    <mergeCell ref="AA206:AE206"/>
    <mergeCell ref="AF209:AJ209"/>
    <mergeCell ref="AK209:AO209"/>
    <mergeCell ref="B210:F210"/>
    <mergeCell ref="G210:K210"/>
    <mergeCell ref="L210:P210"/>
    <mergeCell ref="Q210:U210"/>
    <mergeCell ref="V210:Z210"/>
    <mergeCell ref="AA210:AE210"/>
    <mergeCell ref="AF210:AJ210"/>
    <mergeCell ref="AK210:AO210"/>
    <mergeCell ref="B209:F209"/>
    <mergeCell ref="G209:K209"/>
    <mergeCell ref="L209:P209"/>
    <mergeCell ref="Q209:U209"/>
    <mergeCell ref="V209:Z209"/>
    <mergeCell ref="AA209:AE209"/>
    <mergeCell ref="AF207:AJ207"/>
    <mergeCell ref="AK207:AO207"/>
    <mergeCell ref="B208:F208"/>
    <mergeCell ref="G208:K208"/>
    <mergeCell ref="L208:P208"/>
    <mergeCell ref="Q208:U208"/>
    <mergeCell ref="V208:Z208"/>
    <mergeCell ref="AA208:AE208"/>
    <mergeCell ref="AF208:AJ208"/>
    <mergeCell ref="AK208:AO208"/>
    <mergeCell ref="B207:F207"/>
    <mergeCell ref="G207:K207"/>
    <mergeCell ref="L207:P207"/>
    <mergeCell ref="Q207:U207"/>
    <mergeCell ref="V207:Z207"/>
    <mergeCell ref="AA207:AE207"/>
    <mergeCell ref="AF213:AJ213"/>
    <mergeCell ref="AK213:AO213"/>
    <mergeCell ref="B214:F214"/>
    <mergeCell ref="G214:K214"/>
    <mergeCell ref="L214:P214"/>
    <mergeCell ref="Q214:U214"/>
    <mergeCell ref="V214:Z214"/>
    <mergeCell ref="AA214:AE214"/>
    <mergeCell ref="AF214:AJ214"/>
    <mergeCell ref="AK214:AO214"/>
    <mergeCell ref="B213:F213"/>
    <mergeCell ref="G213:K213"/>
    <mergeCell ref="L213:P213"/>
    <mergeCell ref="Q213:U213"/>
    <mergeCell ref="V213:Z213"/>
    <mergeCell ref="AA213:AE213"/>
    <mergeCell ref="AF211:AJ211"/>
    <mergeCell ref="AK211:AO211"/>
    <mergeCell ref="B212:F212"/>
    <mergeCell ref="G212:K212"/>
    <mergeCell ref="L212:P212"/>
    <mergeCell ref="Q212:U212"/>
    <mergeCell ref="V212:Z212"/>
    <mergeCell ref="AA212:AE212"/>
    <mergeCell ref="AF212:AJ212"/>
    <mergeCell ref="AK212:AO212"/>
    <mergeCell ref="B211:F211"/>
    <mergeCell ref="G211:K211"/>
    <mergeCell ref="L211:P211"/>
    <mergeCell ref="Q211:U211"/>
    <mergeCell ref="V211:Z211"/>
    <mergeCell ref="AA211:AE211"/>
    <mergeCell ref="AF217:AJ217"/>
    <mergeCell ref="AK217:AO217"/>
    <mergeCell ref="B218:F218"/>
    <mergeCell ref="G218:K218"/>
    <mergeCell ref="L218:P218"/>
    <mergeCell ref="Q218:U218"/>
    <mergeCell ref="V218:Z218"/>
    <mergeCell ref="AA218:AE218"/>
    <mergeCell ref="AF218:AJ218"/>
    <mergeCell ref="AK218:AO218"/>
    <mergeCell ref="B217:F217"/>
    <mergeCell ref="G217:K217"/>
    <mergeCell ref="L217:P217"/>
    <mergeCell ref="Q217:U217"/>
    <mergeCell ref="V217:Z217"/>
    <mergeCell ref="AA217:AE217"/>
    <mergeCell ref="AF215:AJ215"/>
    <mergeCell ref="AK215:AO215"/>
    <mergeCell ref="B216:F216"/>
    <mergeCell ref="G216:K216"/>
    <mergeCell ref="L216:P216"/>
    <mergeCell ref="Q216:U216"/>
    <mergeCell ref="V216:Z216"/>
    <mergeCell ref="AA216:AE216"/>
    <mergeCell ref="AF216:AJ216"/>
    <mergeCell ref="AK216:AO216"/>
    <mergeCell ref="B215:F215"/>
    <mergeCell ref="G215:K215"/>
    <mergeCell ref="L215:P215"/>
    <mergeCell ref="Q215:U215"/>
    <mergeCell ref="V215:Z215"/>
    <mergeCell ref="AA215:AE215"/>
    <mergeCell ref="AF221:AJ221"/>
    <mergeCell ref="AK221:AO221"/>
    <mergeCell ref="B222:F222"/>
    <mergeCell ref="G222:K222"/>
    <mergeCell ref="L222:P222"/>
    <mergeCell ref="Q222:U222"/>
    <mergeCell ref="V222:Z222"/>
    <mergeCell ref="AA222:AE222"/>
    <mergeCell ref="AF222:AJ222"/>
    <mergeCell ref="AK222:AO222"/>
    <mergeCell ref="B221:F221"/>
    <mergeCell ref="G221:K221"/>
    <mergeCell ref="L221:P221"/>
    <mergeCell ref="Q221:U221"/>
    <mergeCell ref="V221:Z221"/>
    <mergeCell ref="AA221:AE221"/>
    <mergeCell ref="AF219:AJ219"/>
    <mergeCell ref="AK219:AO219"/>
    <mergeCell ref="B220:F220"/>
    <mergeCell ref="G220:K220"/>
    <mergeCell ref="L220:P220"/>
    <mergeCell ref="Q220:U220"/>
    <mergeCell ref="V220:Z220"/>
    <mergeCell ref="AA220:AE220"/>
    <mergeCell ref="AF220:AJ220"/>
    <mergeCell ref="AK220:AO220"/>
    <mergeCell ref="B219:F219"/>
    <mergeCell ref="G219:K219"/>
    <mergeCell ref="L219:P219"/>
    <mergeCell ref="Q219:U219"/>
    <mergeCell ref="V219:Z219"/>
    <mergeCell ref="AA219:AE219"/>
    <mergeCell ref="H230:N230"/>
    <mergeCell ref="AK225:AO225"/>
    <mergeCell ref="B225:F225"/>
    <mergeCell ref="G225:K225"/>
    <mergeCell ref="L225:P225"/>
    <mergeCell ref="Q225:U225"/>
    <mergeCell ref="V225:Z225"/>
    <mergeCell ref="AA225:AE225"/>
    <mergeCell ref="O230:AA230"/>
    <mergeCell ref="AB230:AF230"/>
    <mergeCell ref="AF225:AJ225"/>
    <mergeCell ref="AF223:AJ223"/>
    <mergeCell ref="AK223:AO223"/>
    <mergeCell ref="B224:F224"/>
    <mergeCell ref="G224:K224"/>
    <mergeCell ref="L224:P224"/>
    <mergeCell ref="Q224:U224"/>
    <mergeCell ref="V224:Z224"/>
    <mergeCell ref="AA224:AE224"/>
    <mergeCell ref="AF224:AJ224"/>
    <mergeCell ref="AK224:AO224"/>
    <mergeCell ref="B223:F223"/>
    <mergeCell ref="G223:K223"/>
    <mergeCell ref="L223:P223"/>
    <mergeCell ref="Q223:U223"/>
    <mergeCell ref="V223:Z223"/>
    <mergeCell ref="AA223:AE223"/>
    <mergeCell ref="AB231:AF231"/>
    <mergeCell ref="AG231:AO231"/>
    <mergeCell ref="AP231:AR231"/>
    <mergeCell ref="AU231:AW231"/>
    <mergeCell ref="BA231:BB231"/>
    <mergeCell ref="BC231:BF231"/>
    <mergeCell ref="AG230:AO230"/>
    <mergeCell ref="AP230:BB230"/>
    <mergeCell ref="BC230:BF230"/>
    <mergeCell ref="B231:C231"/>
    <mergeCell ref="D231:G231"/>
    <mergeCell ref="H231:L231"/>
    <mergeCell ref="M231:N231"/>
    <mergeCell ref="O231:Q231"/>
    <mergeCell ref="T231:V231"/>
    <mergeCell ref="Z231:AA231"/>
    <mergeCell ref="AP228:BB228"/>
    <mergeCell ref="BC228:BF228"/>
    <mergeCell ref="D229:G229"/>
    <mergeCell ref="H229:N229"/>
    <mergeCell ref="O229:AA229"/>
    <mergeCell ref="AB229:AF229"/>
    <mergeCell ref="AG229:AO229"/>
    <mergeCell ref="AP229:BB229"/>
    <mergeCell ref="BC229:BF229"/>
    <mergeCell ref="B228:C230"/>
    <mergeCell ref="D228:G228"/>
    <mergeCell ref="H228:N228"/>
    <mergeCell ref="O228:AA228"/>
    <mergeCell ref="AB228:AF228"/>
    <mergeCell ref="AG228:AO228"/>
    <mergeCell ref="D230:G230"/>
    <mergeCell ref="AB232:AF232"/>
    <mergeCell ref="AG232:AO232"/>
    <mergeCell ref="AP232:AV232"/>
    <mergeCell ref="AW232:BB232"/>
    <mergeCell ref="BC232:BF232"/>
    <mergeCell ref="B233:C233"/>
    <mergeCell ref="D233:G233"/>
    <mergeCell ref="H233:L233"/>
    <mergeCell ref="M233:N233"/>
    <mergeCell ref="O233:W233"/>
    <mergeCell ref="B232:C232"/>
    <mergeCell ref="D232:G232"/>
    <mergeCell ref="H232:L232"/>
    <mergeCell ref="M232:N232"/>
    <mergeCell ref="O232:U232"/>
    <mergeCell ref="V232:AA232"/>
    <mergeCell ref="BC233:BF233"/>
    <mergeCell ref="X233:AA233"/>
    <mergeCell ref="AB233:AF233"/>
    <mergeCell ref="AG233:AJ233"/>
    <mergeCell ref="AK233:AO233"/>
    <mergeCell ref="AP233:AV233"/>
    <mergeCell ref="AW233:BB233"/>
    <mergeCell ref="B235:C235"/>
    <mergeCell ref="D235:G235"/>
    <mergeCell ref="H235:L235"/>
    <mergeCell ref="M235:N235"/>
    <mergeCell ref="O235:W235"/>
    <mergeCell ref="X235:AA235"/>
    <mergeCell ref="AB235:AF235"/>
    <mergeCell ref="AG235:AJ235"/>
    <mergeCell ref="AK235:AO235"/>
    <mergeCell ref="AP235:AV235"/>
    <mergeCell ref="AW235:BB235"/>
    <mergeCell ref="BC235:BF235"/>
    <mergeCell ref="B234:C234"/>
    <mergeCell ref="D234:G234"/>
    <mergeCell ref="H234:L234"/>
    <mergeCell ref="M234:N234"/>
    <mergeCell ref="O234:U234"/>
    <mergeCell ref="V234:AA234"/>
    <mergeCell ref="AB234:AF234"/>
    <mergeCell ref="AG234:AJ234"/>
    <mergeCell ref="AK234:AO234"/>
    <mergeCell ref="AP237:AV237"/>
    <mergeCell ref="V236:AA236"/>
    <mergeCell ref="AB236:AF236"/>
    <mergeCell ref="AG236:AJ236"/>
    <mergeCell ref="AK236:AO236"/>
    <mergeCell ref="AP236:AV236"/>
    <mergeCell ref="AW236:BB236"/>
    <mergeCell ref="AU238:AW238"/>
    <mergeCell ref="BA238:BB238"/>
    <mergeCell ref="BC238:BF238"/>
    <mergeCell ref="AW237:BB237"/>
    <mergeCell ref="BC237:BF237"/>
    <mergeCell ref="M238:N238"/>
    <mergeCell ref="O238:AA238"/>
    <mergeCell ref="AP234:AV234"/>
    <mergeCell ref="AW234:BB234"/>
    <mergeCell ref="BC234:BF234"/>
    <mergeCell ref="AB238:AF238"/>
    <mergeCell ref="AG238:AO238"/>
    <mergeCell ref="AP238:AR238"/>
    <mergeCell ref="BC236:BF236"/>
    <mergeCell ref="B236:C236"/>
    <mergeCell ref="D236:G236"/>
    <mergeCell ref="H236:L236"/>
    <mergeCell ref="M236:N236"/>
    <mergeCell ref="O236:U236"/>
    <mergeCell ref="B238:C238"/>
    <mergeCell ref="D238:G238"/>
    <mergeCell ref="H238:L238"/>
    <mergeCell ref="F245:H245"/>
    <mergeCell ref="K245:L245"/>
    <mergeCell ref="M245:O245"/>
    <mergeCell ref="F247:H247"/>
    <mergeCell ref="K247:M247"/>
    <mergeCell ref="Q247:R247"/>
    <mergeCell ref="AA243:AB243"/>
    <mergeCell ref="AC243:AF243"/>
    <mergeCell ref="AK243:AL243"/>
    <mergeCell ref="H237:L237"/>
    <mergeCell ref="M237:N237"/>
    <mergeCell ref="O237:U237"/>
    <mergeCell ref="V237:AA237"/>
    <mergeCell ref="AB237:AF237"/>
    <mergeCell ref="AG237:AO237"/>
    <mergeCell ref="B237:C237"/>
    <mergeCell ref="D237:G237"/>
    <mergeCell ref="AM243:AP243"/>
    <mergeCell ref="F244:G244"/>
    <mergeCell ref="H244:K244"/>
    <mergeCell ref="P244:Q244"/>
    <mergeCell ref="R244:U244"/>
    <mergeCell ref="Z244:AA244"/>
    <mergeCell ref="AB244:AD244"/>
    <mergeCell ref="F243:H243"/>
    <mergeCell ref="K243:L243"/>
    <mergeCell ref="M243:O243"/>
    <mergeCell ref="T243:U243"/>
    <mergeCell ref="V243:X243"/>
    <mergeCell ref="AO251:AO252"/>
    <mergeCell ref="AP251:AS251"/>
    <mergeCell ref="AP252:AS252"/>
    <mergeCell ref="L250:AS250"/>
    <mergeCell ref="AT250:AT251"/>
    <mergeCell ref="AU250:AY251"/>
    <mergeCell ref="L251:O251"/>
    <mergeCell ref="P251:P252"/>
    <mergeCell ref="Q251:T251"/>
    <mergeCell ref="U251:U252"/>
    <mergeCell ref="V251:Y251"/>
    <mergeCell ref="Z251:Z252"/>
    <mergeCell ref="AA251:AD251"/>
    <mergeCell ref="L252:O252"/>
    <mergeCell ref="Q252:T252"/>
    <mergeCell ref="V252:Y252"/>
    <mergeCell ref="AA252:AD252"/>
    <mergeCell ref="AF252:AI252"/>
    <mergeCell ref="AK252:AN252"/>
    <mergeCell ref="AE251:AE252"/>
    <mergeCell ref="AF251:AI251"/>
    <mergeCell ref="AJ251:AJ252"/>
    <mergeCell ref="AK251:AN251"/>
    <mergeCell ref="AL319:AM319"/>
    <mergeCell ref="AO319:AQ319"/>
    <mergeCell ref="AS319:AU319"/>
    <mergeCell ref="AZ319:BA319"/>
    <mergeCell ref="I319:K319"/>
    <mergeCell ref="M319:O319"/>
    <mergeCell ref="R319:T319"/>
    <mergeCell ref="X319:Y319"/>
    <mergeCell ref="AA319:AC319"/>
    <mergeCell ref="AF319:AH319"/>
    <mergeCell ref="AL255:AM255"/>
    <mergeCell ref="AO255:AQ255"/>
    <mergeCell ref="AS255:AU255"/>
    <mergeCell ref="AZ255:BA255"/>
    <mergeCell ref="I255:K255"/>
    <mergeCell ref="M255:O255"/>
    <mergeCell ref="R255:T255"/>
    <mergeCell ref="X255:Y255"/>
    <mergeCell ref="AA255:AC255"/>
    <mergeCell ref="AF255:AH255"/>
    <mergeCell ref="AU302:AW302"/>
    <mergeCell ref="BA302:BB302"/>
    <mergeCell ref="AP296:AV296"/>
    <mergeCell ref="AW296:BB296"/>
    <mergeCell ref="AG294:AO294"/>
    <mergeCell ref="AP292:BB292"/>
    <mergeCell ref="AF285:AJ285"/>
    <mergeCell ref="AK285:AO285"/>
    <mergeCell ref="AF279:AJ279"/>
    <mergeCell ref="AK279:AO279"/>
    <mergeCell ref="AF273:AJ273"/>
    <mergeCell ref="AK273:AO273"/>
    <mergeCell ref="F309:H309"/>
    <mergeCell ref="K309:L309"/>
    <mergeCell ref="M309:O309"/>
    <mergeCell ref="F311:H311"/>
    <mergeCell ref="K311:M311"/>
    <mergeCell ref="Q311:R311"/>
    <mergeCell ref="AA307:AB307"/>
    <mergeCell ref="AC307:AF307"/>
    <mergeCell ref="AK307:AL307"/>
    <mergeCell ref="AO315:AO316"/>
    <mergeCell ref="AP315:AS315"/>
    <mergeCell ref="AP316:AS316"/>
    <mergeCell ref="L314:AS314"/>
    <mergeCell ref="AT314:AT315"/>
    <mergeCell ref="AU314:AY315"/>
    <mergeCell ref="L315:O315"/>
    <mergeCell ref="P315:P316"/>
    <mergeCell ref="Q315:T315"/>
    <mergeCell ref="U315:U316"/>
    <mergeCell ref="V315:Y315"/>
    <mergeCell ref="Z315:Z316"/>
    <mergeCell ref="AA315:AD315"/>
    <mergeCell ref="L316:O316"/>
    <mergeCell ref="Q316:T316"/>
    <mergeCell ref="V316:Y316"/>
    <mergeCell ref="AA316:AD316"/>
    <mergeCell ref="AF316:AI316"/>
    <mergeCell ref="AK316:AN316"/>
    <mergeCell ref="AE315:AE316"/>
    <mergeCell ref="AF315:AI315"/>
    <mergeCell ref="AJ315:AJ316"/>
    <mergeCell ref="AK315:AN315"/>
    <mergeCell ref="BC302:BF302"/>
    <mergeCell ref="F307:H307"/>
    <mergeCell ref="K307:L307"/>
    <mergeCell ref="M307:O307"/>
    <mergeCell ref="T307:U307"/>
    <mergeCell ref="V307:X307"/>
    <mergeCell ref="B302:C302"/>
    <mergeCell ref="D302:G302"/>
    <mergeCell ref="H302:L302"/>
    <mergeCell ref="M302:N302"/>
    <mergeCell ref="O302:AA302"/>
    <mergeCell ref="AB302:AF302"/>
    <mergeCell ref="AM307:AP307"/>
    <mergeCell ref="F308:G308"/>
    <mergeCell ref="H308:K308"/>
    <mergeCell ref="P308:Q308"/>
    <mergeCell ref="R308:U308"/>
    <mergeCell ref="Z308:AA308"/>
    <mergeCell ref="AB308:AD308"/>
    <mergeCell ref="AG302:AO302"/>
    <mergeCell ref="AP302:AR302"/>
    <mergeCell ref="B301:C301"/>
    <mergeCell ref="D301:G301"/>
    <mergeCell ref="H301:L301"/>
    <mergeCell ref="M301:N301"/>
    <mergeCell ref="O301:U301"/>
    <mergeCell ref="AP299:AV299"/>
    <mergeCell ref="AW299:BB299"/>
    <mergeCell ref="BC299:BF299"/>
    <mergeCell ref="B300:C300"/>
    <mergeCell ref="D300:G300"/>
    <mergeCell ref="H300:L300"/>
    <mergeCell ref="M300:N300"/>
    <mergeCell ref="O300:U300"/>
    <mergeCell ref="V300:AA300"/>
    <mergeCell ref="AB300:AF300"/>
    <mergeCell ref="V301:AA301"/>
    <mergeCell ref="AB301:AF301"/>
    <mergeCell ref="AG301:AO301"/>
    <mergeCell ref="AP301:AV301"/>
    <mergeCell ref="AW301:BB301"/>
    <mergeCell ref="BC301:BF301"/>
    <mergeCell ref="AG300:AJ300"/>
    <mergeCell ref="AK300:AO300"/>
    <mergeCell ref="AP300:AV300"/>
    <mergeCell ref="AW300:BB300"/>
    <mergeCell ref="BC300:BF300"/>
    <mergeCell ref="B298:C298"/>
    <mergeCell ref="D298:G298"/>
    <mergeCell ref="H298:L298"/>
    <mergeCell ref="M298:N298"/>
    <mergeCell ref="O298:U298"/>
    <mergeCell ref="BC298:BF298"/>
    <mergeCell ref="B299:C299"/>
    <mergeCell ref="D299:G299"/>
    <mergeCell ref="H299:L299"/>
    <mergeCell ref="M299:N299"/>
    <mergeCell ref="O299:W299"/>
    <mergeCell ref="X299:AA299"/>
    <mergeCell ref="AB299:AF299"/>
    <mergeCell ref="AG299:AJ299"/>
    <mergeCell ref="AK299:AO299"/>
    <mergeCell ref="V298:AA298"/>
    <mergeCell ref="AB298:AF298"/>
    <mergeCell ref="AG298:AJ298"/>
    <mergeCell ref="AK298:AO298"/>
    <mergeCell ref="AP298:AV298"/>
    <mergeCell ref="AW298:BB298"/>
    <mergeCell ref="BC296:BF296"/>
    <mergeCell ref="B297:C297"/>
    <mergeCell ref="D297:G297"/>
    <mergeCell ref="H297:L297"/>
    <mergeCell ref="M297:N297"/>
    <mergeCell ref="O297:W297"/>
    <mergeCell ref="X297:AA297"/>
    <mergeCell ref="AB297:AF297"/>
    <mergeCell ref="AG297:AJ297"/>
    <mergeCell ref="AK297:AO297"/>
    <mergeCell ref="AP297:AV297"/>
    <mergeCell ref="AW297:BB297"/>
    <mergeCell ref="BC297:BF297"/>
    <mergeCell ref="B296:C296"/>
    <mergeCell ref="D296:G296"/>
    <mergeCell ref="H296:L296"/>
    <mergeCell ref="M296:N296"/>
    <mergeCell ref="O296:U296"/>
    <mergeCell ref="V296:AA296"/>
    <mergeCell ref="AB296:AF296"/>
    <mergeCell ref="AG296:AO296"/>
    <mergeCell ref="BC292:BF292"/>
    <mergeCell ref="D293:G293"/>
    <mergeCell ref="H293:N293"/>
    <mergeCell ref="O293:AA293"/>
    <mergeCell ref="AB293:AF293"/>
    <mergeCell ref="AG293:AO293"/>
    <mergeCell ref="AP293:BB293"/>
    <mergeCell ref="BC293:BF293"/>
    <mergeCell ref="T295:V295"/>
    <mergeCell ref="Z295:AA295"/>
    <mergeCell ref="AB295:AF295"/>
    <mergeCell ref="AG295:AO295"/>
    <mergeCell ref="AP294:BB294"/>
    <mergeCell ref="BC294:BF294"/>
    <mergeCell ref="B295:C295"/>
    <mergeCell ref="D295:G295"/>
    <mergeCell ref="H295:L295"/>
    <mergeCell ref="M295:N295"/>
    <mergeCell ref="O295:Q295"/>
    <mergeCell ref="BA295:BB295"/>
    <mergeCell ref="BC295:BF295"/>
    <mergeCell ref="AP295:AR295"/>
    <mergeCell ref="AU295:AW295"/>
    <mergeCell ref="AF289:AJ289"/>
    <mergeCell ref="AK289:AO289"/>
    <mergeCell ref="B292:C294"/>
    <mergeCell ref="D292:G292"/>
    <mergeCell ref="H292:N292"/>
    <mergeCell ref="O292:AA292"/>
    <mergeCell ref="AB292:AF292"/>
    <mergeCell ref="AG292:AO292"/>
    <mergeCell ref="D294:G294"/>
    <mergeCell ref="H294:N294"/>
    <mergeCell ref="B289:F289"/>
    <mergeCell ref="G289:K289"/>
    <mergeCell ref="L289:P289"/>
    <mergeCell ref="Q289:U289"/>
    <mergeCell ref="V289:Z289"/>
    <mergeCell ref="AA289:AE289"/>
    <mergeCell ref="O294:AA294"/>
    <mergeCell ref="AB294:AF294"/>
    <mergeCell ref="AF287:AJ287"/>
    <mergeCell ref="AK287:AO287"/>
    <mergeCell ref="B282:F282"/>
    <mergeCell ref="G282:K282"/>
    <mergeCell ref="L282:P282"/>
    <mergeCell ref="Q282:U282"/>
    <mergeCell ref="V282:Z282"/>
    <mergeCell ref="AA282:AE282"/>
    <mergeCell ref="AF282:AJ282"/>
    <mergeCell ref="AK282:AO282"/>
    <mergeCell ref="B288:F288"/>
    <mergeCell ref="G288:K288"/>
    <mergeCell ref="L288:P288"/>
    <mergeCell ref="Q288:U288"/>
    <mergeCell ref="V288:Z288"/>
    <mergeCell ref="AA288:AE288"/>
    <mergeCell ref="AF288:AJ288"/>
    <mergeCell ref="AK288:AO288"/>
    <mergeCell ref="B287:F287"/>
    <mergeCell ref="G287:K287"/>
    <mergeCell ref="L287:P287"/>
    <mergeCell ref="Q287:U287"/>
    <mergeCell ref="V287:Z287"/>
    <mergeCell ref="AA287:AE287"/>
    <mergeCell ref="B284:F284"/>
    <mergeCell ref="G284:K284"/>
    <mergeCell ref="L284:P284"/>
    <mergeCell ref="Q284:U284"/>
    <mergeCell ref="V284:Z284"/>
    <mergeCell ref="AA284:AE284"/>
    <mergeCell ref="AF284:AJ284"/>
    <mergeCell ref="AK284:AO284"/>
    <mergeCell ref="B283:F283"/>
    <mergeCell ref="G283:K283"/>
    <mergeCell ref="L283:P283"/>
    <mergeCell ref="Q283:U283"/>
    <mergeCell ref="V283:Z283"/>
    <mergeCell ref="AA283:AE283"/>
    <mergeCell ref="B286:F286"/>
    <mergeCell ref="G286:K286"/>
    <mergeCell ref="L286:P286"/>
    <mergeCell ref="Q286:U286"/>
    <mergeCell ref="V286:Z286"/>
    <mergeCell ref="AA286:AE286"/>
    <mergeCell ref="AF286:AJ286"/>
    <mergeCell ref="AK286:AO286"/>
    <mergeCell ref="B285:F285"/>
    <mergeCell ref="G285:K285"/>
    <mergeCell ref="L285:P285"/>
    <mergeCell ref="Q285:U285"/>
    <mergeCell ref="V285:Z285"/>
    <mergeCell ref="AA285:AE285"/>
    <mergeCell ref="AF281:AJ281"/>
    <mergeCell ref="AK281:AO281"/>
    <mergeCell ref="B276:F276"/>
    <mergeCell ref="G276:K276"/>
    <mergeCell ref="L276:P276"/>
    <mergeCell ref="Q276:U276"/>
    <mergeCell ref="V276:Z276"/>
    <mergeCell ref="AA276:AE276"/>
    <mergeCell ref="AF276:AJ276"/>
    <mergeCell ref="AK276:AO276"/>
    <mergeCell ref="B281:F281"/>
    <mergeCell ref="G281:K281"/>
    <mergeCell ref="L281:P281"/>
    <mergeCell ref="Q281:U281"/>
    <mergeCell ref="V281:Z281"/>
    <mergeCell ref="AA281:AE281"/>
    <mergeCell ref="AF283:AJ283"/>
    <mergeCell ref="AK283:AO283"/>
    <mergeCell ref="AF277:AJ277"/>
    <mergeCell ref="AK277:AO277"/>
    <mergeCell ref="B278:F278"/>
    <mergeCell ref="G278:K278"/>
    <mergeCell ref="L278:P278"/>
    <mergeCell ref="Q278:U278"/>
    <mergeCell ref="V278:Z278"/>
    <mergeCell ref="AA278:AE278"/>
    <mergeCell ref="AF278:AJ278"/>
    <mergeCell ref="AK278:AO278"/>
    <mergeCell ref="B277:F277"/>
    <mergeCell ref="G277:K277"/>
    <mergeCell ref="L277:P277"/>
    <mergeCell ref="Q277:U277"/>
    <mergeCell ref="V277:Z277"/>
    <mergeCell ref="AA277:AE277"/>
    <mergeCell ref="B280:F280"/>
    <mergeCell ref="G280:K280"/>
    <mergeCell ref="L280:P280"/>
    <mergeCell ref="Q280:U280"/>
    <mergeCell ref="V280:Z280"/>
    <mergeCell ref="AA280:AE280"/>
    <mergeCell ref="AF280:AJ280"/>
    <mergeCell ref="AK280:AO280"/>
    <mergeCell ref="B279:F279"/>
    <mergeCell ref="G279:K279"/>
    <mergeCell ref="L279:P279"/>
    <mergeCell ref="Q279:U279"/>
    <mergeCell ref="V279:Z279"/>
    <mergeCell ref="AA279:AE279"/>
    <mergeCell ref="B274:F274"/>
    <mergeCell ref="G274:K274"/>
    <mergeCell ref="L274:P274"/>
    <mergeCell ref="Q274:U274"/>
    <mergeCell ref="V274:Z274"/>
    <mergeCell ref="AA274:AE274"/>
    <mergeCell ref="AF274:AJ274"/>
    <mergeCell ref="AK274:AO274"/>
    <mergeCell ref="B273:F273"/>
    <mergeCell ref="G273:K273"/>
    <mergeCell ref="L273:P273"/>
    <mergeCell ref="Q273:U273"/>
    <mergeCell ref="V273:Z273"/>
    <mergeCell ref="AA273:AE273"/>
    <mergeCell ref="AF275:AJ275"/>
    <mergeCell ref="AK275:AO275"/>
    <mergeCell ref="Q270:U270"/>
    <mergeCell ref="V270:Z270"/>
    <mergeCell ref="AA270:AE270"/>
    <mergeCell ref="AF270:AJ270"/>
    <mergeCell ref="AK270:AO270"/>
    <mergeCell ref="B275:F275"/>
    <mergeCell ref="G275:K275"/>
    <mergeCell ref="L275:P275"/>
    <mergeCell ref="Q275:U275"/>
    <mergeCell ref="V275:Z275"/>
    <mergeCell ref="AA275:AE275"/>
    <mergeCell ref="B269:F269"/>
    <mergeCell ref="G269:K269"/>
    <mergeCell ref="L269:P269"/>
    <mergeCell ref="Q269:U269"/>
    <mergeCell ref="V269:Z269"/>
    <mergeCell ref="AA269:AE269"/>
    <mergeCell ref="AF271:AJ271"/>
    <mergeCell ref="AK271:AO271"/>
    <mergeCell ref="B272:F272"/>
    <mergeCell ref="G272:K272"/>
    <mergeCell ref="L272:P272"/>
    <mergeCell ref="Q272:U272"/>
    <mergeCell ref="V272:Z272"/>
    <mergeCell ref="AA272:AE272"/>
    <mergeCell ref="AF272:AJ272"/>
    <mergeCell ref="AK272:AO272"/>
    <mergeCell ref="B271:F271"/>
    <mergeCell ref="G271:K271"/>
    <mergeCell ref="L271:P271"/>
    <mergeCell ref="Q271:U271"/>
    <mergeCell ref="V271:Z271"/>
    <mergeCell ref="AA271:AE271"/>
    <mergeCell ref="AL383:AM383"/>
    <mergeCell ref="AO383:AQ383"/>
    <mergeCell ref="AS383:AU383"/>
    <mergeCell ref="AZ383:BA383"/>
    <mergeCell ref="I383:K383"/>
    <mergeCell ref="M383:O383"/>
    <mergeCell ref="R383:T383"/>
    <mergeCell ref="X383:Y383"/>
    <mergeCell ref="AA383:AC383"/>
    <mergeCell ref="AF383:AH383"/>
    <mergeCell ref="B263:G263"/>
    <mergeCell ref="H263:M263"/>
    <mergeCell ref="N263:S263"/>
    <mergeCell ref="T263:Y263"/>
    <mergeCell ref="B264:G264"/>
    <mergeCell ref="H264:M264"/>
    <mergeCell ref="N264:S264"/>
    <mergeCell ref="T264:Y264"/>
    <mergeCell ref="B267:F268"/>
    <mergeCell ref="G267:AE267"/>
    <mergeCell ref="AF267:AJ268"/>
    <mergeCell ref="AK267:AO268"/>
    <mergeCell ref="G268:K268"/>
    <mergeCell ref="L268:P268"/>
    <mergeCell ref="Q268:U268"/>
    <mergeCell ref="V268:Z268"/>
    <mergeCell ref="AA268:AE268"/>
    <mergeCell ref="AF269:AJ269"/>
    <mergeCell ref="AK269:AO269"/>
    <mergeCell ref="B270:F270"/>
    <mergeCell ref="G270:K270"/>
    <mergeCell ref="L270:P270"/>
    <mergeCell ref="F373:H373"/>
    <mergeCell ref="K373:L373"/>
    <mergeCell ref="M373:O373"/>
    <mergeCell ref="F375:H375"/>
    <mergeCell ref="K375:M375"/>
    <mergeCell ref="Q375:R375"/>
    <mergeCell ref="AA371:AB371"/>
    <mergeCell ref="AC371:AF371"/>
    <mergeCell ref="AK371:AL371"/>
    <mergeCell ref="AO379:AO380"/>
    <mergeCell ref="AP379:AS379"/>
    <mergeCell ref="AP380:AS380"/>
    <mergeCell ref="L378:AS378"/>
    <mergeCell ref="AT378:AT379"/>
    <mergeCell ref="AU378:AY379"/>
    <mergeCell ref="L379:O379"/>
    <mergeCell ref="P379:P380"/>
    <mergeCell ref="Q379:T379"/>
    <mergeCell ref="U379:U380"/>
    <mergeCell ref="V379:Y379"/>
    <mergeCell ref="Z379:Z380"/>
    <mergeCell ref="AA379:AD379"/>
    <mergeCell ref="L380:O380"/>
    <mergeCell ref="Q380:T380"/>
    <mergeCell ref="V380:Y380"/>
    <mergeCell ref="AA380:AD380"/>
    <mergeCell ref="AF380:AI380"/>
    <mergeCell ref="AK380:AN380"/>
    <mergeCell ref="AE379:AE380"/>
    <mergeCell ref="AF379:AI379"/>
    <mergeCell ref="AJ379:AJ380"/>
    <mergeCell ref="AK379:AN379"/>
    <mergeCell ref="AU366:AW366"/>
    <mergeCell ref="BA366:BB366"/>
    <mergeCell ref="BC366:BF366"/>
    <mergeCell ref="F371:H371"/>
    <mergeCell ref="K371:L371"/>
    <mergeCell ref="M371:O371"/>
    <mergeCell ref="T371:U371"/>
    <mergeCell ref="V371:X371"/>
    <mergeCell ref="B366:C366"/>
    <mergeCell ref="D366:G366"/>
    <mergeCell ref="H366:L366"/>
    <mergeCell ref="M366:N366"/>
    <mergeCell ref="O366:AA366"/>
    <mergeCell ref="AB366:AF366"/>
    <mergeCell ref="AM371:AP371"/>
    <mergeCell ref="F372:G372"/>
    <mergeCell ref="H372:K372"/>
    <mergeCell ref="P372:Q372"/>
    <mergeCell ref="R372:U372"/>
    <mergeCell ref="Z372:AA372"/>
    <mergeCell ref="AB372:AD372"/>
    <mergeCell ref="AG366:AO366"/>
    <mergeCell ref="AP366:AR366"/>
    <mergeCell ref="B365:C365"/>
    <mergeCell ref="D365:G365"/>
    <mergeCell ref="H365:L365"/>
    <mergeCell ref="M365:N365"/>
    <mergeCell ref="O365:U365"/>
    <mergeCell ref="AP363:AV363"/>
    <mergeCell ref="AW363:BB363"/>
    <mergeCell ref="BC363:BF363"/>
    <mergeCell ref="B364:C364"/>
    <mergeCell ref="D364:G364"/>
    <mergeCell ref="H364:L364"/>
    <mergeCell ref="M364:N364"/>
    <mergeCell ref="O364:U364"/>
    <mergeCell ref="V364:AA364"/>
    <mergeCell ref="AB364:AF364"/>
    <mergeCell ref="V365:AA365"/>
    <mergeCell ref="AB365:AF365"/>
    <mergeCell ref="AG365:AO365"/>
    <mergeCell ref="AP365:AV365"/>
    <mergeCell ref="AW365:BB365"/>
    <mergeCell ref="BC365:BF365"/>
    <mergeCell ref="AG364:AJ364"/>
    <mergeCell ref="AK364:AO364"/>
    <mergeCell ref="AP364:AV364"/>
    <mergeCell ref="AW364:BB364"/>
    <mergeCell ref="BC364:BF364"/>
    <mergeCell ref="B362:C362"/>
    <mergeCell ref="D362:G362"/>
    <mergeCell ref="H362:L362"/>
    <mergeCell ref="M362:N362"/>
    <mergeCell ref="O362:U362"/>
    <mergeCell ref="BC362:BF362"/>
    <mergeCell ref="B363:C363"/>
    <mergeCell ref="D363:G363"/>
    <mergeCell ref="H363:L363"/>
    <mergeCell ref="M363:N363"/>
    <mergeCell ref="O363:W363"/>
    <mergeCell ref="X363:AA363"/>
    <mergeCell ref="AB363:AF363"/>
    <mergeCell ref="AG363:AJ363"/>
    <mergeCell ref="AK363:AO363"/>
    <mergeCell ref="V362:AA362"/>
    <mergeCell ref="AB362:AF362"/>
    <mergeCell ref="AG362:AJ362"/>
    <mergeCell ref="AK362:AO362"/>
    <mergeCell ref="AP362:AV362"/>
    <mergeCell ref="AW362:BB362"/>
    <mergeCell ref="AP360:AV360"/>
    <mergeCell ref="AW360:BB360"/>
    <mergeCell ref="BC360:BF360"/>
    <mergeCell ref="B361:C361"/>
    <mergeCell ref="D361:G361"/>
    <mergeCell ref="H361:L361"/>
    <mergeCell ref="M361:N361"/>
    <mergeCell ref="O361:W361"/>
    <mergeCell ref="X361:AA361"/>
    <mergeCell ref="AB361:AF361"/>
    <mergeCell ref="AG361:AJ361"/>
    <mergeCell ref="AK361:AO361"/>
    <mergeCell ref="AP361:AV361"/>
    <mergeCell ref="AW361:BB361"/>
    <mergeCell ref="BC361:BF361"/>
    <mergeCell ref="B360:C360"/>
    <mergeCell ref="D360:G360"/>
    <mergeCell ref="H360:L360"/>
    <mergeCell ref="M360:N360"/>
    <mergeCell ref="O360:U360"/>
    <mergeCell ref="V360:AA360"/>
    <mergeCell ref="AB360:AF360"/>
    <mergeCell ref="AG360:AO360"/>
    <mergeCell ref="AG358:AO358"/>
    <mergeCell ref="AP356:BB356"/>
    <mergeCell ref="BC356:BF356"/>
    <mergeCell ref="D357:G357"/>
    <mergeCell ref="H357:N357"/>
    <mergeCell ref="O357:AA357"/>
    <mergeCell ref="AB357:AF357"/>
    <mergeCell ref="AG357:AO357"/>
    <mergeCell ref="AP357:BB357"/>
    <mergeCell ref="BC357:BF357"/>
    <mergeCell ref="T359:V359"/>
    <mergeCell ref="Z359:AA359"/>
    <mergeCell ref="AB359:AF359"/>
    <mergeCell ref="AG359:AO359"/>
    <mergeCell ref="AP358:BB358"/>
    <mergeCell ref="BC358:BF358"/>
    <mergeCell ref="B359:C359"/>
    <mergeCell ref="D359:G359"/>
    <mergeCell ref="H359:L359"/>
    <mergeCell ref="M359:N359"/>
    <mergeCell ref="O359:Q359"/>
    <mergeCell ref="BA359:BB359"/>
    <mergeCell ref="BC359:BF359"/>
    <mergeCell ref="AP359:AR359"/>
    <mergeCell ref="AU359:AW359"/>
    <mergeCell ref="B352:F352"/>
    <mergeCell ref="G352:K352"/>
    <mergeCell ref="L352:P352"/>
    <mergeCell ref="Q352:U352"/>
    <mergeCell ref="V352:Z352"/>
    <mergeCell ref="AA352:AE352"/>
    <mergeCell ref="AF352:AJ352"/>
    <mergeCell ref="AK352:AO352"/>
    <mergeCell ref="B351:F351"/>
    <mergeCell ref="G351:K351"/>
    <mergeCell ref="L351:P351"/>
    <mergeCell ref="Q351:U351"/>
    <mergeCell ref="V351:Z351"/>
    <mergeCell ref="AA351:AE351"/>
    <mergeCell ref="AF353:AJ353"/>
    <mergeCell ref="AK353:AO353"/>
    <mergeCell ref="B356:C358"/>
    <mergeCell ref="D356:G356"/>
    <mergeCell ref="H356:N356"/>
    <mergeCell ref="O356:AA356"/>
    <mergeCell ref="AB356:AF356"/>
    <mergeCell ref="AG356:AO356"/>
    <mergeCell ref="D358:G358"/>
    <mergeCell ref="H358:N358"/>
    <mergeCell ref="B353:F353"/>
    <mergeCell ref="G353:K353"/>
    <mergeCell ref="L353:P353"/>
    <mergeCell ref="Q353:U353"/>
    <mergeCell ref="V353:Z353"/>
    <mergeCell ref="AA353:AE353"/>
    <mergeCell ref="O358:AA358"/>
    <mergeCell ref="AB358:AF358"/>
    <mergeCell ref="AF349:AJ349"/>
    <mergeCell ref="AK349:AO349"/>
    <mergeCell ref="B350:F350"/>
    <mergeCell ref="G350:K350"/>
    <mergeCell ref="L350:P350"/>
    <mergeCell ref="Q350:U350"/>
    <mergeCell ref="V350:Z350"/>
    <mergeCell ref="AA350:AE350"/>
    <mergeCell ref="AF350:AJ350"/>
    <mergeCell ref="AK350:AO350"/>
    <mergeCell ref="B349:F349"/>
    <mergeCell ref="G349:K349"/>
    <mergeCell ref="L349:P349"/>
    <mergeCell ref="Q349:U349"/>
    <mergeCell ref="V349:Z349"/>
    <mergeCell ref="AA349:AE349"/>
    <mergeCell ref="AF351:AJ351"/>
    <mergeCell ref="AK351:AO351"/>
    <mergeCell ref="B346:F346"/>
    <mergeCell ref="G346:K346"/>
    <mergeCell ref="L346:P346"/>
    <mergeCell ref="Q346:U346"/>
    <mergeCell ref="V346:Z346"/>
    <mergeCell ref="AA346:AE346"/>
    <mergeCell ref="AF346:AJ346"/>
    <mergeCell ref="AK346:AO346"/>
    <mergeCell ref="B345:F345"/>
    <mergeCell ref="G345:K345"/>
    <mergeCell ref="L345:P345"/>
    <mergeCell ref="Q345:U345"/>
    <mergeCell ref="V345:Z345"/>
    <mergeCell ref="AA345:AE345"/>
    <mergeCell ref="AF347:AJ347"/>
    <mergeCell ref="AK347:AO347"/>
    <mergeCell ref="B348:F348"/>
    <mergeCell ref="G348:K348"/>
    <mergeCell ref="L348:P348"/>
    <mergeCell ref="Q348:U348"/>
    <mergeCell ref="V348:Z348"/>
    <mergeCell ref="AA348:AE348"/>
    <mergeCell ref="AF348:AJ348"/>
    <mergeCell ref="AK348:AO348"/>
    <mergeCell ref="B347:F347"/>
    <mergeCell ref="G347:K347"/>
    <mergeCell ref="L347:P347"/>
    <mergeCell ref="Q347:U347"/>
    <mergeCell ref="V347:Z347"/>
    <mergeCell ref="AA347:AE347"/>
    <mergeCell ref="AF343:AJ343"/>
    <mergeCell ref="AK343:AO343"/>
    <mergeCell ref="B344:F344"/>
    <mergeCell ref="G344:K344"/>
    <mergeCell ref="L344:P344"/>
    <mergeCell ref="Q344:U344"/>
    <mergeCell ref="V344:Z344"/>
    <mergeCell ref="AA344:AE344"/>
    <mergeCell ref="AF344:AJ344"/>
    <mergeCell ref="AK344:AO344"/>
    <mergeCell ref="B343:F343"/>
    <mergeCell ref="G343:K343"/>
    <mergeCell ref="L343:P343"/>
    <mergeCell ref="Q343:U343"/>
    <mergeCell ref="V343:Z343"/>
    <mergeCell ref="AA343:AE343"/>
    <mergeCell ref="AF345:AJ345"/>
    <mergeCell ref="AK345:AO345"/>
    <mergeCell ref="B340:F340"/>
    <mergeCell ref="G340:K340"/>
    <mergeCell ref="L340:P340"/>
    <mergeCell ref="Q340:U340"/>
    <mergeCell ref="V340:Z340"/>
    <mergeCell ref="AA340:AE340"/>
    <mergeCell ref="AF340:AJ340"/>
    <mergeCell ref="AK340:AO340"/>
    <mergeCell ref="B339:F339"/>
    <mergeCell ref="G339:K339"/>
    <mergeCell ref="L339:P339"/>
    <mergeCell ref="Q339:U339"/>
    <mergeCell ref="V339:Z339"/>
    <mergeCell ref="AA339:AE339"/>
    <mergeCell ref="AF341:AJ341"/>
    <mergeCell ref="AK341:AO341"/>
    <mergeCell ref="B342:F342"/>
    <mergeCell ref="G342:K342"/>
    <mergeCell ref="L342:P342"/>
    <mergeCell ref="Q342:U342"/>
    <mergeCell ref="V342:Z342"/>
    <mergeCell ref="AA342:AE342"/>
    <mergeCell ref="AF342:AJ342"/>
    <mergeCell ref="AK342:AO342"/>
    <mergeCell ref="B341:F341"/>
    <mergeCell ref="G341:K341"/>
    <mergeCell ref="L341:P341"/>
    <mergeCell ref="Q341:U341"/>
    <mergeCell ref="V341:Z341"/>
    <mergeCell ref="AA341:AE341"/>
    <mergeCell ref="AF337:AJ337"/>
    <mergeCell ref="AK337:AO337"/>
    <mergeCell ref="B338:F338"/>
    <mergeCell ref="G338:K338"/>
    <mergeCell ref="L338:P338"/>
    <mergeCell ref="Q338:U338"/>
    <mergeCell ref="V338:Z338"/>
    <mergeCell ref="AA338:AE338"/>
    <mergeCell ref="AF338:AJ338"/>
    <mergeCell ref="AK338:AO338"/>
    <mergeCell ref="B337:F337"/>
    <mergeCell ref="G337:K337"/>
    <mergeCell ref="L337:P337"/>
    <mergeCell ref="Q337:U337"/>
    <mergeCell ref="V337:Z337"/>
    <mergeCell ref="AA337:AE337"/>
    <mergeCell ref="AF339:AJ339"/>
    <mergeCell ref="AK339:AO339"/>
    <mergeCell ref="Q334:U334"/>
    <mergeCell ref="V334:Z334"/>
    <mergeCell ref="AA334:AE334"/>
    <mergeCell ref="AF334:AJ334"/>
    <mergeCell ref="AK334:AO334"/>
    <mergeCell ref="B333:F333"/>
    <mergeCell ref="G333:K333"/>
    <mergeCell ref="L333:P333"/>
    <mergeCell ref="Q333:U333"/>
    <mergeCell ref="V333:Z333"/>
    <mergeCell ref="AA333:AE333"/>
    <mergeCell ref="AF335:AJ335"/>
    <mergeCell ref="AK335:AO335"/>
    <mergeCell ref="B336:F336"/>
    <mergeCell ref="G336:K336"/>
    <mergeCell ref="L336:P336"/>
    <mergeCell ref="Q336:U336"/>
    <mergeCell ref="V336:Z336"/>
    <mergeCell ref="AA336:AE336"/>
    <mergeCell ref="AF336:AJ336"/>
    <mergeCell ref="AK336:AO336"/>
    <mergeCell ref="B335:F335"/>
    <mergeCell ref="G335:K335"/>
    <mergeCell ref="L335:P335"/>
    <mergeCell ref="Q335:U335"/>
    <mergeCell ref="V335:Z335"/>
    <mergeCell ref="AA335:AE335"/>
    <mergeCell ref="AL447:AM447"/>
    <mergeCell ref="AO447:AQ447"/>
    <mergeCell ref="AS447:AU447"/>
    <mergeCell ref="AZ447:BA447"/>
    <mergeCell ref="I447:K447"/>
    <mergeCell ref="M447:O447"/>
    <mergeCell ref="R447:T447"/>
    <mergeCell ref="X447:Y447"/>
    <mergeCell ref="AA447:AC447"/>
    <mergeCell ref="AF447:AH447"/>
    <mergeCell ref="B327:G327"/>
    <mergeCell ref="H327:M327"/>
    <mergeCell ref="N327:S327"/>
    <mergeCell ref="T327:Y327"/>
    <mergeCell ref="B328:G328"/>
    <mergeCell ref="H328:M328"/>
    <mergeCell ref="N328:S328"/>
    <mergeCell ref="T328:Y328"/>
    <mergeCell ref="B331:F332"/>
    <mergeCell ref="G331:AE331"/>
    <mergeCell ref="AF331:AJ332"/>
    <mergeCell ref="AK331:AO332"/>
    <mergeCell ref="G332:K332"/>
    <mergeCell ref="L332:P332"/>
    <mergeCell ref="Q332:U332"/>
    <mergeCell ref="V332:Z332"/>
    <mergeCell ref="AA332:AE332"/>
    <mergeCell ref="AF333:AJ333"/>
    <mergeCell ref="AK333:AO333"/>
    <mergeCell ref="B334:F334"/>
    <mergeCell ref="G334:K334"/>
    <mergeCell ref="L334:P334"/>
    <mergeCell ref="F437:H437"/>
    <mergeCell ref="K437:L437"/>
    <mergeCell ref="M437:O437"/>
    <mergeCell ref="F439:H439"/>
    <mergeCell ref="K439:M439"/>
    <mergeCell ref="Q439:R439"/>
    <mergeCell ref="AA435:AB435"/>
    <mergeCell ref="AC435:AF435"/>
    <mergeCell ref="AK435:AL435"/>
    <mergeCell ref="AO443:AO444"/>
    <mergeCell ref="AP443:AS443"/>
    <mergeCell ref="AP444:AS444"/>
    <mergeCell ref="L442:AS442"/>
    <mergeCell ref="AT442:AT443"/>
    <mergeCell ref="AU442:AY443"/>
    <mergeCell ref="L443:O443"/>
    <mergeCell ref="P443:P444"/>
    <mergeCell ref="Q443:T443"/>
    <mergeCell ref="U443:U444"/>
    <mergeCell ref="V443:Y443"/>
    <mergeCell ref="Z443:Z444"/>
    <mergeCell ref="AA443:AD443"/>
    <mergeCell ref="L444:O444"/>
    <mergeCell ref="Q444:T444"/>
    <mergeCell ref="V444:Y444"/>
    <mergeCell ref="AA444:AD444"/>
    <mergeCell ref="AF444:AI444"/>
    <mergeCell ref="AK444:AN444"/>
    <mergeCell ref="AE443:AE444"/>
    <mergeCell ref="AF443:AI443"/>
    <mergeCell ref="AJ443:AJ444"/>
    <mergeCell ref="AK443:AN443"/>
    <mergeCell ref="AU430:AW430"/>
    <mergeCell ref="BA430:BB430"/>
    <mergeCell ref="BC430:BF430"/>
    <mergeCell ref="F435:H435"/>
    <mergeCell ref="K435:L435"/>
    <mergeCell ref="M435:O435"/>
    <mergeCell ref="T435:U435"/>
    <mergeCell ref="V435:X435"/>
    <mergeCell ref="B430:C430"/>
    <mergeCell ref="D430:G430"/>
    <mergeCell ref="H430:L430"/>
    <mergeCell ref="M430:N430"/>
    <mergeCell ref="O430:AA430"/>
    <mergeCell ref="AB430:AF430"/>
    <mergeCell ref="AM435:AP435"/>
    <mergeCell ref="F436:G436"/>
    <mergeCell ref="H436:K436"/>
    <mergeCell ref="P436:Q436"/>
    <mergeCell ref="R436:U436"/>
    <mergeCell ref="Z436:AA436"/>
    <mergeCell ref="AB436:AD436"/>
    <mergeCell ref="AG430:AO430"/>
    <mergeCell ref="AP430:AR430"/>
    <mergeCell ref="B429:C429"/>
    <mergeCell ref="D429:G429"/>
    <mergeCell ref="H429:L429"/>
    <mergeCell ref="M429:N429"/>
    <mergeCell ref="O429:U429"/>
    <mergeCell ref="AP427:AV427"/>
    <mergeCell ref="AW427:BB427"/>
    <mergeCell ref="BC427:BF427"/>
    <mergeCell ref="B428:C428"/>
    <mergeCell ref="D428:G428"/>
    <mergeCell ref="H428:L428"/>
    <mergeCell ref="M428:N428"/>
    <mergeCell ref="O428:U428"/>
    <mergeCell ref="V428:AA428"/>
    <mergeCell ref="AB428:AF428"/>
    <mergeCell ref="V429:AA429"/>
    <mergeCell ref="AB429:AF429"/>
    <mergeCell ref="AG429:AO429"/>
    <mergeCell ref="AP429:AV429"/>
    <mergeCell ref="AW429:BB429"/>
    <mergeCell ref="BC429:BF429"/>
    <mergeCell ref="AG428:AJ428"/>
    <mergeCell ref="AK428:AO428"/>
    <mergeCell ref="AP428:AV428"/>
    <mergeCell ref="AW428:BB428"/>
    <mergeCell ref="BC428:BF428"/>
    <mergeCell ref="B426:C426"/>
    <mergeCell ref="D426:G426"/>
    <mergeCell ref="H426:L426"/>
    <mergeCell ref="M426:N426"/>
    <mergeCell ref="O426:U426"/>
    <mergeCell ref="BC426:BF426"/>
    <mergeCell ref="B427:C427"/>
    <mergeCell ref="D427:G427"/>
    <mergeCell ref="H427:L427"/>
    <mergeCell ref="M427:N427"/>
    <mergeCell ref="O427:W427"/>
    <mergeCell ref="X427:AA427"/>
    <mergeCell ref="AB427:AF427"/>
    <mergeCell ref="AG427:AJ427"/>
    <mergeCell ref="AK427:AO427"/>
    <mergeCell ref="V426:AA426"/>
    <mergeCell ref="AB426:AF426"/>
    <mergeCell ref="AG426:AJ426"/>
    <mergeCell ref="AK426:AO426"/>
    <mergeCell ref="AP426:AV426"/>
    <mergeCell ref="AW426:BB426"/>
    <mergeCell ref="AP424:AV424"/>
    <mergeCell ref="AW424:BB424"/>
    <mergeCell ref="BC424:BF424"/>
    <mergeCell ref="B425:C425"/>
    <mergeCell ref="D425:G425"/>
    <mergeCell ref="H425:L425"/>
    <mergeCell ref="M425:N425"/>
    <mergeCell ref="O425:W425"/>
    <mergeCell ref="X425:AA425"/>
    <mergeCell ref="AB425:AF425"/>
    <mergeCell ref="AG425:AJ425"/>
    <mergeCell ref="AK425:AO425"/>
    <mergeCell ref="AP425:AV425"/>
    <mergeCell ref="AW425:BB425"/>
    <mergeCell ref="BC425:BF425"/>
    <mergeCell ref="B424:C424"/>
    <mergeCell ref="D424:G424"/>
    <mergeCell ref="H424:L424"/>
    <mergeCell ref="M424:N424"/>
    <mergeCell ref="O424:U424"/>
    <mergeCell ref="V424:AA424"/>
    <mergeCell ref="AB424:AF424"/>
    <mergeCell ref="AG424:AO424"/>
    <mergeCell ref="AP420:BB420"/>
    <mergeCell ref="BC420:BF420"/>
    <mergeCell ref="D421:G421"/>
    <mergeCell ref="H421:N421"/>
    <mergeCell ref="O421:AA421"/>
    <mergeCell ref="AB421:AF421"/>
    <mergeCell ref="AG421:AO421"/>
    <mergeCell ref="AP421:BB421"/>
    <mergeCell ref="BC421:BF421"/>
    <mergeCell ref="T423:V423"/>
    <mergeCell ref="Z423:AA423"/>
    <mergeCell ref="AB423:AF423"/>
    <mergeCell ref="AG423:AO423"/>
    <mergeCell ref="AP422:BB422"/>
    <mergeCell ref="BC422:BF422"/>
    <mergeCell ref="B423:C423"/>
    <mergeCell ref="D423:G423"/>
    <mergeCell ref="H423:L423"/>
    <mergeCell ref="M423:N423"/>
    <mergeCell ref="O423:Q423"/>
    <mergeCell ref="BA423:BB423"/>
    <mergeCell ref="BC423:BF423"/>
    <mergeCell ref="AP423:AR423"/>
    <mergeCell ref="AU423:AW423"/>
    <mergeCell ref="B420:C422"/>
    <mergeCell ref="D420:G420"/>
    <mergeCell ref="H420:N420"/>
    <mergeCell ref="O420:AA420"/>
    <mergeCell ref="AB420:AF420"/>
    <mergeCell ref="AG420:AO420"/>
    <mergeCell ref="D422:G422"/>
    <mergeCell ref="H422:N422"/>
    <mergeCell ref="B417:F417"/>
    <mergeCell ref="G417:K417"/>
    <mergeCell ref="L417:P417"/>
    <mergeCell ref="Q417:U417"/>
    <mergeCell ref="V417:Z417"/>
    <mergeCell ref="AA417:AE417"/>
    <mergeCell ref="O422:AA422"/>
    <mergeCell ref="AB422:AF422"/>
    <mergeCell ref="AG422:AO422"/>
    <mergeCell ref="AF415:AJ415"/>
    <mergeCell ref="AK415:AO415"/>
    <mergeCell ref="B416:F416"/>
    <mergeCell ref="G416:K416"/>
    <mergeCell ref="L416:P416"/>
    <mergeCell ref="Q416:U416"/>
    <mergeCell ref="V416:Z416"/>
    <mergeCell ref="AA416:AE416"/>
    <mergeCell ref="AF416:AJ416"/>
    <mergeCell ref="AK416:AO416"/>
    <mergeCell ref="B415:F415"/>
    <mergeCell ref="G415:K415"/>
    <mergeCell ref="L415:P415"/>
    <mergeCell ref="Q415:U415"/>
    <mergeCell ref="V415:Z415"/>
    <mergeCell ref="AA415:AE415"/>
    <mergeCell ref="AF417:AJ417"/>
    <mergeCell ref="AK417:AO417"/>
    <mergeCell ref="B412:F412"/>
    <mergeCell ref="G412:K412"/>
    <mergeCell ref="L412:P412"/>
    <mergeCell ref="Q412:U412"/>
    <mergeCell ref="V412:Z412"/>
    <mergeCell ref="AA412:AE412"/>
    <mergeCell ref="AF412:AJ412"/>
    <mergeCell ref="AK412:AO412"/>
    <mergeCell ref="B411:F411"/>
    <mergeCell ref="G411:K411"/>
    <mergeCell ref="L411:P411"/>
    <mergeCell ref="Q411:U411"/>
    <mergeCell ref="V411:Z411"/>
    <mergeCell ref="AA411:AE411"/>
    <mergeCell ref="AF413:AJ413"/>
    <mergeCell ref="AK413:AO413"/>
    <mergeCell ref="B414:F414"/>
    <mergeCell ref="G414:K414"/>
    <mergeCell ref="L414:P414"/>
    <mergeCell ref="Q414:U414"/>
    <mergeCell ref="V414:Z414"/>
    <mergeCell ref="AA414:AE414"/>
    <mergeCell ref="AF414:AJ414"/>
    <mergeCell ref="AK414:AO414"/>
    <mergeCell ref="B413:F413"/>
    <mergeCell ref="G413:K413"/>
    <mergeCell ref="L413:P413"/>
    <mergeCell ref="Q413:U413"/>
    <mergeCell ref="V413:Z413"/>
    <mergeCell ref="AA413:AE413"/>
    <mergeCell ref="AF409:AJ409"/>
    <mergeCell ref="AK409:AO409"/>
    <mergeCell ref="B410:F410"/>
    <mergeCell ref="G410:K410"/>
    <mergeCell ref="L410:P410"/>
    <mergeCell ref="Q410:U410"/>
    <mergeCell ref="V410:Z410"/>
    <mergeCell ref="AA410:AE410"/>
    <mergeCell ref="AF410:AJ410"/>
    <mergeCell ref="AK410:AO410"/>
    <mergeCell ref="B409:F409"/>
    <mergeCell ref="G409:K409"/>
    <mergeCell ref="L409:P409"/>
    <mergeCell ref="Q409:U409"/>
    <mergeCell ref="V409:Z409"/>
    <mergeCell ref="AA409:AE409"/>
    <mergeCell ref="AF411:AJ411"/>
    <mergeCell ref="AK411:AO411"/>
    <mergeCell ref="B406:F406"/>
    <mergeCell ref="G406:K406"/>
    <mergeCell ref="L406:P406"/>
    <mergeCell ref="Q406:U406"/>
    <mergeCell ref="V406:Z406"/>
    <mergeCell ref="AA406:AE406"/>
    <mergeCell ref="AF406:AJ406"/>
    <mergeCell ref="AK406:AO406"/>
    <mergeCell ref="B405:F405"/>
    <mergeCell ref="G405:K405"/>
    <mergeCell ref="L405:P405"/>
    <mergeCell ref="Q405:U405"/>
    <mergeCell ref="V405:Z405"/>
    <mergeCell ref="AA405:AE405"/>
    <mergeCell ref="AF407:AJ407"/>
    <mergeCell ref="AK407:AO407"/>
    <mergeCell ref="B408:F408"/>
    <mergeCell ref="G408:K408"/>
    <mergeCell ref="L408:P408"/>
    <mergeCell ref="Q408:U408"/>
    <mergeCell ref="V408:Z408"/>
    <mergeCell ref="AA408:AE408"/>
    <mergeCell ref="AF408:AJ408"/>
    <mergeCell ref="AK408:AO408"/>
    <mergeCell ref="B407:F407"/>
    <mergeCell ref="G407:K407"/>
    <mergeCell ref="L407:P407"/>
    <mergeCell ref="Q407:U407"/>
    <mergeCell ref="V407:Z407"/>
    <mergeCell ref="AA407:AE407"/>
    <mergeCell ref="AF403:AJ403"/>
    <mergeCell ref="AK403:AO403"/>
    <mergeCell ref="B404:F404"/>
    <mergeCell ref="G404:K404"/>
    <mergeCell ref="L404:P404"/>
    <mergeCell ref="Q404:U404"/>
    <mergeCell ref="V404:Z404"/>
    <mergeCell ref="AA404:AE404"/>
    <mergeCell ref="AF404:AJ404"/>
    <mergeCell ref="AK404:AO404"/>
    <mergeCell ref="B403:F403"/>
    <mergeCell ref="G403:K403"/>
    <mergeCell ref="L403:P403"/>
    <mergeCell ref="Q403:U403"/>
    <mergeCell ref="V403:Z403"/>
    <mergeCell ref="AA403:AE403"/>
    <mergeCell ref="AF405:AJ405"/>
    <mergeCell ref="AK405:AO405"/>
    <mergeCell ref="B400:F400"/>
    <mergeCell ref="G400:K400"/>
    <mergeCell ref="L400:P400"/>
    <mergeCell ref="Q400:U400"/>
    <mergeCell ref="V400:Z400"/>
    <mergeCell ref="AA400:AE400"/>
    <mergeCell ref="AF400:AJ400"/>
    <mergeCell ref="AK400:AO400"/>
    <mergeCell ref="B399:F399"/>
    <mergeCell ref="G399:K399"/>
    <mergeCell ref="L399:P399"/>
    <mergeCell ref="Q399:U399"/>
    <mergeCell ref="V399:Z399"/>
    <mergeCell ref="AA399:AE399"/>
    <mergeCell ref="AF401:AJ401"/>
    <mergeCell ref="AK401:AO401"/>
    <mergeCell ref="B402:F402"/>
    <mergeCell ref="G402:K402"/>
    <mergeCell ref="L402:P402"/>
    <mergeCell ref="Q402:U402"/>
    <mergeCell ref="V402:Z402"/>
    <mergeCell ref="AA402:AE402"/>
    <mergeCell ref="AF402:AJ402"/>
    <mergeCell ref="AK402:AO402"/>
    <mergeCell ref="B401:F401"/>
    <mergeCell ref="G401:K401"/>
    <mergeCell ref="L401:P401"/>
    <mergeCell ref="Q401:U401"/>
    <mergeCell ref="V401:Z401"/>
    <mergeCell ref="AA401:AE401"/>
    <mergeCell ref="AF397:AJ397"/>
    <mergeCell ref="AK397:AO397"/>
    <mergeCell ref="B398:F398"/>
    <mergeCell ref="G398:K398"/>
    <mergeCell ref="L398:P398"/>
    <mergeCell ref="Q398:U398"/>
    <mergeCell ref="V398:Z398"/>
    <mergeCell ref="AA398:AE398"/>
    <mergeCell ref="AF398:AJ398"/>
    <mergeCell ref="AK398:AO398"/>
    <mergeCell ref="B397:F397"/>
    <mergeCell ref="G397:K397"/>
    <mergeCell ref="L397:P397"/>
    <mergeCell ref="Q397:U397"/>
    <mergeCell ref="V397:Z397"/>
    <mergeCell ref="AA397:AE397"/>
    <mergeCell ref="AF399:AJ399"/>
    <mergeCell ref="AK399:AO399"/>
    <mergeCell ref="B391:G391"/>
    <mergeCell ref="H391:M391"/>
    <mergeCell ref="N391:S391"/>
    <mergeCell ref="T391:Y391"/>
    <mergeCell ref="B392:G392"/>
    <mergeCell ref="H392:M392"/>
    <mergeCell ref="N392:S392"/>
    <mergeCell ref="T392:Y392"/>
    <mergeCell ref="B395:F396"/>
    <mergeCell ref="G395:AE395"/>
    <mergeCell ref="AF395:AJ396"/>
    <mergeCell ref="AK395:AO396"/>
    <mergeCell ref="G396:K396"/>
    <mergeCell ref="L396:P396"/>
    <mergeCell ref="Q396:U396"/>
    <mergeCell ref="V396:Z396"/>
    <mergeCell ref="AA396:AE396"/>
  </mergeCells>
  <phoneticPr fontId="4" type="noConversion"/>
  <pageMargins left="0.39370078740157483" right="0.39370078740157483" top="0.39370078740157483" bottom="0.39370078740157483" header="0.19685039370078741" footer="0.19685039370078741"/>
  <pageSetup paperSize="9" fitToHeight="10" orientation="portrait" r:id="rId1"/>
  <headerFooter alignWithMargins="0">
    <oddFooter>&amp;L&amp;10F-02P-04-001 (Rev.00)&amp;C&amp;10&amp;P of &amp;N&amp;R&amp;"돋움,굵게"&amp;9(주)에이치시티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H491"/>
  <sheetViews>
    <sheetView showGridLines="0" zoomScaleNormal="100" workbookViewId="0"/>
  </sheetViews>
  <sheetFormatPr defaultColWidth="8.77734375" defaultRowHeight="18" customHeight="1"/>
  <cols>
    <col min="1" max="1" width="2.77734375" style="114" customWidth="1"/>
    <col min="2" max="2" width="8.77734375" style="116"/>
    <col min="3" max="3" width="10.77734375" style="116" bestFit="1" customWidth="1"/>
    <col min="4" max="4" width="8.77734375" style="116"/>
    <col min="5" max="5" width="8.77734375" style="115" customWidth="1"/>
    <col min="6" max="21" width="8.77734375" style="115"/>
    <col min="22" max="16384" width="8.77734375" style="114"/>
  </cols>
  <sheetData>
    <row r="1" spans="1:32" ht="18" customHeight="1">
      <c r="A1" s="227" t="s">
        <v>280</v>
      </c>
    </row>
    <row r="2" spans="1:32" ht="15" customHeight="1">
      <c r="A2" s="111" t="s">
        <v>222</v>
      </c>
      <c r="B2" s="112"/>
      <c r="C2" s="112"/>
      <c r="D2" s="112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</row>
    <row r="3" spans="1:32" ht="24">
      <c r="B3" s="266" t="s">
        <v>281</v>
      </c>
      <c r="C3" s="266" t="s">
        <v>282</v>
      </c>
      <c r="D3" s="314" t="s">
        <v>1185</v>
      </c>
      <c r="E3" s="266" t="s">
        <v>283</v>
      </c>
      <c r="F3" s="266" t="s">
        <v>284</v>
      </c>
      <c r="G3" s="266" t="s">
        <v>223</v>
      </c>
      <c r="H3" s="266" t="s">
        <v>285</v>
      </c>
      <c r="I3" s="266" t="s">
        <v>60</v>
      </c>
      <c r="J3" s="266" t="s">
        <v>286</v>
      </c>
      <c r="K3" s="266" t="s">
        <v>287</v>
      </c>
      <c r="L3" s="266" t="s">
        <v>288</v>
      </c>
      <c r="M3" s="266" t="s">
        <v>289</v>
      </c>
      <c r="N3" s="266" t="s">
        <v>290</v>
      </c>
      <c r="O3" s="266" t="s">
        <v>291</v>
      </c>
      <c r="P3" s="266" t="s">
        <v>292</v>
      </c>
      <c r="Q3" s="266" t="s">
        <v>293</v>
      </c>
      <c r="R3" s="266" t="s">
        <v>294</v>
      </c>
      <c r="S3" s="170" t="s">
        <v>112</v>
      </c>
      <c r="T3" s="170" t="s">
        <v>113</v>
      </c>
    </row>
    <row r="4" spans="1:32" ht="15" customHeight="1">
      <c r="B4" s="163" t="e">
        <f>C4</f>
        <v>#DIV/0!</v>
      </c>
      <c r="C4" s="163" t="e">
        <f>AVERAGE(기본정보!B12:B13)</f>
        <v>#DIV/0!</v>
      </c>
      <c r="D4" s="163" t="str">
        <f>IF(Length_5_R1!A$28="Step Gauge","스텝 게이지","게이지 블록")</f>
        <v>게이지 블록</v>
      </c>
      <c r="E4" s="163">
        <f>MIN(C10:C29)</f>
        <v>0</v>
      </c>
      <c r="F4" s="163">
        <f>MAX(C10:C29)</f>
        <v>0</v>
      </c>
      <c r="G4" s="163">
        <f>Length_5_R1!G4</f>
        <v>0</v>
      </c>
      <c r="H4" s="163">
        <f>Length_5_R1!H4</f>
        <v>0</v>
      </c>
      <c r="I4" s="163">
        <f>Length_5_R1!I4</f>
        <v>0</v>
      </c>
      <c r="J4" s="163">
        <f>IF(I4="inch",25.4,1)</f>
        <v>1</v>
      </c>
      <c r="K4" s="163">
        <f>MIN(T10:T29)</f>
        <v>0</v>
      </c>
      <c r="L4" s="163">
        <f>MAX(T10:T29)</f>
        <v>0</v>
      </c>
      <c r="M4" s="163" t="str">
        <f>TEXT(L4,IF(L4&gt;=1000,"# ###","G/표준"))</f>
        <v>0</v>
      </c>
      <c r="N4" s="163">
        <f>G4*J4</f>
        <v>0</v>
      </c>
      <c r="O4" s="163">
        <f>H4*J4</f>
        <v>0</v>
      </c>
      <c r="P4" s="163" t="e">
        <f ca="1">OFFSET(Length_5_R1!C3,MATCH($L4,$T10:$T29,0),0)</f>
        <v>#N/A</v>
      </c>
      <c r="Q4" s="163" t="e">
        <f ca="1">OFFSET(Length_5_R1!D3,MATCH($L4,$T10:$T29,0),0)</f>
        <v>#N/A</v>
      </c>
      <c r="R4" s="163" t="e">
        <f ca="1">OFFSET(Length_5_R1!E3,MATCH($L4,$T10:$T29,0),0)</f>
        <v>#N/A</v>
      </c>
      <c r="S4" s="228" t="str">
        <f ca="1">IF(SUM(R45,R105,R165,R225,R285,R407,R446)=0,"","초과")</f>
        <v/>
      </c>
      <c r="T4" s="228" t="str">
        <f>IF(SUM(AE9,AE69,AE129,AE189,AE249,AG309,AF431)=0,"PASS","FAIL")</f>
        <v>PASS</v>
      </c>
    </row>
    <row r="5" spans="1:32" ht="15" customHeight="1">
      <c r="B5" s="112"/>
      <c r="C5" s="112"/>
      <c r="D5" s="112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</row>
    <row r="6" spans="1:32" ht="15" customHeight="1">
      <c r="A6" s="111" t="s">
        <v>295</v>
      </c>
      <c r="C6" s="112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4"/>
      <c r="Y6" s="124" t="s">
        <v>296</v>
      </c>
    </row>
    <row r="7" spans="1:32" ht="15" customHeight="1">
      <c r="B7" s="573" t="s">
        <v>297</v>
      </c>
      <c r="C7" s="560" t="s">
        <v>298</v>
      </c>
      <c r="D7" s="560" t="s">
        <v>299</v>
      </c>
      <c r="E7" s="572" t="s">
        <v>195</v>
      </c>
      <c r="F7" s="572"/>
      <c r="G7" s="572"/>
      <c r="H7" s="572"/>
      <c r="I7" s="572"/>
      <c r="J7" s="572"/>
      <c r="K7" s="566" t="s">
        <v>142</v>
      </c>
      <c r="L7" s="266" t="s">
        <v>196</v>
      </c>
      <c r="M7" s="266" t="s">
        <v>300</v>
      </c>
      <c r="N7" s="551" t="s">
        <v>301</v>
      </c>
      <c r="O7" s="552"/>
      <c r="P7" s="553"/>
      <c r="Q7" s="266" t="s">
        <v>302</v>
      </c>
      <c r="R7" s="171" t="s">
        <v>303</v>
      </c>
      <c r="S7" s="266" t="s">
        <v>304</v>
      </c>
      <c r="T7" s="266" t="s">
        <v>298</v>
      </c>
      <c r="U7" s="266" t="s">
        <v>225</v>
      </c>
      <c r="V7" s="551" t="s">
        <v>305</v>
      </c>
      <c r="W7" s="553"/>
      <c r="X7" s="117"/>
      <c r="Y7" s="569" t="s">
        <v>306</v>
      </c>
      <c r="Z7" s="570"/>
      <c r="AA7" s="556" t="s">
        <v>198</v>
      </c>
      <c r="AB7" s="557"/>
      <c r="AC7" s="557"/>
      <c r="AD7" s="557"/>
      <c r="AE7" s="557"/>
      <c r="AF7" s="557"/>
    </row>
    <row r="8" spans="1:32" ht="15" customHeight="1">
      <c r="B8" s="573"/>
      <c r="C8" s="561"/>
      <c r="D8" s="561"/>
      <c r="E8" s="172" t="s">
        <v>143</v>
      </c>
      <c r="F8" s="265" t="s">
        <v>307</v>
      </c>
      <c r="G8" s="172" t="s">
        <v>104</v>
      </c>
      <c r="H8" s="265" t="s">
        <v>105</v>
      </c>
      <c r="I8" s="172" t="s">
        <v>106</v>
      </c>
      <c r="J8" s="265" t="s">
        <v>308</v>
      </c>
      <c r="K8" s="567"/>
      <c r="L8" s="266" t="s">
        <v>309</v>
      </c>
      <c r="M8" s="266" t="s">
        <v>310</v>
      </c>
      <c r="N8" s="266" t="s">
        <v>311</v>
      </c>
      <c r="O8" s="266" t="s">
        <v>312</v>
      </c>
      <c r="P8" s="266" t="s">
        <v>230</v>
      </c>
      <c r="Q8" s="266" t="s">
        <v>313</v>
      </c>
      <c r="R8" s="266" t="s">
        <v>314</v>
      </c>
      <c r="S8" s="266" t="s">
        <v>315</v>
      </c>
      <c r="T8" s="266" t="s">
        <v>316</v>
      </c>
      <c r="U8" s="266" t="s">
        <v>317</v>
      </c>
      <c r="V8" s="266" t="s">
        <v>225</v>
      </c>
      <c r="W8" s="266" t="s">
        <v>318</v>
      </c>
      <c r="X8" s="117"/>
      <c r="Y8" s="201" t="s">
        <v>320</v>
      </c>
      <c r="Z8" s="201" t="s">
        <v>321</v>
      </c>
      <c r="AA8" s="266" t="s">
        <v>322</v>
      </c>
      <c r="AB8" s="263" t="s">
        <v>323</v>
      </c>
      <c r="AC8" s="266" t="s">
        <v>318</v>
      </c>
      <c r="AD8" s="200" t="s">
        <v>306</v>
      </c>
      <c r="AE8" s="200" t="s">
        <v>324</v>
      </c>
      <c r="AF8" s="200" t="s">
        <v>325</v>
      </c>
    </row>
    <row r="9" spans="1:32" ht="15" customHeight="1">
      <c r="B9" s="573"/>
      <c r="C9" s="562"/>
      <c r="D9" s="562"/>
      <c r="E9" s="265">
        <f>I4</f>
        <v>0</v>
      </c>
      <c r="F9" s="265">
        <f t="shared" ref="F9:J9" si="0">E9</f>
        <v>0</v>
      </c>
      <c r="G9" s="265">
        <f t="shared" si="0"/>
        <v>0</v>
      </c>
      <c r="H9" s="265">
        <f t="shared" si="0"/>
        <v>0</v>
      </c>
      <c r="I9" s="265">
        <f t="shared" si="0"/>
        <v>0</v>
      </c>
      <c r="J9" s="265">
        <f t="shared" si="0"/>
        <v>0</v>
      </c>
      <c r="K9" s="266" t="s">
        <v>326</v>
      </c>
      <c r="L9" s="266" t="s">
        <v>327</v>
      </c>
      <c r="M9" s="266" t="s">
        <v>327</v>
      </c>
      <c r="N9" s="202" t="s">
        <v>328</v>
      </c>
      <c r="O9" s="202" t="s">
        <v>199</v>
      </c>
      <c r="P9" s="202" t="s">
        <v>328</v>
      </c>
      <c r="Q9" s="202" t="s">
        <v>147</v>
      </c>
      <c r="R9" s="202" t="s">
        <v>328</v>
      </c>
      <c r="S9" s="202" t="s">
        <v>329</v>
      </c>
      <c r="T9" s="266" t="s">
        <v>326</v>
      </c>
      <c r="U9" s="266" t="s">
        <v>326</v>
      </c>
      <c r="V9" s="266" t="s">
        <v>326</v>
      </c>
      <c r="W9" s="266" t="s">
        <v>330</v>
      </c>
      <c r="X9" s="117"/>
      <c r="Y9" s="201" t="s">
        <v>140</v>
      </c>
      <c r="Z9" s="201" t="s">
        <v>326</v>
      </c>
      <c r="AA9" s="266" t="s">
        <v>331</v>
      </c>
      <c r="AB9" s="266" t="s">
        <v>326</v>
      </c>
      <c r="AC9" s="266" t="s">
        <v>327</v>
      </c>
      <c r="AD9" s="200" t="s">
        <v>330</v>
      </c>
      <c r="AE9" s="270">
        <f>IF(TYPE(MATCH("FAIL",AE10:AE29,0))=16,0,1)</f>
        <v>0</v>
      </c>
      <c r="AF9" s="200" t="s">
        <v>327</v>
      </c>
    </row>
    <row r="10" spans="1:32" ht="15" customHeight="1">
      <c r="B10" s="169" t="b">
        <f>IF(TRIM(Length_5_R1!A4)="",FALSE,TRUE)</f>
        <v>0</v>
      </c>
      <c r="C10" s="163" t="str">
        <f>IF($B10=FALSE,"",VALUE(Length_5_R1!A4))</f>
        <v/>
      </c>
      <c r="D10" s="163" t="str">
        <f>IF($B10=FALSE,"",Length_5_R1!B4)</f>
        <v/>
      </c>
      <c r="E10" s="169" t="str">
        <f>IF(B10=FALSE,"",Length_5_R1!M4)</f>
        <v/>
      </c>
      <c r="F10" s="169" t="str">
        <f>IF(B10=FALSE,"",Length_5_R1!N4)</f>
        <v/>
      </c>
      <c r="G10" s="169" t="str">
        <f>IF(B10=FALSE,"",Length_5_R1!O4)</f>
        <v/>
      </c>
      <c r="H10" s="169" t="str">
        <f>IF(B10=FALSE,"",Length_5_R1!P4)</f>
        <v/>
      </c>
      <c r="I10" s="169" t="str">
        <f>IF(B10=FALSE,"",Length_5_R1!Q4)</f>
        <v/>
      </c>
      <c r="J10" s="163" t="str">
        <f t="shared" ref="J10:J29" si="1">IF(B10=FALSE,"",AVERAGE(E10:I10))</f>
        <v/>
      </c>
      <c r="K10" s="173" t="str">
        <f t="shared" ref="K10:K29" si="2">IF(B10=FALSE,"",STDEV(E10:I10)*J$4)</f>
        <v/>
      </c>
      <c r="L10" s="174" t="str">
        <f>IF(B10=FALSE,"",Length_5_R1!D27)</f>
        <v/>
      </c>
      <c r="M10" s="175" t="str">
        <f>IF(B10=FALSE,"",Calcu!J10*J$4)</f>
        <v/>
      </c>
      <c r="N10" s="583" t="s">
        <v>332</v>
      </c>
      <c r="O10" s="584"/>
      <c r="P10" s="584"/>
      <c r="Q10" s="584"/>
      <c r="R10" s="585"/>
      <c r="S10" s="220" t="str">
        <f t="shared" ref="S10:S29" si="3">IF(B10=FALSE,"",AVERAGE(B$4:C$4)-20)</f>
        <v/>
      </c>
      <c r="T10" s="177" t="str">
        <f t="shared" ref="T10:T29" si="4">IF(B10=FALSE,"",C10*J$4)</f>
        <v/>
      </c>
      <c r="U10" s="186" t="str">
        <f>IF(B10=FALSE,"",L10-M10)</f>
        <v/>
      </c>
      <c r="V10" s="163" t="str">
        <f>IF($B10=FALSE,"",ROUND(U10,$L$45))</f>
        <v/>
      </c>
      <c r="W10" s="163" t="str">
        <f>IF($B10=FALSE,"",ROUND(T10+V10,$L$45))</f>
        <v/>
      </c>
      <c r="X10" s="117"/>
      <c r="Y10" s="163">
        <f>IF(Length_5_R1!J4&lt;0,ROUNDUP(Length_5_R1!J4*J$4,$L$45),ROUNDDOWN(Length_5_R1!J4*J$4,$L$45))</f>
        <v>0</v>
      </c>
      <c r="Z10" s="163">
        <f>IF(Length_5_R1!K4&lt;0,ROUNDDOWN(Length_5_R1!K4*J$4,$L$45),ROUNDUP(Length_5_R1!K4*J$4,$L$45))</f>
        <v>0</v>
      </c>
      <c r="AA10" s="163" t="str">
        <f t="shared" ref="AA10:AA29" si="5">TEXT(T10,IF(T10&gt;=1000,"# ##0","0"))</f>
        <v/>
      </c>
      <c r="AB10" s="166" t="str">
        <f>IF($B10=FALSE,"",TEXT(V10,$P$45))</f>
        <v/>
      </c>
      <c r="AC10" s="163" t="str">
        <f>IF($B10=FALSE,"",TEXT(W10,IF(W10&gt;=1000,"# ##","")&amp;$P$45))</f>
        <v/>
      </c>
      <c r="AD10" s="163" t="str">
        <f>IF($B10=FALSE,"","± "&amp;TEXT(Z10-T10,P$45))</f>
        <v/>
      </c>
      <c r="AE10" s="163" t="str">
        <f>IF($B10=FALSE,"",IF(AND(Y10&lt;=W10,W10&lt;=Z10),"PASS","FAIL"))</f>
        <v/>
      </c>
      <c r="AF10" s="163" t="e">
        <f t="shared" ref="AF10:AF28" ca="1" si="6">S$45</f>
        <v>#N/A</v>
      </c>
    </row>
    <row r="11" spans="1:32" ht="15" customHeight="1">
      <c r="B11" s="169" t="b">
        <f>IF(TRIM(Length_5_R1!A5)="",FALSE,TRUE)</f>
        <v>0</v>
      </c>
      <c r="C11" s="163" t="str">
        <f>IF($B11=FALSE,"",VALUE(Length_5_R1!A5))</f>
        <v/>
      </c>
      <c r="D11" s="163" t="str">
        <f>IF($B11=FALSE,"",Length_5_R1!B5)</f>
        <v/>
      </c>
      <c r="E11" s="169" t="str">
        <f>IF(B11=FALSE,"",Length_5_R1!M5)</f>
        <v/>
      </c>
      <c r="F11" s="169" t="str">
        <f>IF(B11=FALSE,"",Length_5_R1!N5)</f>
        <v/>
      </c>
      <c r="G11" s="169" t="str">
        <f>IF(B11=FALSE,"",Length_5_R1!O5)</f>
        <v/>
      </c>
      <c r="H11" s="169" t="str">
        <f>IF(B11=FALSE,"",Length_5_R1!P5)</f>
        <v/>
      </c>
      <c r="I11" s="169" t="str">
        <f>IF(B11=FALSE,"",Length_5_R1!Q5)</f>
        <v/>
      </c>
      <c r="J11" s="163" t="str">
        <f t="shared" si="1"/>
        <v/>
      </c>
      <c r="K11" s="173" t="str">
        <f t="shared" si="2"/>
        <v/>
      </c>
      <c r="L11" s="174" t="str">
        <f>IF(B11=FALSE,"",Length_5_R1!D28)</f>
        <v/>
      </c>
      <c r="M11" s="175" t="str">
        <f>IF(B11=FALSE,"",Calcu!J11*J$4)</f>
        <v/>
      </c>
      <c r="N11" s="586"/>
      <c r="O11" s="587"/>
      <c r="P11" s="587"/>
      <c r="Q11" s="587"/>
      <c r="R11" s="588"/>
      <c r="S11" s="220" t="str">
        <f t="shared" si="3"/>
        <v/>
      </c>
      <c r="T11" s="177" t="str">
        <f t="shared" si="4"/>
        <v/>
      </c>
      <c r="U11" s="186" t="str">
        <f t="shared" ref="U11:U29" si="7">IF(B11=FALSE,"",L11-M11)</f>
        <v/>
      </c>
      <c r="V11" s="163" t="str">
        <f t="shared" ref="V11:V29" si="8">IF($B11=FALSE,"",ROUND(U11,$L$45))</f>
        <v/>
      </c>
      <c r="W11" s="163" t="str">
        <f t="shared" ref="W11:W29" si="9">IF($B11=FALSE,"",ROUND(T11+V11,$L$45))</f>
        <v/>
      </c>
      <c r="X11" s="117"/>
      <c r="Y11" s="163">
        <f>IF(Length_5_R1!J5&lt;0,ROUNDUP(Length_5_R1!J5*J$4,$L$45),ROUNDDOWN(Length_5_R1!J5*J$4,$L$45))</f>
        <v>0</v>
      </c>
      <c r="Z11" s="163">
        <f>IF(Length_5_R1!K5&lt;0,ROUNDDOWN(Length_5_R1!K5*J$4,$L$45),ROUNDUP(Length_5_R1!K5*J$4,$L$45))</f>
        <v>0</v>
      </c>
      <c r="AA11" s="163" t="str">
        <f t="shared" si="5"/>
        <v/>
      </c>
      <c r="AB11" s="166" t="str">
        <f t="shared" ref="AB11:AB29" si="10">IF($B11=FALSE,"",TEXT(V11,$P$45))</f>
        <v/>
      </c>
      <c r="AC11" s="163" t="str">
        <f t="shared" ref="AC11:AC29" si="11">IF($B11=FALSE,"",TEXT(W11,IF(W11&gt;=1000,"# ##","")&amp;$P$45))</f>
        <v/>
      </c>
      <c r="AD11" s="163" t="str">
        <f t="shared" ref="AD11:AD29" si="12">IF($B11=FALSE,"","± "&amp;TEXT(Z11-T11,P$45))</f>
        <v/>
      </c>
      <c r="AE11" s="163" t="str">
        <f t="shared" ref="AE11:AE29" si="13">IF($B11=FALSE,"",IF(AND(Y11&lt;=W11,W11&lt;=Z11),"PASS","FAIL"))</f>
        <v/>
      </c>
      <c r="AF11" s="163" t="e">
        <f t="shared" ca="1" si="6"/>
        <v>#N/A</v>
      </c>
    </row>
    <row r="12" spans="1:32" ht="15" customHeight="1">
      <c r="B12" s="169" t="b">
        <f>IF(TRIM(Length_5_R1!A6)="",FALSE,TRUE)</f>
        <v>0</v>
      </c>
      <c r="C12" s="163" t="str">
        <f>IF($B12=FALSE,"",VALUE(Length_5_R1!A6))</f>
        <v/>
      </c>
      <c r="D12" s="163" t="str">
        <f>IF($B12=FALSE,"",Length_5_R1!B6)</f>
        <v/>
      </c>
      <c r="E12" s="169" t="str">
        <f>IF(B12=FALSE,"",Length_5_R1!M6)</f>
        <v/>
      </c>
      <c r="F12" s="169" t="str">
        <f>IF(B12=FALSE,"",Length_5_R1!N6)</f>
        <v/>
      </c>
      <c r="G12" s="169" t="str">
        <f>IF(B12=FALSE,"",Length_5_R1!O6)</f>
        <v/>
      </c>
      <c r="H12" s="169" t="str">
        <f>IF(B12=FALSE,"",Length_5_R1!P6)</f>
        <v/>
      </c>
      <c r="I12" s="169" t="str">
        <f>IF(B12=FALSE,"",Length_5_R1!Q6)</f>
        <v/>
      </c>
      <c r="J12" s="163" t="str">
        <f t="shared" si="1"/>
        <v/>
      </c>
      <c r="K12" s="173" t="str">
        <f t="shared" si="2"/>
        <v/>
      </c>
      <c r="L12" s="174" t="str">
        <f>IF(B12=FALSE,"",Length_5_R1!D29)</f>
        <v/>
      </c>
      <c r="M12" s="175" t="str">
        <f>IF(B12=FALSE,"",Calcu!J12*J$4)</f>
        <v/>
      </c>
      <c r="N12" s="586"/>
      <c r="O12" s="587"/>
      <c r="P12" s="587"/>
      <c r="Q12" s="587"/>
      <c r="R12" s="588"/>
      <c r="S12" s="220" t="str">
        <f t="shared" si="3"/>
        <v/>
      </c>
      <c r="T12" s="177" t="str">
        <f t="shared" si="4"/>
        <v/>
      </c>
      <c r="U12" s="186" t="str">
        <f t="shared" si="7"/>
        <v/>
      </c>
      <c r="V12" s="163" t="str">
        <f t="shared" si="8"/>
        <v/>
      </c>
      <c r="W12" s="163" t="str">
        <f t="shared" si="9"/>
        <v/>
      </c>
      <c r="X12" s="117"/>
      <c r="Y12" s="163">
        <f>IF(Length_5_R1!J6&lt;0,ROUNDUP(Length_5_R1!J6*J$4,$L$45),ROUNDDOWN(Length_5_R1!J6*J$4,$L$45))</f>
        <v>0</v>
      </c>
      <c r="Z12" s="163">
        <f>IF(Length_5_R1!K6&lt;0,ROUNDDOWN(Length_5_R1!K6*J$4,$L$45),ROUNDUP(Length_5_R1!K6*J$4,$L$45))</f>
        <v>0</v>
      </c>
      <c r="AA12" s="163" t="str">
        <f t="shared" si="5"/>
        <v/>
      </c>
      <c r="AB12" s="166" t="str">
        <f t="shared" si="10"/>
        <v/>
      </c>
      <c r="AC12" s="163" t="str">
        <f t="shared" si="11"/>
        <v/>
      </c>
      <c r="AD12" s="163" t="str">
        <f t="shared" si="12"/>
        <v/>
      </c>
      <c r="AE12" s="163" t="str">
        <f t="shared" si="13"/>
        <v/>
      </c>
      <c r="AF12" s="163" t="e">
        <f t="shared" ca="1" si="6"/>
        <v>#N/A</v>
      </c>
    </row>
    <row r="13" spans="1:32" ht="15" customHeight="1">
      <c r="B13" s="169" t="b">
        <f>IF(TRIM(Length_5_R1!A7)="",FALSE,TRUE)</f>
        <v>0</v>
      </c>
      <c r="C13" s="163" t="str">
        <f>IF($B13=FALSE,"",VALUE(Length_5_R1!A7))</f>
        <v/>
      </c>
      <c r="D13" s="163" t="str">
        <f>IF($B13=FALSE,"",Length_5_R1!B7)</f>
        <v/>
      </c>
      <c r="E13" s="169" t="str">
        <f>IF(B13=FALSE,"",Length_5_R1!M7)</f>
        <v/>
      </c>
      <c r="F13" s="169" t="str">
        <f>IF(B13=FALSE,"",Length_5_R1!N7)</f>
        <v/>
      </c>
      <c r="G13" s="169" t="str">
        <f>IF(B13=FALSE,"",Length_5_R1!O7)</f>
        <v/>
      </c>
      <c r="H13" s="169" t="str">
        <f>IF(B13=FALSE,"",Length_5_R1!P7)</f>
        <v/>
      </c>
      <c r="I13" s="169" t="str">
        <f>IF(B13=FALSE,"",Length_5_R1!Q7)</f>
        <v/>
      </c>
      <c r="J13" s="163" t="str">
        <f t="shared" si="1"/>
        <v/>
      </c>
      <c r="K13" s="173" t="str">
        <f t="shared" si="2"/>
        <v/>
      </c>
      <c r="L13" s="174" t="str">
        <f>IF(B13=FALSE,"",Length_5_R1!D30)</f>
        <v/>
      </c>
      <c r="M13" s="175" t="str">
        <f>IF(B13=FALSE,"",Calcu!J13*J$4)</f>
        <v/>
      </c>
      <c r="N13" s="586"/>
      <c r="O13" s="587"/>
      <c r="P13" s="587"/>
      <c r="Q13" s="587"/>
      <c r="R13" s="588"/>
      <c r="S13" s="220" t="str">
        <f t="shared" si="3"/>
        <v/>
      </c>
      <c r="T13" s="177" t="str">
        <f t="shared" si="4"/>
        <v/>
      </c>
      <c r="U13" s="186" t="str">
        <f t="shared" si="7"/>
        <v/>
      </c>
      <c r="V13" s="163" t="str">
        <f t="shared" si="8"/>
        <v/>
      </c>
      <c r="W13" s="163" t="str">
        <f t="shared" si="9"/>
        <v/>
      </c>
      <c r="X13" s="117"/>
      <c r="Y13" s="163">
        <f>IF(Length_5_R1!J7&lt;0,ROUNDUP(Length_5_R1!J7*J$4,$L$45),ROUNDDOWN(Length_5_R1!J7*J$4,$L$45))</f>
        <v>0</v>
      </c>
      <c r="Z13" s="163">
        <f>IF(Length_5_R1!K7&lt;0,ROUNDDOWN(Length_5_R1!K7*J$4,$L$45),ROUNDUP(Length_5_R1!K7*J$4,$L$45))</f>
        <v>0</v>
      </c>
      <c r="AA13" s="163" t="str">
        <f t="shared" si="5"/>
        <v/>
      </c>
      <c r="AB13" s="166" t="str">
        <f t="shared" si="10"/>
        <v/>
      </c>
      <c r="AC13" s="163" t="str">
        <f t="shared" si="11"/>
        <v/>
      </c>
      <c r="AD13" s="163" t="str">
        <f t="shared" si="12"/>
        <v/>
      </c>
      <c r="AE13" s="163" t="str">
        <f t="shared" si="13"/>
        <v/>
      </c>
      <c r="AF13" s="163" t="e">
        <f t="shared" ca="1" si="6"/>
        <v>#N/A</v>
      </c>
    </row>
    <row r="14" spans="1:32" ht="15" customHeight="1">
      <c r="B14" s="169" t="b">
        <f>IF(TRIM(Length_5_R1!A8)="",FALSE,TRUE)</f>
        <v>0</v>
      </c>
      <c r="C14" s="163" t="str">
        <f>IF($B14=FALSE,"",VALUE(Length_5_R1!A8))</f>
        <v/>
      </c>
      <c r="D14" s="163" t="str">
        <f>IF($B14=FALSE,"",Length_5_R1!B8)</f>
        <v/>
      </c>
      <c r="E14" s="169" t="str">
        <f>IF(B14=FALSE,"",Length_5_R1!M8)</f>
        <v/>
      </c>
      <c r="F14" s="169" t="str">
        <f>IF(B14=FALSE,"",Length_5_R1!N8)</f>
        <v/>
      </c>
      <c r="G14" s="169" t="str">
        <f>IF(B14=FALSE,"",Length_5_R1!O8)</f>
        <v/>
      </c>
      <c r="H14" s="169" t="str">
        <f>IF(B14=FALSE,"",Length_5_R1!P8)</f>
        <v/>
      </c>
      <c r="I14" s="169" t="str">
        <f>IF(B14=FALSE,"",Length_5_R1!Q8)</f>
        <v/>
      </c>
      <c r="J14" s="163" t="str">
        <f t="shared" si="1"/>
        <v/>
      </c>
      <c r="K14" s="173" t="str">
        <f t="shared" si="2"/>
        <v/>
      </c>
      <c r="L14" s="174" t="str">
        <f>IF(B14=FALSE,"",Length_5_R1!D31)</f>
        <v/>
      </c>
      <c r="M14" s="175" t="str">
        <f>IF(B14=FALSE,"",Calcu!J14*J$4)</f>
        <v/>
      </c>
      <c r="N14" s="586"/>
      <c r="O14" s="587"/>
      <c r="P14" s="587"/>
      <c r="Q14" s="587"/>
      <c r="R14" s="588"/>
      <c r="S14" s="220" t="str">
        <f t="shared" si="3"/>
        <v/>
      </c>
      <c r="T14" s="177" t="str">
        <f t="shared" si="4"/>
        <v/>
      </c>
      <c r="U14" s="186" t="str">
        <f t="shared" si="7"/>
        <v/>
      </c>
      <c r="V14" s="163" t="str">
        <f t="shared" si="8"/>
        <v/>
      </c>
      <c r="W14" s="163" t="str">
        <f t="shared" si="9"/>
        <v/>
      </c>
      <c r="X14" s="117"/>
      <c r="Y14" s="163">
        <f>IF(Length_5_R1!J8&lt;0,ROUNDUP(Length_5_R1!J8*J$4,$L$45),ROUNDDOWN(Length_5_R1!J8*J$4,$L$45))</f>
        <v>0</v>
      </c>
      <c r="Z14" s="163">
        <f>IF(Length_5_R1!K8&lt;0,ROUNDDOWN(Length_5_R1!K8*J$4,$L$45),ROUNDUP(Length_5_R1!K8*J$4,$L$45))</f>
        <v>0</v>
      </c>
      <c r="AA14" s="163" t="str">
        <f t="shared" si="5"/>
        <v/>
      </c>
      <c r="AB14" s="166" t="str">
        <f t="shared" si="10"/>
        <v/>
      </c>
      <c r="AC14" s="163" t="str">
        <f t="shared" si="11"/>
        <v/>
      </c>
      <c r="AD14" s="163" t="str">
        <f t="shared" si="12"/>
        <v/>
      </c>
      <c r="AE14" s="163" t="str">
        <f t="shared" si="13"/>
        <v/>
      </c>
      <c r="AF14" s="163" t="e">
        <f t="shared" ca="1" si="6"/>
        <v>#N/A</v>
      </c>
    </row>
    <row r="15" spans="1:32" ht="15" customHeight="1">
      <c r="B15" s="169" t="b">
        <f>IF(TRIM(Length_5_R1!A9)="",FALSE,TRUE)</f>
        <v>0</v>
      </c>
      <c r="C15" s="163" t="str">
        <f>IF($B15=FALSE,"",VALUE(Length_5_R1!A9))</f>
        <v/>
      </c>
      <c r="D15" s="163" t="str">
        <f>IF($B15=FALSE,"",Length_5_R1!B9)</f>
        <v/>
      </c>
      <c r="E15" s="169" t="str">
        <f>IF(B15=FALSE,"",Length_5_R1!M9)</f>
        <v/>
      </c>
      <c r="F15" s="169" t="str">
        <f>IF(B15=FALSE,"",Length_5_R1!N9)</f>
        <v/>
      </c>
      <c r="G15" s="169" t="str">
        <f>IF(B15=FALSE,"",Length_5_R1!O9)</f>
        <v/>
      </c>
      <c r="H15" s="169" t="str">
        <f>IF(B15=FALSE,"",Length_5_R1!P9)</f>
        <v/>
      </c>
      <c r="I15" s="169" t="str">
        <f>IF(B15=FALSE,"",Length_5_R1!Q9)</f>
        <v/>
      </c>
      <c r="J15" s="163" t="str">
        <f t="shared" si="1"/>
        <v/>
      </c>
      <c r="K15" s="173" t="str">
        <f t="shared" si="2"/>
        <v/>
      </c>
      <c r="L15" s="174" t="str">
        <f>IF(B15=FALSE,"",Length_5_R1!D32)</f>
        <v/>
      </c>
      <c r="M15" s="175" t="str">
        <f>IF(B15=FALSE,"",Calcu!J15*J$4)</f>
        <v/>
      </c>
      <c r="N15" s="586"/>
      <c r="O15" s="587"/>
      <c r="P15" s="587"/>
      <c r="Q15" s="587"/>
      <c r="R15" s="588"/>
      <c r="S15" s="220" t="str">
        <f t="shared" si="3"/>
        <v/>
      </c>
      <c r="T15" s="177" t="str">
        <f t="shared" si="4"/>
        <v/>
      </c>
      <c r="U15" s="186" t="str">
        <f t="shared" si="7"/>
        <v/>
      </c>
      <c r="V15" s="163" t="str">
        <f t="shared" si="8"/>
        <v/>
      </c>
      <c r="W15" s="163" t="str">
        <f t="shared" si="9"/>
        <v/>
      </c>
      <c r="X15" s="117"/>
      <c r="Y15" s="163">
        <f>IF(Length_5_R1!J9&lt;0,ROUNDUP(Length_5_R1!J9*J$4,$L$45),ROUNDDOWN(Length_5_R1!J9*J$4,$L$45))</f>
        <v>0</v>
      </c>
      <c r="Z15" s="163">
        <f>IF(Length_5_R1!K9&lt;0,ROUNDDOWN(Length_5_R1!K9*J$4,$L$45),ROUNDUP(Length_5_R1!K9*J$4,$L$45))</f>
        <v>0</v>
      </c>
      <c r="AA15" s="163" t="str">
        <f t="shared" si="5"/>
        <v/>
      </c>
      <c r="AB15" s="166" t="str">
        <f t="shared" si="10"/>
        <v/>
      </c>
      <c r="AC15" s="163" t="str">
        <f t="shared" si="11"/>
        <v/>
      </c>
      <c r="AD15" s="163" t="str">
        <f t="shared" si="12"/>
        <v/>
      </c>
      <c r="AE15" s="163" t="str">
        <f t="shared" si="13"/>
        <v/>
      </c>
      <c r="AF15" s="163" t="e">
        <f t="shared" ca="1" si="6"/>
        <v>#N/A</v>
      </c>
    </row>
    <row r="16" spans="1:32" ht="15" customHeight="1">
      <c r="B16" s="169" t="b">
        <f>IF(TRIM(Length_5_R1!A10)="",FALSE,TRUE)</f>
        <v>0</v>
      </c>
      <c r="C16" s="163" t="str">
        <f>IF($B16=FALSE,"",VALUE(Length_5_R1!A10))</f>
        <v/>
      </c>
      <c r="D16" s="163" t="str">
        <f>IF($B16=FALSE,"",Length_5_R1!B10)</f>
        <v/>
      </c>
      <c r="E16" s="169" t="str">
        <f>IF(B16=FALSE,"",Length_5_R1!M10)</f>
        <v/>
      </c>
      <c r="F16" s="169" t="str">
        <f>IF(B16=FALSE,"",Length_5_R1!N10)</f>
        <v/>
      </c>
      <c r="G16" s="169" t="str">
        <f>IF(B16=FALSE,"",Length_5_R1!O10)</f>
        <v/>
      </c>
      <c r="H16" s="169" t="str">
        <f>IF(B16=FALSE,"",Length_5_R1!P10)</f>
        <v/>
      </c>
      <c r="I16" s="169" t="str">
        <f>IF(B16=FALSE,"",Length_5_R1!Q10)</f>
        <v/>
      </c>
      <c r="J16" s="163" t="str">
        <f t="shared" si="1"/>
        <v/>
      </c>
      <c r="K16" s="173" t="str">
        <f t="shared" si="2"/>
        <v/>
      </c>
      <c r="L16" s="174" t="str">
        <f>IF(B16=FALSE,"",Length_5_R1!D33)</f>
        <v/>
      </c>
      <c r="M16" s="175" t="str">
        <f>IF(B16=FALSE,"",Calcu!J16*J$4)</f>
        <v/>
      </c>
      <c r="N16" s="586"/>
      <c r="O16" s="587"/>
      <c r="P16" s="587"/>
      <c r="Q16" s="587"/>
      <c r="R16" s="588"/>
      <c r="S16" s="220" t="str">
        <f t="shared" si="3"/>
        <v/>
      </c>
      <c r="T16" s="177" t="str">
        <f t="shared" si="4"/>
        <v/>
      </c>
      <c r="U16" s="186" t="str">
        <f t="shared" si="7"/>
        <v/>
      </c>
      <c r="V16" s="163" t="str">
        <f t="shared" si="8"/>
        <v/>
      </c>
      <c r="W16" s="163" t="str">
        <f t="shared" si="9"/>
        <v/>
      </c>
      <c r="X16" s="117"/>
      <c r="Y16" s="163">
        <f>IF(Length_5_R1!J10&lt;0,ROUNDUP(Length_5_R1!J10*J$4,$L$45),ROUNDDOWN(Length_5_R1!J10*J$4,$L$45))</f>
        <v>0</v>
      </c>
      <c r="Z16" s="163">
        <f>IF(Length_5_R1!K10&lt;0,ROUNDDOWN(Length_5_R1!K10*J$4,$L$45),ROUNDUP(Length_5_R1!K10*J$4,$L$45))</f>
        <v>0</v>
      </c>
      <c r="AA16" s="163" t="str">
        <f t="shared" si="5"/>
        <v/>
      </c>
      <c r="AB16" s="166" t="str">
        <f t="shared" si="10"/>
        <v/>
      </c>
      <c r="AC16" s="163" t="str">
        <f t="shared" si="11"/>
        <v/>
      </c>
      <c r="AD16" s="163" t="str">
        <f t="shared" si="12"/>
        <v/>
      </c>
      <c r="AE16" s="163" t="str">
        <f t="shared" si="13"/>
        <v/>
      </c>
      <c r="AF16" s="163" t="e">
        <f t="shared" ca="1" si="6"/>
        <v>#N/A</v>
      </c>
    </row>
    <row r="17" spans="1:32" ht="15" customHeight="1">
      <c r="B17" s="169" t="b">
        <f>IF(TRIM(Length_5_R1!A11)="",FALSE,TRUE)</f>
        <v>0</v>
      </c>
      <c r="C17" s="163" t="str">
        <f>IF($B17=FALSE,"",VALUE(Length_5_R1!A11))</f>
        <v/>
      </c>
      <c r="D17" s="163" t="str">
        <f>IF($B17=FALSE,"",Length_5_R1!B11)</f>
        <v/>
      </c>
      <c r="E17" s="169" t="str">
        <f>IF(B17=FALSE,"",Length_5_R1!M11)</f>
        <v/>
      </c>
      <c r="F17" s="169" t="str">
        <f>IF(B17=FALSE,"",Length_5_R1!N11)</f>
        <v/>
      </c>
      <c r="G17" s="169" t="str">
        <f>IF(B17=FALSE,"",Length_5_R1!O11)</f>
        <v/>
      </c>
      <c r="H17" s="169" t="str">
        <f>IF(B17=FALSE,"",Length_5_R1!P11)</f>
        <v/>
      </c>
      <c r="I17" s="169" t="str">
        <f>IF(B17=FALSE,"",Length_5_R1!Q11)</f>
        <v/>
      </c>
      <c r="J17" s="163" t="str">
        <f t="shared" si="1"/>
        <v/>
      </c>
      <c r="K17" s="173" t="str">
        <f t="shared" si="2"/>
        <v/>
      </c>
      <c r="L17" s="174" t="str">
        <f>IF(B17=FALSE,"",Length_5_R1!D34)</f>
        <v/>
      </c>
      <c r="M17" s="175" t="str">
        <f>IF(B17=FALSE,"",Calcu!J17*J$4)</f>
        <v/>
      </c>
      <c r="N17" s="586"/>
      <c r="O17" s="587"/>
      <c r="P17" s="587"/>
      <c r="Q17" s="587"/>
      <c r="R17" s="588"/>
      <c r="S17" s="220" t="str">
        <f t="shared" si="3"/>
        <v/>
      </c>
      <c r="T17" s="177" t="str">
        <f t="shared" si="4"/>
        <v/>
      </c>
      <c r="U17" s="186" t="str">
        <f t="shared" si="7"/>
        <v/>
      </c>
      <c r="V17" s="163" t="str">
        <f t="shared" si="8"/>
        <v/>
      </c>
      <c r="W17" s="163" t="str">
        <f t="shared" si="9"/>
        <v/>
      </c>
      <c r="X17" s="117"/>
      <c r="Y17" s="163">
        <f>IF(Length_5_R1!J11&lt;0,ROUNDUP(Length_5_R1!J11*J$4,$L$45),ROUNDDOWN(Length_5_R1!J11*J$4,$L$45))</f>
        <v>0</v>
      </c>
      <c r="Z17" s="163">
        <f>IF(Length_5_R1!K11&lt;0,ROUNDDOWN(Length_5_R1!K11*J$4,$L$45),ROUNDUP(Length_5_R1!K11*J$4,$L$45))</f>
        <v>0</v>
      </c>
      <c r="AA17" s="163" t="str">
        <f t="shared" si="5"/>
        <v/>
      </c>
      <c r="AB17" s="166" t="str">
        <f t="shared" si="10"/>
        <v/>
      </c>
      <c r="AC17" s="163" t="str">
        <f t="shared" si="11"/>
        <v/>
      </c>
      <c r="AD17" s="163" t="str">
        <f t="shared" si="12"/>
        <v/>
      </c>
      <c r="AE17" s="163" t="str">
        <f t="shared" si="13"/>
        <v/>
      </c>
      <c r="AF17" s="163" t="e">
        <f t="shared" ca="1" si="6"/>
        <v>#N/A</v>
      </c>
    </row>
    <row r="18" spans="1:32" ht="15" customHeight="1">
      <c r="B18" s="169" t="b">
        <f>IF(TRIM(Length_5_R1!A12)="",FALSE,TRUE)</f>
        <v>0</v>
      </c>
      <c r="C18" s="163" t="str">
        <f>IF($B18=FALSE,"",VALUE(Length_5_R1!A12))</f>
        <v/>
      </c>
      <c r="D18" s="163" t="str">
        <f>IF($B18=FALSE,"",Length_5_R1!B12)</f>
        <v/>
      </c>
      <c r="E18" s="169" t="str">
        <f>IF(B18=FALSE,"",Length_5_R1!M12)</f>
        <v/>
      </c>
      <c r="F18" s="169" t="str">
        <f>IF(B18=FALSE,"",Length_5_R1!N12)</f>
        <v/>
      </c>
      <c r="G18" s="169" t="str">
        <f>IF(B18=FALSE,"",Length_5_R1!O12)</f>
        <v/>
      </c>
      <c r="H18" s="169" t="str">
        <f>IF(B18=FALSE,"",Length_5_R1!P12)</f>
        <v/>
      </c>
      <c r="I18" s="169" t="str">
        <f>IF(B18=FALSE,"",Length_5_R1!Q12)</f>
        <v/>
      </c>
      <c r="J18" s="163" t="str">
        <f t="shared" si="1"/>
        <v/>
      </c>
      <c r="K18" s="173" t="str">
        <f t="shared" si="2"/>
        <v/>
      </c>
      <c r="L18" s="174" t="str">
        <f>IF(B18=FALSE,"",Length_5_R1!D35)</f>
        <v/>
      </c>
      <c r="M18" s="175" t="str">
        <f>IF(B18=FALSE,"",Calcu!J18*J$4)</f>
        <v/>
      </c>
      <c r="N18" s="586"/>
      <c r="O18" s="587"/>
      <c r="P18" s="587"/>
      <c r="Q18" s="587"/>
      <c r="R18" s="588"/>
      <c r="S18" s="220" t="str">
        <f t="shared" si="3"/>
        <v/>
      </c>
      <c r="T18" s="177" t="str">
        <f t="shared" si="4"/>
        <v/>
      </c>
      <c r="U18" s="186" t="str">
        <f t="shared" si="7"/>
        <v/>
      </c>
      <c r="V18" s="163" t="str">
        <f t="shared" si="8"/>
        <v/>
      </c>
      <c r="W18" s="163" t="str">
        <f t="shared" si="9"/>
        <v/>
      </c>
      <c r="X18" s="117"/>
      <c r="Y18" s="163">
        <f>IF(Length_5_R1!J12&lt;0,ROUNDUP(Length_5_R1!J12*J$4,$L$45),ROUNDDOWN(Length_5_R1!J12*J$4,$L$45))</f>
        <v>0</v>
      </c>
      <c r="Z18" s="163">
        <f>IF(Length_5_R1!K12&lt;0,ROUNDDOWN(Length_5_R1!K12*J$4,$L$45),ROUNDUP(Length_5_R1!K12*J$4,$L$45))</f>
        <v>0</v>
      </c>
      <c r="AA18" s="163" t="str">
        <f t="shared" si="5"/>
        <v/>
      </c>
      <c r="AB18" s="166" t="str">
        <f t="shared" si="10"/>
        <v/>
      </c>
      <c r="AC18" s="163" t="str">
        <f t="shared" si="11"/>
        <v/>
      </c>
      <c r="AD18" s="163" t="str">
        <f t="shared" si="12"/>
        <v/>
      </c>
      <c r="AE18" s="163" t="str">
        <f t="shared" si="13"/>
        <v/>
      </c>
      <c r="AF18" s="163" t="e">
        <f t="shared" ca="1" si="6"/>
        <v>#N/A</v>
      </c>
    </row>
    <row r="19" spans="1:32" ht="15" customHeight="1">
      <c r="B19" s="169" t="b">
        <f>IF(TRIM(Length_5_R1!A13)="",FALSE,TRUE)</f>
        <v>0</v>
      </c>
      <c r="C19" s="163" t="str">
        <f>IF($B19=FALSE,"",VALUE(Length_5_R1!A13))</f>
        <v/>
      </c>
      <c r="D19" s="163" t="str">
        <f>IF($B19=FALSE,"",Length_5_R1!B13)</f>
        <v/>
      </c>
      <c r="E19" s="169" t="str">
        <f>IF(B19=FALSE,"",Length_5_R1!M13)</f>
        <v/>
      </c>
      <c r="F19" s="169" t="str">
        <f>IF(B19=FALSE,"",Length_5_R1!N13)</f>
        <v/>
      </c>
      <c r="G19" s="169" t="str">
        <f>IF(B19=FALSE,"",Length_5_R1!O13)</f>
        <v/>
      </c>
      <c r="H19" s="169" t="str">
        <f>IF(B19=FALSE,"",Length_5_R1!P13)</f>
        <v/>
      </c>
      <c r="I19" s="169" t="str">
        <f>IF(B19=FALSE,"",Length_5_R1!Q13)</f>
        <v/>
      </c>
      <c r="J19" s="163" t="str">
        <f t="shared" si="1"/>
        <v/>
      </c>
      <c r="K19" s="173" t="str">
        <f t="shared" si="2"/>
        <v/>
      </c>
      <c r="L19" s="174" t="str">
        <f>IF(B19=FALSE,"",Length_5_R1!D36)</f>
        <v/>
      </c>
      <c r="M19" s="175" t="str">
        <f>IF(B19=FALSE,"",Calcu!J19*J$4)</f>
        <v/>
      </c>
      <c r="N19" s="586"/>
      <c r="O19" s="587"/>
      <c r="P19" s="587"/>
      <c r="Q19" s="587"/>
      <c r="R19" s="588"/>
      <c r="S19" s="220" t="str">
        <f t="shared" si="3"/>
        <v/>
      </c>
      <c r="T19" s="177" t="str">
        <f t="shared" si="4"/>
        <v/>
      </c>
      <c r="U19" s="186" t="str">
        <f t="shared" si="7"/>
        <v/>
      </c>
      <c r="V19" s="163" t="str">
        <f t="shared" si="8"/>
        <v/>
      </c>
      <c r="W19" s="163" t="str">
        <f t="shared" si="9"/>
        <v/>
      </c>
      <c r="X19" s="117"/>
      <c r="Y19" s="163">
        <f>IF(Length_5_R1!J13&lt;0,ROUNDUP(Length_5_R1!J13*J$4,$L$45),ROUNDDOWN(Length_5_R1!J13*J$4,$L$45))</f>
        <v>0</v>
      </c>
      <c r="Z19" s="163">
        <f>IF(Length_5_R1!K13&lt;0,ROUNDDOWN(Length_5_R1!K13*J$4,$L$45),ROUNDUP(Length_5_R1!K13*J$4,$L$45))</f>
        <v>0</v>
      </c>
      <c r="AA19" s="163" t="str">
        <f t="shared" si="5"/>
        <v/>
      </c>
      <c r="AB19" s="166" t="str">
        <f t="shared" si="10"/>
        <v/>
      </c>
      <c r="AC19" s="163" t="str">
        <f t="shared" si="11"/>
        <v/>
      </c>
      <c r="AD19" s="163" t="str">
        <f t="shared" si="12"/>
        <v/>
      </c>
      <c r="AE19" s="163" t="str">
        <f t="shared" si="13"/>
        <v/>
      </c>
      <c r="AF19" s="163" t="e">
        <f t="shared" ca="1" si="6"/>
        <v>#N/A</v>
      </c>
    </row>
    <row r="20" spans="1:32" ht="15" customHeight="1">
      <c r="B20" s="169" t="b">
        <f>IF(TRIM(Length_5_R1!A14)="",FALSE,TRUE)</f>
        <v>0</v>
      </c>
      <c r="C20" s="163" t="str">
        <f>IF($B20=FALSE,"",VALUE(Length_5_R1!A14))</f>
        <v/>
      </c>
      <c r="D20" s="163" t="str">
        <f>IF($B20=FALSE,"",Length_5_R1!B14)</f>
        <v/>
      </c>
      <c r="E20" s="169" t="str">
        <f>IF(B20=FALSE,"",Length_5_R1!M14)</f>
        <v/>
      </c>
      <c r="F20" s="169" t="str">
        <f>IF(B20=FALSE,"",Length_5_R1!N14)</f>
        <v/>
      </c>
      <c r="G20" s="169" t="str">
        <f>IF(B20=FALSE,"",Length_5_R1!O14)</f>
        <v/>
      </c>
      <c r="H20" s="169" t="str">
        <f>IF(B20=FALSE,"",Length_5_R1!P14)</f>
        <v/>
      </c>
      <c r="I20" s="169" t="str">
        <f>IF(B20=FALSE,"",Length_5_R1!Q14)</f>
        <v/>
      </c>
      <c r="J20" s="163" t="str">
        <f t="shared" si="1"/>
        <v/>
      </c>
      <c r="K20" s="173" t="str">
        <f t="shared" si="2"/>
        <v/>
      </c>
      <c r="L20" s="174" t="str">
        <f>IF(B20=FALSE,"",Length_5_R1!D37)</f>
        <v/>
      </c>
      <c r="M20" s="175" t="str">
        <f>IF(B20=FALSE,"",Calcu!J20*J$4)</f>
        <v/>
      </c>
      <c r="N20" s="586"/>
      <c r="O20" s="587"/>
      <c r="P20" s="587"/>
      <c r="Q20" s="587"/>
      <c r="R20" s="588"/>
      <c r="S20" s="220" t="str">
        <f t="shared" si="3"/>
        <v/>
      </c>
      <c r="T20" s="177" t="str">
        <f t="shared" si="4"/>
        <v/>
      </c>
      <c r="U20" s="186" t="str">
        <f t="shared" si="7"/>
        <v/>
      </c>
      <c r="V20" s="163" t="str">
        <f t="shared" si="8"/>
        <v/>
      </c>
      <c r="W20" s="163" t="str">
        <f t="shared" si="9"/>
        <v/>
      </c>
      <c r="X20" s="117"/>
      <c r="Y20" s="163">
        <f>IF(Length_5_R1!J14&lt;0,ROUNDUP(Length_5_R1!J14*J$4,$L$45),ROUNDDOWN(Length_5_R1!J14*J$4,$L$45))</f>
        <v>0</v>
      </c>
      <c r="Z20" s="163">
        <f>IF(Length_5_R1!K14&lt;0,ROUNDDOWN(Length_5_R1!K14*J$4,$L$45),ROUNDUP(Length_5_R1!K14*J$4,$L$45))</f>
        <v>0</v>
      </c>
      <c r="AA20" s="163" t="str">
        <f t="shared" si="5"/>
        <v/>
      </c>
      <c r="AB20" s="166" t="str">
        <f t="shared" si="10"/>
        <v/>
      </c>
      <c r="AC20" s="163" t="str">
        <f t="shared" si="11"/>
        <v/>
      </c>
      <c r="AD20" s="163" t="str">
        <f t="shared" si="12"/>
        <v/>
      </c>
      <c r="AE20" s="163" t="str">
        <f t="shared" si="13"/>
        <v/>
      </c>
      <c r="AF20" s="163" t="e">
        <f t="shared" ca="1" si="6"/>
        <v>#N/A</v>
      </c>
    </row>
    <row r="21" spans="1:32" ht="15" customHeight="1">
      <c r="B21" s="169" t="b">
        <f>IF(TRIM(Length_5_R1!A15)="",FALSE,TRUE)</f>
        <v>0</v>
      </c>
      <c r="C21" s="163" t="str">
        <f>IF($B21=FALSE,"",VALUE(Length_5_R1!A15))</f>
        <v/>
      </c>
      <c r="D21" s="163" t="str">
        <f>IF($B21=FALSE,"",Length_5_R1!B15)</f>
        <v/>
      </c>
      <c r="E21" s="169" t="str">
        <f>IF(B21=FALSE,"",Length_5_R1!M15)</f>
        <v/>
      </c>
      <c r="F21" s="169" t="str">
        <f>IF(B21=FALSE,"",Length_5_R1!N15)</f>
        <v/>
      </c>
      <c r="G21" s="169" t="str">
        <f>IF(B21=FALSE,"",Length_5_R1!O15)</f>
        <v/>
      </c>
      <c r="H21" s="169" t="str">
        <f>IF(B21=FALSE,"",Length_5_R1!P15)</f>
        <v/>
      </c>
      <c r="I21" s="169" t="str">
        <f>IF(B21=FALSE,"",Length_5_R1!Q15)</f>
        <v/>
      </c>
      <c r="J21" s="163" t="str">
        <f t="shared" si="1"/>
        <v/>
      </c>
      <c r="K21" s="173" t="str">
        <f t="shared" si="2"/>
        <v/>
      </c>
      <c r="L21" s="174" t="str">
        <f>IF(B21=FALSE,"",Length_5_R1!D38)</f>
        <v/>
      </c>
      <c r="M21" s="175" t="str">
        <f>IF(B21=FALSE,"",Calcu!J21*J$4)</f>
        <v/>
      </c>
      <c r="N21" s="586"/>
      <c r="O21" s="587"/>
      <c r="P21" s="587"/>
      <c r="Q21" s="587"/>
      <c r="R21" s="588"/>
      <c r="S21" s="220" t="str">
        <f t="shared" si="3"/>
        <v/>
      </c>
      <c r="T21" s="177" t="str">
        <f t="shared" si="4"/>
        <v/>
      </c>
      <c r="U21" s="186" t="str">
        <f t="shared" si="7"/>
        <v/>
      </c>
      <c r="V21" s="163" t="str">
        <f t="shared" si="8"/>
        <v/>
      </c>
      <c r="W21" s="163" t="str">
        <f t="shared" si="9"/>
        <v/>
      </c>
      <c r="X21" s="117"/>
      <c r="Y21" s="163">
        <f>IF(Length_5_R1!J15&lt;0,ROUNDUP(Length_5_R1!J15*J$4,$L$45),ROUNDDOWN(Length_5_R1!J15*J$4,$L$45))</f>
        <v>0</v>
      </c>
      <c r="Z21" s="163">
        <f>IF(Length_5_R1!K15&lt;0,ROUNDDOWN(Length_5_R1!K15*J$4,$L$45),ROUNDUP(Length_5_R1!K15*J$4,$L$45))</f>
        <v>0</v>
      </c>
      <c r="AA21" s="163" t="str">
        <f t="shared" si="5"/>
        <v/>
      </c>
      <c r="AB21" s="166" t="str">
        <f t="shared" si="10"/>
        <v/>
      </c>
      <c r="AC21" s="163" t="str">
        <f t="shared" si="11"/>
        <v/>
      </c>
      <c r="AD21" s="163" t="str">
        <f t="shared" si="12"/>
        <v/>
      </c>
      <c r="AE21" s="163" t="str">
        <f t="shared" si="13"/>
        <v/>
      </c>
      <c r="AF21" s="163" t="e">
        <f t="shared" ca="1" si="6"/>
        <v>#N/A</v>
      </c>
    </row>
    <row r="22" spans="1:32" ht="15" customHeight="1">
      <c r="B22" s="169" t="b">
        <f>IF(TRIM(Length_5_R1!A16)="",FALSE,TRUE)</f>
        <v>0</v>
      </c>
      <c r="C22" s="163" t="str">
        <f>IF($B22=FALSE,"",VALUE(Length_5_R1!A16))</f>
        <v/>
      </c>
      <c r="D22" s="163" t="str">
        <f>IF($B22=FALSE,"",Length_5_R1!B16)</f>
        <v/>
      </c>
      <c r="E22" s="169" t="str">
        <f>IF(B22=FALSE,"",Length_5_R1!M16)</f>
        <v/>
      </c>
      <c r="F22" s="169" t="str">
        <f>IF(B22=FALSE,"",Length_5_R1!N16)</f>
        <v/>
      </c>
      <c r="G22" s="169" t="str">
        <f>IF(B22=FALSE,"",Length_5_R1!O16)</f>
        <v/>
      </c>
      <c r="H22" s="169" t="str">
        <f>IF(B22=FALSE,"",Length_5_R1!P16)</f>
        <v/>
      </c>
      <c r="I22" s="169" t="str">
        <f>IF(B22=FALSE,"",Length_5_R1!Q16)</f>
        <v/>
      </c>
      <c r="J22" s="163" t="str">
        <f t="shared" si="1"/>
        <v/>
      </c>
      <c r="K22" s="173" t="str">
        <f t="shared" si="2"/>
        <v/>
      </c>
      <c r="L22" s="174" t="str">
        <f>IF(B22=FALSE,"",Length_5_R1!D39)</f>
        <v/>
      </c>
      <c r="M22" s="175" t="str">
        <f>IF(B22=FALSE,"",Calcu!J22*J$4)</f>
        <v/>
      </c>
      <c r="N22" s="586"/>
      <c r="O22" s="587"/>
      <c r="P22" s="587"/>
      <c r="Q22" s="587"/>
      <c r="R22" s="588"/>
      <c r="S22" s="220" t="str">
        <f t="shared" si="3"/>
        <v/>
      </c>
      <c r="T22" s="177" t="str">
        <f t="shared" si="4"/>
        <v/>
      </c>
      <c r="U22" s="186" t="str">
        <f t="shared" si="7"/>
        <v/>
      </c>
      <c r="V22" s="163" t="str">
        <f t="shared" si="8"/>
        <v/>
      </c>
      <c r="W22" s="163" t="str">
        <f t="shared" si="9"/>
        <v/>
      </c>
      <c r="X22" s="117"/>
      <c r="Y22" s="163">
        <f>IF(Length_5_R1!J16&lt;0,ROUNDUP(Length_5_R1!J16*J$4,$L$45),ROUNDDOWN(Length_5_R1!J16*J$4,$L$45))</f>
        <v>0</v>
      </c>
      <c r="Z22" s="163">
        <f>IF(Length_5_R1!K16&lt;0,ROUNDDOWN(Length_5_R1!K16*J$4,$L$45),ROUNDUP(Length_5_R1!K16*J$4,$L$45))</f>
        <v>0</v>
      </c>
      <c r="AA22" s="163" t="str">
        <f t="shared" si="5"/>
        <v/>
      </c>
      <c r="AB22" s="166" t="str">
        <f t="shared" si="10"/>
        <v/>
      </c>
      <c r="AC22" s="163" t="str">
        <f t="shared" si="11"/>
        <v/>
      </c>
      <c r="AD22" s="163" t="str">
        <f t="shared" si="12"/>
        <v/>
      </c>
      <c r="AE22" s="163" t="str">
        <f t="shared" si="13"/>
        <v/>
      </c>
      <c r="AF22" s="163" t="e">
        <f t="shared" ca="1" si="6"/>
        <v>#N/A</v>
      </c>
    </row>
    <row r="23" spans="1:32" ht="15" customHeight="1">
      <c r="B23" s="169" t="b">
        <f>IF(TRIM(Length_5_R1!A17)="",FALSE,TRUE)</f>
        <v>0</v>
      </c>
      <c r="C23" s="163" t="str">
        <f>IF($B23=FALSE,"",VALUE(Length_5_R1!A17))</f>
        <v/>
      </c>
      <c r="D23" s="163" t="str">
        <f>IF($B23=FALSE,"",Length_5_R1!B17)</f>
        <v/>
      </c>
      <c r="E23" s="169" t="str">
        <f>IF(B23=FALSE,"",Length_5_R1!M17)</f>
        <v/>
      </c>
      <c r="F23" s="169" t="str">
        <f>IF(B23=FALSE,"",Length_5_R1!N17)</f>
        <v/>
      </c>
      <c r="G23" s="169" t="str">
        <f>IF(B23=FALSE,"",Length_5_R1!O17)</f>
        <v/>
      </c>
      <c r="H23" s="169" t="str">
        <f>IF(B23=FALSE,"",Length_5_R1!P17)</f>
        <v/>
      </c>
      <c r="I23" s="169" t="str">
        <f>IF(B23=FALSE,"",Length_5_R1!Q17)</f>
        <v/>
      </c>
      <c r="J23" s="163" t="str">
        <f t="shared" si="1"/>
        <v/>
      </c>
      <c r="K23" s="173" t="str">
        <f t="shared" si="2"/>
        <v/>
      </c>
      <c r="L23" s="174" t="str">
        <f>IF(B23=FALSE,"",Length_5_R1!D40)</f>
        <v/>
      </c>
      <c r="M23" s="175" t="str">
        <f>IF(B23=FALSE,"",Calcu!J23*J$4)</f>
        <v/>
      </c>
      <c r="N23" s="586"/>
      <c r="O23" s="587"/>
      <c r="P23" s="587"/>
      <c r="Q23" s="587"/>
      <c r="R23" s="588"/>
      <c r="S23" s="220" t="str">
        <f t="shared" si="3"/>
        <v/>
      </c>
      <c r="T23" s="177" t="str">
        <f t="shared" si="4"/>
        <v/>
      </c>
      <c r="U23" s="186" t="str">
        <f t="shared" si="7"/>
        <v/>
      </c>
      <c r="V23" s="163" t="str">
        <f t="shared" si="8"/>
        <v/>
      </c>
      <c r="W23" s="163" t="str">
        <f t="shared" si="9"/>
        <v/>
      </c>
      <c r="X23" s="117"/>
      <c r="Y23" s="163">
        <f>IF(Length_5_R1!J17&lt;0,ROUNDUP(Length_5_R1!J17*J$4,$L$45),ROUNDDOWN(Length_5_R1!J17*J$4,$L$45))</f>
        <v>0</v>
      </c>
      <c r="Z23" s="163">
        <f>IF(Length_5_R1!K17&lt;0,ROUNDDOWN(Length_5_R1!K17*J$4,$L$45),ROUNDUP(Length_5_R1!K17*J$4,$L$45))</f>
        <v>0</v>
      </c>
      <c r="AA23" s="163" t="str">
        <f t="shared" si="5"/>
        <v/>
      </c>
      <c r="AB23" s="166" t="str">
        <f t="shared" si="10"/>
        <v/>
      </c>
      <c r="AC23" s="163" t="str">
        <f t="shared" si="11"/>
        <v/>
      </c>
      <c r="AD23" s="163" t="str">
        <f t="shared" si="12"/>
        <v/>
      </c>
      <c r="AE23" s="163" t="str">
        <f t="shared" si="13"/>
        <v/>
      </c>
      <c r="AF23" s="163" t="e">
        <f t="shared" ca="1" si="6"/>
        <v>#N/A</v>
      </c>
    </row>
    <row r="24" spans="1:32" ht="15" customHeight="1">
      <c r="B24" s="169" t="b">
        <f>IF(TRIM(Length_5_R1!A18)="",FALSE,TRUE)</f>
        <v>0</v>
      </c>
      <c r="C24" s="163" t="str">
        <f>IF($B24=FALSE,"",VALUE(Length_5_R1!A18))</f>
        <v/>
      </c>
      <c r="D24" s="163" t="str">
        <f>IF($B24=FALSE,"",Length_5_R1!B18)</f>
        <v/>
      </c>
      <c r="E24" s="169" t="str">
        <f>IF(B24=FALSE,"",Length_5_R1!M18)</f>
        <v/>
      </c>
      <c r="F24" s="169" t="str">
        <f>IF(B24=FALSE,"",Length_5_R1!N18)</f>
        <v/>
      </c>
      <c r="G24" s="169" t="str">
        <f>IF(B24=FALSE,"",Length_5_R1!O18)</f>
        <v/>
      </c>
      <c r="H24" s="169" t="str">
        <f>IF(B24=FALSE,"",Length_5_R1!P18)</f>
        <v/>
      </c>
      <c r="I24" s="169" t="str">
        <f>IF(B24=FALSE,"",Length_5_R1!Q18)</f>
        <v/>
      </c>
      <c r="J24" s="163" t="str">
        <f t="shared" si="1"/>
        <v/>
      </c>
      <c r="K24" s="173" t="str">
        <f t="shared" si="2"/>
        <v/>
      </c>
      <c r="L24" s="174" t="str">
        <f>IF(B24=FALSE,"",Length_5_R1!D41)</f>
        <v/>
      </c>
      <c r="M24" s="175" t="str">
        <f>IF(B24=FALSE,"",Calcu!J24*J$4)</f>
        <v/>
      </c>
      <c r="N24" s="586"/>
      <c r="O24" s="587"/>
      <c r="P24" s="587"/>
      <c r="Q24" s="587"/>
      <c r="R24" s="588"/>
      <c r="S24" s="220" t="str">
        <f t="shared" si="3"/>
        <v/>
      </c>
      <c r="T24" s="177" t="str">
        <f t="shared" si="4"/>
        <v/>
      </c>
      <c r="U24" s="186" t="str">
        <f t="shared" si="7"/>
        <v/>
      </c>
      <c r="V24" s="163" t="str">
        <f t="shared" si="8"/>
        <v/>
      </c>
      <c r="W24" s="163" t="str">
        <f t="shared" si="9"/>
        <v/>
      </c>
      <c r="X24" s="117"/>
      <c r="Y24" s="163">
        <f>IF(Length_5_R1!J18&lt;0,ROUNDUP(Length_5_R1!J18*J$4,$L$45),ROUNDDOWN(Length_5_R1!J18*J$4,$L$45))</f>
        <v>0</v>
      </c>
      <c r="Z24" s="163">
        <f>IF(Length_5_R1!K18&lt;0,ROUNDDOWN(Length_5_R1!K18*J$4,$L$45),ROUNDUP(Length_5_R1!K18*J$4,$L$45))</f>
        <v>0</v>
      </c>
      <c r="AA24" s="163" t="str">
        <f t="shared" si="5"/>
        <v/>
      </c>
      <c r="AB24" s="166" t="str">
        <f t="shared" si="10"/>
        <v/>
      </c>
      <c r="AC24" s="163" t="str">
        <f t="shared" si="11"/>
        <v/>
      </c>
      <c r="AD24" s="163" t="str">
        <f t="shared" si="12"/>
        <v/>
      </c>
      <c r="AE24" s="163" t="str">
        <f t="shared" si="13"/>
        <v/>
      </c>
      <c r="AF24" s="163" t="e">
        <f t="shared" ca="1" si="6"/>
        <v>#N/A</v>
      </c>
    </row>
    <row r="25" spans="1:32" ht="15" customHeight="1">
      <c r="B25" s="169" t="b">
        <f>IF(TRIM(Length_5_R1!A19)="",FALSE,TRUE)</f>
        <v>0</v>
      </c>
      <c r="C25" s="163" t="str">
        <f>IF($B25=FALSE,"",VALUE(Length_5_R1!A19))</f>
        <v/>
      </c>
      <c r="D25" s="163" t="str">
        <f>IF($B25=FALSE,"",Length_5_R1!B19)</f>
        <v/>
      </c>
      <c r="E25" s="169" t="str">
        <f>IF(B25=FALSE,"",Length_5_R1!M19)</f>
        <v/>
      </c>
      <c r="F25" s="169" t="str">
        <f>IF(B25=FALSE,"",Length_5_R1!N19)</f>
        <v/>
      </c>
      <c r="G25" s="169" t="str">
        <f>IF(B25=FALSE,"",Length_5_R1!O19)</f>
        <v/>
      </c>
      <c r="H25" s="169" t="str">
        <f>IF(B25=FALSE,"",Length_5_R1!P19)</f>
        <v/>
      </c>
      <c r="I25" s="169" t="str">
        <f>IF(B25=FALSE,"",Length_5_R1!Q19)</f>
        <v/>
      </c>
      <c r="J25" s="163" t="str">
        <f t="shared" si="1"/>
        <v/>
      </c>
      <c r="K25" s="173" t="str">
        <f t="shared" si="2"/>
        <v/>
      </c>
      <c r="L25" s="174" t="str">
        <f>IF(B25=FALSE,"",Length_5_R1!D42)</f>
        <v/>
      </c>
      <c r="M25" s="175" t="str">
        <f>IF(B25=FALSE,"",Calcu!J25*J$4)</f>
        <v/>
      </c>
      <c r="N25" s="586"/>
      <c r="O25" s="587"/>
      <c r="P25" s="587"/>
      <c r="Q25" s="587"/>
      <c r="R25" s="588"/>
      <c r="S25" s="220" t="str">
        <f t="shared" si="3"/>
        <v/>
      </c>
      <c r="T25" s="177" t="str">
        <f t="shared" si="4"/>
        <v/>
      </c>
      <c r="U25" s="186" t="str">
        <f t="shared" si="7"/>
        <v/>
      </c>
      <c r="V25" s="163" t="str">
        <f t="shared" si="8"/>
        <v/>
      </c>
      <c r="W25" s="163" t="str">
        <f t="shared" si="9"/>
        <v/>
      </c>
      <c r="X25" s="117"/>
      <c r="Y25" s="163">
        <f>IF(Length_5_R1!J19&lt;0,ROUNDUP(Length_5_R1!J19*J$4,$L$45),ROUNDDOWN(Length_5_R1!J19*J$4,$L$45))</f>
        <v>0</v>
      </c>
      <c r="Z25" s="163">
        <f>IF(Length_5_R1!K19&lt;0,ROUNDDOWN(Length_5_R1!K19*J$4,$L$45),ROUNDUP(Length_5_R1!K19*J$4,$L$45))</f>
        <v>0</v>
      </c>
      <c r="AA25" s="163" t="str">
        <f t="shared" si="5"/>
        <v/>
      </c>
      <c r="AB25" s="166" t="str">
        <f t="shared" si="10"/>
        <v/>
      </c>
      <c r="AC25" s="163" t="str">
        <f t="shared" si="11"/>
        <v/>
      </c>
      <c r="AD25" s="163" t="str">
        <f t="shared" si="12"/>
        <v/>
      </c>
      <c r="AE25" s="163" t="str">
        <f t="shared" si="13"/>
        <v/>
      </c>
      <c r="AF25" s="163" t="e">
        <f t="shared" ca="1" si="6"/>
        <v>#N/A</v>
      </c>
    </row>
    <row r="26" spans="1:32" ht="15" customHeight="1">
      <c r="B26" s="169" t="b">
        <f>IF(TRIM(Length_5_R1!A20)="",FALSE,TRUE)</f>
        <v>0</v>
      </c>
      <c r="C26" s="163" t="str">
        <f>IF($B26=FALSE,"",VALUE(Length_5_R1!A20))</f>
        <v/>
      </c>
      <c r="D26" s="163" t="str">
        <f>IF($B26=FALSE,"",Length_5_R1!B20)</f>
        <v/>
      </c>
      <c r="E26" s="169" t="str">
        <f>IF(B26=FALSE,"",Length_5_R1!M20)</f>
        <v/>
      </c>
      <c r="F26" s="169" t="str">
        <f>IF(B26=FALSE,"",Length_5_R1!N20)</f>
        <v/>
      </c>
      <c r="G26" s="169" t="str">
        <f>IF(B26=FALSE,"",Length_5_R1!O20)</f>
        <v/>
      </c>
      <c r="H26" s="169" t="str">
        <f>IF(B26=FALSE,"",Length_5_R1!P20)</f>
        <v/>
      </c>
      <c r="I26" s="169" t="str">
        <f>IF(B26=FALSE,"",Length_5_R1!Q20)</f>
        <v/>
      </c>
      <c r="J26" s="163" t="str">
        <f t="shared" si="1"/>
        <v/>
      </c>
      <c r="K26" s="173" t="str">
        <f t="shared" si="2"/>
        <v/>
      </c>
      <c r="L26" s="174" t="str">
        <f>IF(B26=FALSE,"",Length_5_R1!D43)</f>
        <v/>
      </c>
      <c r="M26" s="175" t="str">
        <f>IF(B26=FALSE,"",Calcu!J26*J$4)</f>
        <v/>
      </c>
      <c r="N26" s="586"/>
      <c r="O26" s="587"/>
      <c r="P26" s="587"/>
      <c r="Q26" s="587"/>
      <c r="R26" s="588"/>
      <c r="S26" s="220" t="str">
        <f t="shared" si="3"/>
        <v/>
      </c>
      <c r="T26" s="177" t="str">
        <f t="shared" si="4"/>
        <v/>
      </c>
      <c r="U26" s="186" t="str">
        <f t="shared" si="7"/>
        <v/>
      </c>
      <c r="V26" s="163" t="str">
        <f t="shared" si="8"/>
        <v/>
      </c>
      <c r="W26" s="163" t="str">
        <f t="shared" si="9"/>
        <v/>
      </c>
      <c r="X26" s="117"/>
      <c r="Y26" s="163">
        <f>IF(Length_5_R1!J20&lt;0,ROUNDUP(Length_5_R1!J20*J$4,$L$45),ROUNDDOWN(Length_5_R1!J20*J$4,$L$45))</f>
        <v>0</v>
      </c>
      <c r="Z26" s="163">
        <f>IF(Length_5_R1!K20&lt;0,ROUNDDOWN(Length_5_R1!K20*J$4,$L$45),ROUNDUP(Length_5_R1!K20*J$4,$L$45))</f>
        <v>0</v>
      </c>
      <c r="AA26" s="163" t="str">
        <f t="shared" si="5"/>
        <v/>
      </c>
      <c r="AB26" s="166" t="str">
        <f t="shared" si="10"/>
        <v/>
      </c>
      <c r="AC26" s="163" t="str">
        <f t="shared" si="11"/>
        <v/>
      </c>
      <c r="AD26" s="163" t="str">
        <f t="shared" si="12"/>
        <v/>
      </c>
      <c r="AE26" s="163" t="str">
        <f t="shared" si="13"/>
        <v/>
      </c>
      <c r="AF26" s="163" t="e">
        <f t="shared" ca="1" si="6"/>
        <v>#N/A</v>
      </c>
    </row>
    <row r="27" spans="1:32" ht="15" customHeight="1">
      <c r="B27" s="169" t="b">
        <f>IF(TRIM(Length_5_R1!A21)="",FALSE,TRUE)</f>
        <v>0</v>
      </c>
      <c r="C27" s="163" t="str">
        <f>IF($B27=FALSE,"",VALUE(Length_5_R1!A21))</f>
        <v/>
      </c>
      <c r="D27" s="163" t="str">
        <f>IF($B27=FALSE,"",Length_5_R1!B21)</f>
        <v/>
      </c>
      <c r="E27" s="169" t="str">
        <f>IF(B27=FALSE,"",Length_5_R1!M21)</f>
        <v/>
      </c>
      <c r="F27" s="169" t="str">
        <f>IF(B27=FALSE,"",Length_5_R1!N21)</f>
        <v/>
      </c>
      <c r="G27" s="169" t="str">
        <f>IF(B27=FALSE,"",Length_5_R1!O21)</f>
        <v/>
      </c>
      <c r="H27" s="169" t="str">
        <f>IF(B27=FALSE,"",Length_5_R1!P21)</f>
        <v/>
      </c>
      <c r="I27" s="169" t="str">
        <f>IF(B27=FALSE,"",Length_5_R1!Q21)</f>
        <v/>
      </c>
      <c r="J27" s="163" t="str">
        <f t="shared" si="1"/>
        <v/>
      </c>
      <c r="K27" s="173" t="str">
        <f t="shared" si="2"/>
        <v/>
      </c>
      <c r="L27" s="174" t="str">
        <f>IF(B27=FALSE,"",Length_5_R1!D44)</f>
        <v/>
      </c>
      <c r="M27" s="175" t="str">
        <f>IF(B27=FALSE,"",Calcu!J27*J$4)</f>
        <v/>
      </c>
      <c r="N27" s="586"/>
      <c r="O27" s="587"/>
      <c r="P27" s="587"/>
      <c r="Q27" s="587"/>
      <c r="R27" s="588"/>
      <c r="S27" s="220" t="str">
        <f t="shared" si="3"/>
        <v/>
      </c>
      <c r="T27" s="177" t="str">
        <f t="shared" si="4"/>
        <v/>
      </c>
      <c r="U27" s="186" t="str">
        <f t="shared" si="7"/>
        <v/>
      </c>
      <c r="V27" s="163" t="str">
        <f t="shared" si="8"/>
        <v/>
      </c>
      <c r="W27" s="163" t="str">
        <f t="shared" si="9"/>
        <v/>
      </c>
      <c r="X27" s="117"/>
      <c r="Y27" s="163">
        <f>IF(Length_5_R1!J21&lt;0,ROUNDUP(Length_5_R1!J21*J$4,$L$45),ROUNDDOWN(Length_5_R1!J21*J$4,$L$45))</f>
        <v>0</v>
      </c>
      <c r="Z27" s="163">
        <f>IF(Length_5_R1!K21&lt;0,ROUNDDOWN(Length_5_R1!K21*J$4,$L$45),ROUNDUP(Length_5_R1!K21*J$4,$L$45))</f>
        <v>0</v>
      </c>
      <c r="AA27" s="163" t="str">
        <f t="shared" si="5"/>
        <v/>
      </c>
      <c r="AB27" s="166" t="str">
        <f t="shared" si="10"/>
        <v/>
      </c>
      <c r="AC27" s="163" t="str">
        <f t="shared" si="11"/>
        <v/>
      </c>
      <c r="AD27" s="163" t="str">
        <f t="shared" si="12"/>
        <v/>
      </c>
      <c r="AE27" s="163" t="str">
        <f t="shared" si="13"/>
        <v/>
      </c>
      <c r="AF27" s="163" t="e">
        <f t="shared" ca="1" si="6"/>
        <v>#N/A</v>
      </c>
    </row>
    <row r="28" spans="1:32" ht="15" customHeight="1">
      <c r="B28" s="169" t="b">
        <f>IF(TRIM(Length_5_R1!A22)="",FALSE,TRUE)</f>
        <v>0</v>
      </c>
      <c r="C28" s="163" t="str">
        <f>IF($B28=FALSE,"",VALUE(Length_5_R1!A22))</f>
        <v/>
      </c>
      <c r="D28" s="163" t="str">
        <f>IF($B28=FALSE,"",Length_5_R1!B22)</f>
        <v/>
      </c>
      <c r="E28" s="169" t="str">
        <f>IF(B28=FALSE,"",Length_5_R1!M22)</f>
        <v/>
      </c>
      <c r="F28" s="169" t="str">
        <f>IF(B28=FALSE,"",Length_5_R1!N22)</f>
        <v/>
      </c>
      <c r="G28" s="169" t="str">
        <f>IF(B28=FALSE,"",Length_5_R1!O22)</f>
        <v/>
      </c>
      <c r="H28" s="169" t="str">
        <f>IF(B28=FALSE,"",Length_5_R1!P22)</f>
        <v/>
      </c>
      <c r="I28" s="169" t="str">
        <f>IF(B28=FALSE,"",Length_5_R1!Q22)</f>
        <v/>
      </c>
      <c r="J28" s="163" t="str">
        <f t="shared" si="1"/>
        <v/>
      </c>
      <c r="K28" s="173" t="str">
        <f t="shared" si="2"/>
        <v/>
      </c>
      <c r="L28" s="174" t="str">
        <f>IF(B28=FALSE,"",Length_5_R1!D45)</f>
        <v/>
      </c>
      <c r="M28" s="175" t="str">
        <f>IF(B28=FALSE,"",Calcu!J28*J$4)</f>
        <v/>
      </c>
      <c r="N28" s="586"/>
      <c r="O28" s="587"/>
      <c r="P28" s="587"/>
      <c r="Q28" s="587"/>
      <c r="R28" s="588"/>
      <c r="S28" s="220" t="str">
        <f t="shared" si="3"/>
        <v/>
      </c>
      <c r="T28" s="177" t="str">
        <f t="shared" si="4"/>
        <v/>
      </c>
      <c r="U28" s="186" t="str">
        <f t="shared" si="7"/>
        <v/>
      </c>
      <c r="V28" s="163" t="str">
        <f t="shared" si="8"/>
        <v/>
      </c>
      <c r="W28" s="163" t="str">
        <f t="shared" si="9"/>
        <v/>
      </c>
      <c r="X28" s="117"/>
      <c r="Y28" s="163">
        <f>IF(Length_5_R1!J22&lt;0,ROUNDUP(Length_5_R1!J22*J$4,$L$45),ROUNDDOWN(Length_5_R1!J22*J$4,$L$45))</f>
        <v>0</v>
      </c>
      <c r="Z28" s="163">
        <f>IF(Length_5_R1!K22&lt;0,ROUNDDOWN(Length_5_R1!K22*J$4,$L$45),ROUNDUP(Length_5_R1!K22*J$4,$L$45))</f>
        <v>0</v>
      </c>
      <c r="AA28" s="163" t="str">
        <f t="shared" si="5"/>
        <v/>
      </c>
      <c r="AB28" s="166" t="str">
        <f t="shared" si="10"/>
        <v/>
      </c>
      <c r="AC28" s="163" t="str">
        <f t="shared" si="11"/>
        <v/>
      </c>
      <c r="AD28" s="163" t="str">
        <f t="shared" si="12"/>
        <v/>
      </c>
      <c r="AE28" s="163" t="str">
        <f t="shared" si="13"/>
        <v/>
      </c>
      <c r="AF28" s="163" t="e">
        <f t="shared" ca="1" si="6"/>
        <v>#N/A</v>
      </c>
    </row>
    <row r="29" spans="1:32" ht="15" customHeight="1">
      <c r="B29" s="169" t="b">
        <f>IF(TRIM(Length_5_R1!A23)="",FALSE,TRUE)</f>
        <v>0</v>
      </c>
      <c r="C29" s="163" t="str">
        <f>IF($B29=FALSE,"",VALUE(Length_5_R1!A23))</f>
        <v/>
      </c>
      <c r="D29" s="163" t="str">
        <f>IF($B29=FALSE,"",Length_5_R1!B23)</f>
        <v/>
      </c>
      <c r="E29" s="169" t="str">
        <f>IF(B29=FALSE,"",Length_5_R1!M23)</f>
        <v/>
      </c>
      <c r="F29" s="169" t="str">
        <f>IF(B29=FALSE,"",Length_5_R1!N23)</f>
        <v/>
      </c>
      <c r="G29" s="169" t="str">
        <f>IF(B29=FALSE,"",Length_5_R1!O23)</f>
        <v/>
      </c>
      <c r="H29" s="169" t="str">
        <f>IF(B29=FALSE,"",Length_5_R1!P23)</f>
        <v/>
      </c>
      <c r="I29" s="169" t="str">
        <f>IF(B29=FALSE,"",Length_5_R1!Q23)</f>
        <v/>
      </c>
      <c r="J29" s="163" t="str">
        <f t="shared" si="1"/>
        <v/>
      </c>
      <c r="K29" s="173" t="str">
        <f t="shared" si="2"/>
        <v/>
      </c>
      <c r="L29" s="174" t="str">
        <f>IF(B29=FALSE,"",Length_5_R1!D46)</f>
        <v/>
      </c>
      <c r="M29" s="175" t="str">
        <f>IF(B29=FALSE,"",Calcu!J29*J$4)</f>
        <v/>
      </c>
      <c r="N29" s="589"/>
      <c r="O29" s="590"/>
      <c r="P29" s="590"/>
      <c r="Q29" s="590"/>
      <c r="R29" s="591"/>
      <c r="S29" s="220" t="str">
        <f t="shared" si="3"/>
        <v/>
      </c>
      <c r="T29" s="177" t="str">
        <f t="shared" si="4"/>
        <v/>
      </c>
      <c r="U29" s="186" t="str">
        <f t="shared" si="7"/>
        <v/>
      </c>
      <c r="V29" s="163" t="str">
        <f t="shared" si="8"/>
        <v/>
      </c>
      <c r="W29" s="163" t="str">
        <f t="shared" si="9"/>
        <v/>
      </c>
      <c r="X29" s="117"/>
      <c r="Y29" s="163">
        <f>IF(Length_5_R1!J23&lt;0,ROUNDUP(Length_5_R1!J23*J$4,$L$45),ROUNDDOWN(Length_5_R1!J23*J$4,$L$45))</f>
        <v>0</v>
      </c>
      <c r="Z29" s="163">
        <f>IF(Length_5_R1!K23&lt;0,ROUNDDOWN(Length_5_R1!K23*J$4,$L$45),ROUNDUP(Length_5_R1!K23*J$4,$L$45))</f>
        <v>0</v>
      </c>
      <c r="AA29" s="163" t="str">
        <f t="shared" si="5"/>
        <v/>
      </c>
      <c r="AB29" s="166" t="str">
        <f t="shared" si="10"/>
        <v/>
      </c>
      <c r="AC29" s="163" t="str">
        <f t="shared" si="11"/>
        <v/>
      </c>
      <c r="AD29" s="163" t="str">
        <f t="shared" si="12"/>
        <v/>
      </c>
      <c r="AE29" s="163" t="str">
        <f t="shared" si="13"/>
        <v/>
      </c>
      <c r="AF29" s="163" t="e">
        <f ca="1">S$45</f>
        <v>#N/A</v>
      </c>
    </row>
    <row r="30" spans="1:32" ht="15" customHeight="1">
      <c r="N30" s="113"/>
      <c r="O30" s="113"/>
      <c r="P30" s="113"/>
      <c r="Q30" s="113"/>
      <c r="R30" s="113"/>
      <c r="S30" s="113"/>
      <c r="T30" s="113"/>
      <c r="Y30" s="113"/>
    </row>
    <row r="31" spans="1:32" ht="15" customHeight="1">
      <c r="A31" s="111" t="s">
        <v>333</v>
      </c>
      <c r="C31" s="112"/>
      <c r="D31" s="112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</row>
    <row r="32" spans="1:32" ht="15" customHeight="1">
      <c r="A32" s="111"/>
      <c r="B32" s="558"/>
      <c r="C32" s="558" t="s">
        <v>334</v>
      </c>
      <c r="D32" s="560" t="s">
        <v>335</v>
      </c>
      <c r="E32" s="558" t="s">
        <v>336</v>
      </c>
      <c r="F32" s="558" t="s">
        <v>299</v>
      </c>
      <c r="G32" s="551">
        <v>1</v>
      </c>
      <c r="H32" s="552"/>
      <c r="I32" s="552"/>
      <c r="J32" s="552"/>
      <c r="K32" s="552"/>
      <c r="L32" s="552"/>
      <c r="M32" s="553"/>
      <c r="N32" s="266">
        <v>2</v>
      </c>
      <c r="O32" s="551">
        <v>3</v>
      </c>
      <c r="P32" s="552"/>
      <c r="Q32" s="552"/>
      <c r="R32" s="553"/>
      <c r="S32" s="551">
        <v>4</v>
      </c>
      <c r="T32" s="552"/>
      <c r="U32" s="553"/>
      <c r="V32" s="266">
        <v>5</v>
      </c>
      <c r="W32" s="558" t="s">
        <v>337</v>
      </c>
      <c r="X32" s="558" t="s">
        <v>338</v>
      </c>
      <c r="Y32" s="551" t="s">
        <v>339</v>
      </c>
      <c r="Z32" s="553"/>
      <c r="AA32" s="117"/>
      <c r="AB32" s="117"/>
      <c r="AC32" s="117"/>
    </row>
    <row r="33" spans="1:30" ht="15" customHeight="1">
      <c r="A33" s="111"/>
      <c r="B33" s="559"/>
      <c r="C33" s="559"/>
      <c r="D33" s="562"/>
      <c r="E33" s="559"/>
      <c r="F33" s="559"/>
      <c r="G33" s="261" t="s">
        <v>334</v>
      </c>
      <c r="H33" s="261" t="s">
        <v>340</v>
      </c>
      <c r="I33" s="266" t="s">
        <v>341</v>
      </c>
      <c r="J33" s="266" t="s">
        <v>342</v>
      </c>
      <c r="K33" s="551" t="s">
        <v>337</v>
      </c>
      <c r="L33" s="552"/>
      <c r="M33" s="553"/>
      <c r="N33" s="266" t="s">
        <v>343</v>
      </c>
      <c r="O33" s="551" t="s">
        <v>340</v>
      </c>
      <c r="P33" s="553"/>
      <c r="Q33" s="551" t="s">
        <v>344</v>
      </c>
      <c r="R33" s="553"/>
      <c r="S33" s="551" t="s">
        <v>345</v>
      </c>
      <c r="T33" s="552"/>
      <c r="U33" s="553"/>
      <c r="V33" s="266" t="s">
        <v>346</v>
      </c>
      <c r="W33" s="581"/>
      <c r="X33" s="568"/>
      <c r="Y33" s="266" t="s">
        <v>347</v>
      </c>
      <c r="Z33" s="266" t="s">
        <v>348</v>
      </c>
      <c r="AA33" s="117"/>
      <c r="AB33" s="117"/>
      <c r="AC33" s="117"/>
    </row>
    <row r="34" spans="1:30" ht="15" customHeight="1">
      <c r="B34" s="266" t="s">
        <v>349</v>
      </c>
      <c r="C34" s="178" t="s">
        <v>350</v>
      </c>
      <c r="D34" s="179" t="s">
        <v>351</v>
      </c>
      <c r="E34" s="267" t="e">
        <f ca="1">OFFSET(L$9,MATCH(L$4,T$10:T$29,0),0)</f>
        <v>#N/A</v>
      </c>
      <c r="F34" s="180" t="s">
        <v>326</v>
      </c>
      <c r="G34" s="163" t="e">
        <f ca="1">OFFSET(Length_5_R1!F26,MATCH(F4,C10:C29,0),0)</f>
        <v>#N/A</v>
      </c>
      <c r="H34" s="206" t="e">
        <f ca="1">OFFSET(Length_5_R1!G26,MATCH(F4,C10:C29,0),0)</f>
        <v>#N/A</v>
      </c>
      <c r="I34" s="163" t="e">
        <f ca="1">OFFSET(Length_5_R1!J26,MATCH(F4,C10:C29,0),0)</f>
        <v>#N/A</v>
      </c>
      <c r="J34" s="163" t="e">
        <f ca="1">OFFSET(Length_5_R1!I26,MATCH(F4,C10:C29,0),0)</f>
        <v>#N/A</v>
      </c>
      <c r="K34" s="190" t="e">
        <f ca="1">G34/J34</f>
        <v>#N/A</v>
      </c>
      <c r="L34" s="175" t="e">
        <f ca="1">IF(I34="L=m",H34/1000,H34)/J34</f>
        <v>#N/A</v>
      </c>
      <c r="M34" s="165" t="e">
        <f ca="1">OFFSET(Length_5_R1!H26,MATCH(F4,C10:C29,0),0)</f>
        <v>#N/A</v>
      </c>
      <c r="N34" s="181" t="s">
        <v>353</v>
      </c>
      <c r="O34" s="163"/>
      <c r="P34" s="163"/>
      <c r="Q34" s="175">
        <v>1</v>
      </c>
      <c r="R34" s="163"/>
      <c r="S34" s="182" t="e">
        <f ca="1">ABS(K34*Q34)/IF(M34="nm",1000,1)</f>
        <v>#N/A</v>
      </c>
      <c r="T34" s="163" t="e">
        <f ca="1">ABS(L34*Q34)/IF(M34="nm",1000,1)</f>
        <v>#N/A</v>
      </c>
      <c r="U34" s="165" t="s">
        <v>352</v>
      </c>
      <c r="V34" s="163" t="s">
        <v>354</v>
      </c>
      <c r="W34" s="190" t="e">
        <f t="shared" ref="W34:W40" ca="1" si="14">SQRT(SUMSQ(S34,T34*L$4))</f>
        <v>#N/A</v>
      </c>
      <c r="X34" s="186">
        <f t="shared" ref="X34:X40" si="15">IF(V34="∞",0,W34^4/V34)</f>
        <v>0</v>
      </c>
      <c r="Y34" s="182" t="str">
        <f t="shared" ref="Y34:Y40" si="16">IF(OR(N34="직사각형",N34="삼각형"),W34,"")</f>
        <v/>
      </c>
      <c r="Z34" s="182" t="e">
        <f t="shared" ref="Z34:Z40" ca="1" si="17">IF(OR(N34="직사각형",N34="삼각형"),"",W34)</f>
        <v>#N/A</v>
      </c>
      <c r="AA34" s="117"/>
      <c r="AB34" s="117"/>
      <c r="AC34" s="117"/>
    </row>
    <row r="35" spans="1:30" ht="15" customHeight="1">
      <c r="B35" s="266" t="s">
        <v>355</v>
      </c>
      <c r="C35" s="178" t="s">
        <v>300</v>
      </c>
      <c r="D35" s="179" t="s">
        <v>356</v>
      </c>
      <c r="E35" s="267" t="e">
        <f ca="1">OFFSET(M$9,MATCH(L$4,T$10:T$29,0),0)</f>
        <v>#N/A</v>
      </c>
      <c r="F35" s="180" t="s">
        <v>326</v>
      </c>
      <c r="G35" s="163"/>
      <c r="H35" s="165">
        <f>IF(MAX(K10:K29)=0,O4*1000,MAX(K10:K29)*1000)</f>
        <v>0</v>
      </c>
      <c r="I35" s="163">
        <f>IF(MAX(K10:K29)=0,2,1)</f>
        <v>2</v>
      </c>
      <c r="J35" s="183">
        <v>5</v>
      </c>
      <c r="K35" s="190">
        <f>H35/(IF(I35="",1,I35)*SQRT(J35))</f>
        <v>0</v>
      </c>
      <c r="L35" s="190"/>
      <c r="M35" s="165" t="s">
        <v>357</v>
      </c>
      <c r="N35" s="181" t="s">
        <v>358</v>
      </c>
      <c r="O35" s="163"/>
      <c r="P35" s="163"/>
      <c r="Q35" s="175">
        <v>-1</v>
      </c>
      <c r="R35" s="163"/>
      <c r="S35" s="182">
        <f t="shared" ref="S35:S40" si="18">ABS(K35*Q35)</f>
        <v>0</v>
      </c>
      <c r="T35" s="163">
        <f>ABS(L35*Q35)</f>
        <v>0</v>
      </c>
      <c r="U35" s="165" t="s">
        <v>357</v>
      </c>
      <c r="V35" s="163">
        <v>4</v>
      </c>
      <c r="W35" s="190">
        <f t="shared" si="14"/>
        <v>0</v>
      </c>
      <c r="X35" s="186">
        <f t="shared" si="15"/>
        <v>0</v>
      </c>
      <c r="Y35" s="182" t="str">
        <f t="shared" si="16"/>
        <v/>
      </c>
      <c r="Z35" s="182">
        <f t="shared" si="17"/>
        <v>0</v>
      </c>
      <c r="AA35" s="117"/>
      <c r="AB35" s="117"/>
      <c r="AC35" s="117"/>
    </row>
    <row r="36" spans="1:30" ht="15" customHeight="1">
      <c r="B36" s="266" t="s">
        <v>359</v>
      </c>
      <c r="C36" s="178" t="s">
        <v>360</v>
      </c>
      <c r="D36" s="179" t="s">
        <v>107</v>
      </c>
      <c r="E36" s="176" t="e">
        <f ca="1">OFFSET(P$9,MATCH(L$4,T$10:T$29,0),0)</f>
        <v>#N/A</v>
      </c>
      <c r="F36" s="180" t="s">
        <v>361</v>
      </c>
      <c r="G36" s="176"/>
      <c r="H36" s="176">
        <f>1*10^-6</f>
        <v>9.9999999999999995E-7</v>
      </c>
      <c r="I36" s="164"/>
      <c r="J36" s="183">
        <v>3</v>
      </c>
      <c r="K36" s="238"/>
      <c r="L36" s="238">
        <f>SQRT((H36/SQRT(J36)/2)^2+(H36/SQRT(J36)/2)^2)</f>
        <v>4.0824829046386305E-7</v>
      </c>
      <c r="M36" s="180" t="s">
        <v>361</v>
      </c>
      <c r="N36" s="181" t="s">
        <v>362</v>
      </c>
      <c r="O36" s="165">
        <f>H37</f>
        <v>0.3</v>
      </c>
      <c r="P36" s="163" t="s">
        <v>363</v>
      </c>
      <c r="Q36" s="175">
        <f>-O36*1000</f>
        <v>-300</v>
      </c>
      <c r="R36" s="163" t="s">
        <v>364</v>
      </c>
      <c r="S36" s="182">
        <f t="shared" si="18"/>
        <v>0</v>
      </c>
      <c r="T36" s="163">
        <f t="shared" ref="T36:T40" si="19">ABS(L36*Q36)</f>
        <v>1.2247448713915892E-4</v>
      </c>
      <c r="U36" s="165" t="s">
        <v>357</v>
      </c>
      <c r="V36" s="163">
        <v>100</v>
      </c>
      <c r="W36" s="190">
        <f t="shared" si="14"/>
        <v>0</v>
      </c>
      <c r="X36" s="186">
        <f t="shared" si="15"/>
        <v>0</v>
      </c>
      <c r="Y36" s="182">
        <f t="shared" si="16"/>
        <v>0</v>
      </c>
      <c r="Z36" s="182" t="str">
        <f t="shared" si="17"/>
        <v/>
      </c>
      <c r="AA36" s="117"/>
      <c r="AB36" s="117"/>
      <c r="AC36" s="117"/>
    </row>
    <row r="37" spans="1:30" ht="15" customHeight="1">
      <c r="B37" s="266" t="s">
        <v>365</v>
      </c>
      <c r="C37" s="178" t="s">
        <v>366</v>
      </c>
      <c r="D37" s="179" t="s">
        <v>109</v>
      </c>
      <c r="E37" s="165">
        <f>Q10</f>
        <v>0</v>
      </c>
      <c r="F37" s="180" t="s">
        <v>329</v>
      </c>
      <c r="G37" s="164"/>
      <c r="H37" s="165">
        <v>0.3</v>
      </c>
      <c r="I37" s="164"/>
      <c r="J37" s="183">
        <v>3</v>
      </c>
      <c r="K37" s="190"/>
      <c r="L37" s="190">
        <f>H37/(IF(I37="",1,I37)*SQRT(J37))</f>
        <v>0.17320508075688773</v>
      </c>
      <c r="M37" s="180" t="s">
        <v>329</v>
      </c>
      <c r="N37" s="181" t="s">
        <v>367</v>
      </c>
      <c r="O37" s="176" t="e">
        <f ca="1">E36</f>
        <v>#N/A</v>
      </c>
      <c r="P37" s="163" t="s">
        <v>368</v>
      </c>
      <c r="Q37" s="175" t="e">
        <f ca="1">-O37*1000</f>
        <v>#N/A</v>
      </c>
      <c r="R37" s="163" t="s">
        <v>369</v>
      </c>
      <c r="S37" s="182" t="e">
        <f t="shared" ca="1" si="18"/>
        <v>#N/A</v>
      </c>
      <c r="T37" s="163" t="e">
        <f t="shared" ca="1" si="19"/>
        <v>#N/A</v>
      </c>
      <c r="U37" s="165" t="s">
        <v>352</v>
      </c>
      <c r="V37" s="163">
        <v>12</v>
      </c>
      <c r="W37" s="190" t="e">
        <f t="shared" ca="1" si="14"/>
        <v>#N/A</v>
      </c>
      <c r="X37" s="186" t="e">
        <f t="shared" ca="1" si="15"/>
        <v>#N/A</v>
      </c>
      <c r="Y37" s="182" t="e">
        <f t="shared" ca="1" si="16"/>
        <v>#N/A</v>
      </c>
      <c r="Z37" s="182" t="str">
        <f t="shared" si="17"/>
        <v/>
      </c>
      <c r="AA37" s="117"/>
      <c r="AB37" s="117"/>
      <c r="AC37" s="117"/>
    </row>
    <row r="38" spans="1:30" ht="15" customHeight="1">
      <c r="B38" s="266" t="s">
        <v>370</v>
      </c>
      <c r="C38" s="178" t="s">
        <v>303</v>
      </c>
      <c r="D38" s="179" t="s">
        <v>108</v>
      </c>
      <c r="E38" s="184" t="e">
        <f ca="1">OFFSET(R$9,MATCH(L$4,T$10:T$29,0),0)</f>
        <v>#N/A</v>
      </c>
      <c r="F38" s="180" t="s">
        <v>328</v>
      </c>
      <c r="G38" s="176"/>
      <c r="H38" s="176">
        <f>1*10^-6</f>
        <v>9.9999999999999995E-7</v>
      </c>
      <c r="I38" s="164"/>
      <c r="J38" s="183">
        <v>3</v>
      </c>
      <c r="K38" s="238"/>
      <c r="L38" s="238">
        <f>SQRT((H38/SQRT(J38))^2+(H38/SQRT(J38))^2)</f>
        <v>8.1649658092772609E-7</v>
      </c>
      <c r="M38" s="180" t="s">
        <v>328</v>
      </c>
      <c r="N38" s="181" t="s">
        <v>371</v>
      </c>
      <c r="O38" s="165">
        <f>E39</f>
        <v>0.1</v>
      </c>
      <c r="P38" s="163" t="s">
        <v>368</v>
      </c>
      <c r="Q38" s="175">
        <f>-O38*1000</f>
        <v>-100</v>
      </c>
      <c r="R38" s="163" t="s">
        <v>364</v>
      </c>
      <c r="S38" s="182">
        <f t="shared" si="18"/>
        <v>0</v>
      </c>
      <c r="T38" s="163">
        <f t="shared" si="19"/>
        <v>8.1649658092772609E-5</v>
      </c>
      <c r="U38" s="165" t="s">
        <v>352</v>
      </c>
      <c r="V38" s="163">
        <v>100</v>
      </c>
      <c r="W38" s="190">
        <f t="shared" si="14"/>
        <v>0</v>
      </c>
      <c r="X38" s="186">
        <f t="shared" si="15"/>
        <v>0</v>
      </c>
      <c r="Y38" s="182">
        <f t="shared" si="16"/>
        <v>0</v>
      </c>
      <c r="Z38" s="182" t="str">
        <f t="shared" si="17"/>
        <v/>
      </c>
      <c r="AA38" s="117"/>
      <c r="AB38" s="117"/>
      <c r="AC38" s="117"/>
    </row>
    <row r="39" spans="1:30" ht="15" customHeight="1">
      <c r="B39" s="266" t="s">
        <v>372</v>
      </c>
      <c r="C39" s="178" t="s">
        <v>110</v>
      </c>
      <c r="D39" s="179" t="s">
        <v>111</v>
      </c>
      <c r="E39" s="165">
        <f>MAX(S10,0.1)</f>
        <v>0.1</v>
      </c>
      <c r="F39" s="180" t="s">
        <v>329</v>
      </c>
      <c r="G39" s="164"/>
      <c r="H39" s="165">
        <v>0.5</v>
      </c>
      <c r="I39" s="164"/>
      <c r="J39" s="183">
        <v>3</v>
      </c>
      <c r="K39" s="190"/>
      <c r="L39" s="190">
        <f>H39/(IF(I39="",1,I39)*SQRT(J39))</f>
        <v>0.28867513459481292</v>
      </c>
      <c r="M39" s="180" t="s">
        <v>329</v>
      </c>
      <c r="N39" s="181" t="s">
        <v>347</v>
      </c>
      <c r="O39" s="184" t="e">
        <f ca="1">E38</f>
        <v>#N/A</v>
      </c>
      <c r="P39" s="163" t="s">
        <v>368</v>
      </c>
      <c r="Q39" s="175" t="e">
        <f ca="1">-O39*1000</f>
        <v>#N/A</v>
      </c>
      <c r="R39" s="163" t="s">
        <v>369</v>
      </c>
      <c r="S39" s="182" t="e">
        <f t="shared" ca="1" si="18"/>
        <v>#N/A</v>
      </c>
      <c r="T39" s="163" t="e">
        <f t="shared" ca="1" si="19"/>
        <v>#N/A</v>
      </c>
      <c r="U39" s="165" t="s">
        <v>352</v>
      </c>
      <c r="V39" s="163">
        <v>12</v>
      </c>
      <c r="W39" s="190" t="e">
        <f t="shared" ca="1" si="14"/>
        <v>#N/A</v>
      </c>
      <c r="X39" s="186" t="e">
        <f t="shared" ca="1" si="15"/>
        <v>#N/A</v>
      </c>
      <c r="Y39" s="182" t="e">
        <f t="shared" ca="1" si="16"/>
        <v>#N/A</v>
      </c>
      <c r="Z39" s="182" t="str">
        <f t="shared" si="17"/>
        <v/>
      </c>
      <c r="AA39" s="117"/>
      <c r="AB39" s="117"/>
      <c r="AC39" s="117"/>
    </row>
    <row r="40" spans="1:30" ht="15" customHeight="1">
      <c r="B40" s="266" t="s">
        <v>373</v>
      </c>
      <c r="C40" s="178" t="s">
        <v>285</v>
      </c>
      <c r="D40" s="179" t="s">
        <v>1153</v>
      </c>
      <c r="E40" s="163">
        <v>0</v>
      </c>
      <c r="F40" s="180" t="s">
        <v>326</v>
      </c>
      <c r="G40" s="211"/>
      <c r="H40" s="163">
        <f>O4*1000</f>
        <v>0</v>
      </c>
      <c r="I40" s="163">
        <v>2</v>
      </c>
      <c r="J40" s="183">
        <v>3</v>
      </c>
      <c r="K40" s="190">
        <f>H40/(IF(I40="",1,I40)*SQRT(J40))</f>
        <v>0</v>
      </c>
      <c r="L40" s="190"/>
      <c r="M40" s="165" t="s">
        <v>352</v>
      </c>
      <c r="N40" s="181" t="s">
        <v>347</v>
      </c>
      <c r="O40" s="163"/>
      <c r="P40" s="163"/>
      <c r="Q40" s="175">
        <v>1</v>
      </c>
      <c r="R40" s="163"/>
      <c r="S40" s="182">
        <f t="shared" si="18"/>
        <v>0</v>
      </c>
      <c r="T40" s="163">
        <f t="shared" si="19"/>
        <v>0</v>
      </c>
      <c r="U40" s="165" t="s">
        <v>352</v>
      </c>
      <c r="V40" s="163" t="s">
        <v>354</v>
      </c>
      <c r="W40" s="190">
        <f t="shared" si="14"/>
        <v>0</v>
      </c>
      <c r="X40" s="186">
        <f t="shared" si="15"/>
        <v>0</v>
      </c>
      <c r="Y40" s="182">
        <f t="shared" si="16"/>
        <v>0</v>
      </c>
      <c r="Z40" s="182" t="str">
        <f t="shared" si="17"/>
        <v/>
      </c>
      <c r="AA40" s="117"/>
      <c r="AB40" s="117"/>
      <c r="AC40" s="117"/>
    </row>
    <row r="41" spans="1:30" ht="15" customHeight="1">
      <c r="B41" s="266" t="s">
        <v>374</v>
      </c>
      <c r="C41" s="178" t="s">
        <v>375</v>
      </c>
      <c r="D41" s="179" t="s">
        <v>376</v>
      </c>
      <c r="E41" s="267" t="e">
        <f ca="1">E34-E35-(E36*E37+E38*E39)*L4</f>
        <v>#N/A</v>
      </c>
      <c r="F41" s="180" t="s">
        <v>326</v>
      </c>
      <c r="G41" s="207"/>
      <c r="H41" s="208"/>
      <c r="I41" s="207"/>
      <c r="J41" s="207"/>
      <c r="K41" s="207"/>
      <c r="L41" s="207"/>
      <c r="M41" s="207"/>
      <c r="N41" s="207"/>
      <c r="O41" s="207"/>
      <c r="P41" s="207"/>
      <c r="Q41" s="207"/>
      <c r="R41" s="209"/>
      <c r="S41" s="185" t="e">
        <f ca="1">SQRT(SUMSQ(S34:S40))</f>
        <v>#N/A</v>
      </c>
      <c r="T41" s="185" t="e">
        <f ca="1">SQRT(SUMSQ(T34:T40))</f>
        <v>#N/A</v>
      </c>
      <c r="U41" s="165" t="s">
        <v>352</v>
      </c>
      <c r="V41" s="177" t="e">
        <f ca="1">IF(X41=0,"∞",ROUNDDOWN(W41^4/X41,0))</f>
        <v>#N/A</v>
      </c>
      <c r="W41" s="210" t="e">
        <f ca="1">SQRT(SUMSQ(W34:W40))</f>
        <v>#N/A</v>
      </c>
      <c r="X41" s="236" t="e">
        <f ca="1">SUM(X34:X40)</f>
        <v>#N/A</v>
      </c>
      <c r="Y41" s="210" t="e">
        <f ca="1">SQRT(SUMSQ(Y34:Y40))</f>
        <v>#N/A</v>
      </c>
      <c r="Z41" s="210" t="e">
        <f ca="1">SQRT(SUMSQ(Z34:Z40))</f>
        <v>#N/A</v>
      </c>
      <c r="AA41" s="117"/>
      <c r="AB41" s="117"/>
      <c r="AC41" s="117"/>
    </row>
    <row r="42" spans="1:30" ht="15" customHeight="1">
      <c r="L42" s="117"/>
      <c r="U42" s="117"/>
      <c r="V42" s="117"/>
      <c r="W42" s="117"/>
      <c r="X42" s="117"/>
      <c r="Y42" s="117"/>
      <c r="AC42" s="117"/>
    </row>
    <row r="43" spans="1:30" ht="15" customHeight="1">
      <c r="B43" s="265"/>
      <c r="C43" s="551" t="s">
        <v>377</v>
      </c>
      <c r="D43" s="552"/>
      <c r="E43" s="552"/>
      <c r="F43" s="552"/>
      <c r="G43" s="553"/>
      <c r="H43" s="266" t="s">
        <v>378</v>
      </c>
      <c r="I43" s="266" t="s">
        <v>379</v>
      </c>
      <c r="J43" s="551" t="s">
        <v>1168</v>
      </c>
      <c r="K43" s="552"/>
      <c r="L43" s="552"/>
      <c r="M43" s="553"/>
      <c r="N43" s="306" t="s">
        <v>1161</v>
      </c>
      <c r="O43" s="551" t="s">
        <v>1169</v>
      </c>
      <c r="P43" s="552"/>
      <c r="Q43" s="552"/>
      <c r="R43" s="558" t="s">
        <v>1170</v>
      </c>
      <c r="S43" s="551" t="s">
        <v>1171</v>
      </c>
      <c r="T43" s="552"/>
      <c r="U43" s="553"/>
      <c r="W43" s="117"/>
    </row>
    <row r="44" spans="1:30" ht="15" customHeight="1">
      <c r="B44" s="265"/>
      <c r="C44" s="265">
        <v>1</v>
      </c>
      <c r="D44" s="265">
        <v>2</v>
      </c>
      <c r="E44" s="265" t="s">
        <v>316</v>
      </c>
      <c r="F44" s="265" t="s">
        <v>299</v>
      </c>
      <c r="G44" s="265" t="s">
        <v>382</v>
      </c>
      <c r="H44" s="265" t="s">
        <v>326</v>
      </c>
      <c r="I44" s="265" t="s">
        <v>326</v>
      </c>
      <c r="J44" s="306" t="s">
        <v>1166</v>
      </c>
      <c r="K44" s="306" t="s">
        <v>1163</v>
      </c>
      <c r="L44" s="306" t="s">
        <v>1164</v>
      </c>
      <c r="M44" s="306" t="s">
        <v>1165</v>
      </c>
      <c r="N44" s="307"/>
      <c r="O44" s="306" t="s">
        <v>1166</v>
      </c>
      <c r="P44" s="306" t="s">
        <v>1167</v>
      </c>
      <c r="Q44" s="306" t="s">
        <v>1172</v>
      </c>
      <c r="R44" s="580"/>
      <c r="S44" s="305" t="s">
        <v>1173</v>
      </c>
      <c r="T44" s="554" t="s">
        <v>1174</v>
      </c>
      <c r="U44" s="555"/>
      <c r="W44" s="117"/>
    </row>
    <row r="45" spans="1:30" ht="15" customHeight="1">
      <c r="B45" s="265" t="s">
        <v>377</v>
      </c>
      <c r="C45" s="119" t="e">
        <f ca="1">S41*E56</f>
        <v>#N/A</v>
      </c>
      <c r="D45" s="119" t="e">
        <f ca="1">T41*E56</f>
        <v>#N/A</v>
      </c>
      <c r="E45" s="246">
        <f>L4</f>
        <v>0</v>
      </c>
      <c r="F45" s="121" t="str">
        <f>U41</f>
        <v>μm</v>
      </c>
      <c r="G45" s="126" t="e">
        <f ca="1">SQRT(SUMSQ(C45,D45*E45))/1000</f>
        <v>#N/A</v>
      </c>
      <c r="H45" s="125" t="e">
        <f ca="1">MAX(G45:G46)</f>
        <v>#N/A</v>
      </c>
      <c r="I45" s="153">
        <f>O4</f>
        <v>0</v>
      </c>
      <c r="J45" s="118" t="e">
        <f ca="1">MAX(IF(H45&lt;0.00001,6,IF(H45&lt;0.0001,5,IF(H45&lt;0.001,4,IF(H45&lt;0.01,3,IF(H45&lt;0.1,2,IF(H45&lt;1,1,IF(H45&lt;10,0,IF(H45&lt;100,-1,-2)))))))),0)+K46</f>
        <v>#N/A</v>
      </c>
      <c r="K45" s="118" t="e">
        <f ca="1">MAX(IF(H46&lt;0.00001,6,IF(H46&lt;0.0001,5,IF(H46&lt;0.001,4,IF(H46&lt;0.01,3,IF(H46&lt;0.1,2,IF(H46&lt;1,1,IF(H46&lt;10,0,IF(H46&lt;100,-1,-2)))))))),0)+1</f>
        <v>#N/A</v>
      </c>
      <c r="L45" s="163">
        <f>IFERROR(LEN(I45)-FIND(".",I45),0)</f>
        <v>0</v>
      </c>
      <c r="M45" s="186" t="e">
        <f ca="1">IF(Q46,IF(M46,MIN(J45,L45),J45),L45)</f>
        <v>#N/A</v>
      </c>
      <c r="N45" s="153" t="e">
        <f ca="1">ABS((H45-ROUND(H45,M45))/H45*100)</f>
        <v>#N/A</v>
      </c>
      <c r="O45" s="163" t="e">
        <f ca="1">OFFSET(P49,MATCH(M45,O50:O59,0),0)</f>
        <v>#N/A</v>
      </c>
      <c r="P45" s="163" t="e">
        <f ca="1">OFFSET(P49,MATCH(M45,O50:O59,0),0)</f>
        <v>#N/A</v>
      </c>
      <c r="Q45" s="163" t="str">
        <f ca="1">OFFSET(P49,MATCH(L45,O50:O59,0),0)</f>
        <v>0</v>
      </c>
      <c r="R45" s="122">
        <f ca="1">IFERROR(IF(G45=H45,0,1),0)</f>
        <v>0</v>
      </c>
      <c r="S45" s="127" t="e">
        <f ca="1">TEXT(IF(N45&gt;5,ROUNDUP(H45,M45),ROUND(H45,M45)),O45)</f>
        <v>#N/A</v>
      </c>
      <c r="T45" s="308" t="e">
        <f ca="1">ROUND(H46,K45)</f>
        <v>#N/A</v>
      </c>
      <c r="U45" s="127" t="e">
        <f ca="1">ROUNDUP(IF(G45=H45,D45,D46),3)</f>
        <v>#N/A</v>
      </c>
      <c r="W45" s="117"/>
    </row>
    <row r="46" spans="1:30" ht="15" customHeight="1">
      <c r="B46" s="265" t="s">
        <v>385</v>
      </c>
      <c r="C46" s="120" t="e">
        <f ca="1">$P$4</f>
        <v>#N/A</v>
      </c>
      <c r="D46" s="121" t="e">
        <f ca="1">$Q$4</f>
        <v>#N/A</v>
      </c>
      <c r="E46" s="118">
        <f>L4</f>
        <v>0</v>
      </c>
      <c r="F46" s="121" t="e">
        <f ca="1">$R$4</f>
        <v>#N/A</v>
      </c>
      <c r="G46" s="126" t="e">
        <f ca="1">SQRT(SUMSQ(C46,D46*E46))/1000</f>
        <v>#N/A</v>
      </c>
      <c r="H46" s="125" t="e">
        <f ca="1">IF(H45=G45,C45,C46)</f>
        <v>#N/A</v>
      </c>
      <c r="J46" s="266" t="s">
        <v>386</v>
      </c>
      <c r="K46" s="163">
        <f>IF(O46=TRUE,1,기본정보!$A$47)</f>
        <v>1</v>
      </c>
      <c r="L46" s="266" t="s">
        <v>387</v>
      </c>
      <c r="M46" s="163" t="b">
        <f>IF(O46=TRUE,FALSE,기본정보!$A$52)</f>
        <v>0</v>
      </c>
      <c r="N46" s="266" t="s">
        <v>388</v>
      </c>
      <c r="O46" s="163" t="b">
        <f>기본정보!$A$46=0</f>
        <v>1</v>
      </c>
      <c r="P46" s="310" t="s">
        <v>1178</v>
      </c>
      <c r="Q46" s="312" t="b">
        <f>TYPE('교정결과-HY'!$A$1)=2</f>
        <v>1</v>
      </c>
      <c r="R46" s="114"/>
      <c r="T46" s="127" t="e">
        <f ca="1">TEXT(T45,OFFSET(P49,MATCH(K45,O50:O59,0),0))</f>
        <v>#N/A</v>
      </c>
      <c r="U46" s="127" t="e">
        <f ca="1">TEXT(U45,OFFSET(P49,MATCH(3,O50:O59,0),0))</f>
        <v>#N/A</v>
      </c>
      <c r="W46" s="117"/>
    </row>
    <row r="47" spans="1:30" ht="15" customHeight="1">
      <c r="B47" s="115"/>
      <c r="C47" s="115"/>
      <c r="D47" s="115"/>
      <c r="R47" s="114"/>
      <c r="S47" s="114"/>
      <c r="T47" s="114"/>
      <c r="U47" s="114"/>
      <c r="V47" s="117"/>
    </row>
    <row r="48" spans="1:30" ht="15" customHeight="1">
      <c r="B48" s="123" t="s">
        <v>389</v>
      </c>
      <c r="C48" s="114"/>
      <c r="D48" s="114"/>
      <c r="E48" s="114"/>
      <c r="F48" s="114"/>
      <c r="G48" s="114"/>
      <c r="H48" s="114"/>
      <c r="I48" s="178" t="s">
        <v>53</v>
      </c>
      <c r="J48" s="178" t="s">
        <v>390</v>
      </c>
      <c r="K48" s="114"/>
      <c r="O48" s="262" t="s">
        <v>391</v>
      </c>
      <c r="P48" s="262" t="s">
        <v>392</v>
      </c>
      <c r="Q48" s="114"/>
      <c r="R48" s="114"/>
      <c r="V48" s="115"/>
      <c r="AD48" s="117"/>
    </row>
    <row r="49" spans="1:34" ht="15" customHeight="1">
      <c r="B49" s="563" t="s">
        <v>393</v>
      </c>
      <c r="C49" s="565"/>
      <c r="D49" s="558" t="s">
        <v>394</v>
      </c>
      <c r="E49" s="266" t="s">
        <v>347</v>
      </c>
      <c r="F49" s="266" t="s">
        <v>348</v>
      </c>
      <c r="G49" s="266" t="s">
        <v>395</v>
      </c>
      <c r="H49" s="114"/>
      <c r="I49" s="178"/>
      <c r="J49" s="178">
        <v>95.45</v>
      </c>
      <c r="K49" s="114"/>
      <c r="O49" s="271" t="s">
        <v>396</v>
      </c>
      <c r="P49" s="271" t="s">
        <v>397</v>
      </c>
      <c r="Q49" s="114"/>
      <c r="R49" s="114"/>
      <c r="V49" s="115"/>
      <c r="AD49" s="117"/>
    </row>
    <row r="50" spans="1:34" ht="15" customHeight="1">
      <c r="B50" s="265" t="s">
        <v>398</v>
      </c>
      <c r="C50" s="237" t="s">
        <v>399</v>
      </c>
      <c r="D50" s="559"/>
      <c r="E50" s="267" t="e">
        <f ca="1">Y41</f>
        <v>#N/A</v>
      </c>
      <c r="F50" s="267" t="e">
        <f ca="1">Z41</f>
        <v>#N/A</v>
      </c>
      <c r="G50" s="221" t="e">
        <f ca="1">Z41/Y41</f>
        <v>#N/A</v>
      </c>
      <c r="H50" s="114"/>
      <c r="I50" s="163">
        <v>1</v>
      </c>
      <c r="J50" s="163">
        <v>13.97</v>
      </c>
      <c r="K50" s="114"/>
      <c r="O50" s="187">
        <v>0</v>
      </c>
      <c r="P50" s="188" t="s">
        <v>400</v>
      </c>
      <c r="Q50" s="114"/>
      <c r="R50" s="114"/>
      <c r="V50" s="115"/>
      <c r="AD50" s="117"/>
    </row>
    <row r="51" spans="1:34" ht="15" customHeight="1">
      <c r="B51" s="163">
        <v>1</v>
      </c>
      <c r="C51" s="182">
        <f ca="1">IFERROR(LARGE(Y34:Y40,B51),0)</f>
        <v>0</v>
      </c>
      <c r="D51" s="266" t="s">
        <v>401</v>
      </c>
      <c r="E51" s="574" t="e">
        <f ca="1">SQRT(SUMSQ(C53:C58,Z34:Z40))</f>
        <v>#N/A</v>
      </c>
      <c r="F51" s="574"/>
      <c r="G51" s="575" t="e">
        <f ca="1">E51/SQRT(SUMSQ(E52,F52))</f>
        <v>#N/A</v>
      </c>
      <c r="H51" s="114"/>
      <c r="I51" s="163">
        <v>2</v>
      </c>
      <c r="J51" s="163">
        <v>4.53</v>
      </c>
      <c r="K51" s="114"/>
      <c r="O51" s="187">
        <v>1</v>
      </c>
      <c r="P51" s="188" t="s">
        <v>402</v>
      </c>
      <c r="Q51" s="114"/>
      <c r="R51" s="114"/>
      <c r="S51" s="114"/>
      <c r="T51" s="114"/>
      <c r="V51" s="115"/>
      <c r="Z51" s="115"/>
      <c r="AA51" s="115"/>
      <c r="AB51" s="115"/>
      <c r="AH51" s="117"/>
    </row>
    <row r="52" spans="1:34" ht="15" customHeight="1">
      <c r="B52" s="163">
        <v>2</v>
      </c>
      <c r="C52" s="182">
        <f ca="1">IFERROR(LARGE(Y34:Y40,B52),0)</f>
        <v>0</v>
      </c>
      <c r="D52" s="266" t="s">
        <v>403</v>
      </c>
      <c r="E52" s="267">
        <f ca="1">C51</f>
        <v>0</v>
      </c>
      <c r="F52" s="267">
        <f ca="1">C52</f>
        <v>0</v>
      </c>
      <c r="G52" s="576"/>
      <c r="H52" s="114"/>
      <c r="I52" s="163">
        <v>3</v>
      </c>
      <c r="J52" s="163">
        <v>3.31</v>
      </c>
      <c r="K52" s="114"/>
      <c r="O52" s="187">
        <v>2</v>
      </c>
      <c r="P52" s="188" t="s">
        <v>404</v>
      </c>
      <c r="Q52" s="114"/>
      <c r="R52" s="114"/>
      <c r="S52" s="114"/>
      <c r="T52" s="114"/>
      <c r="V52" s="115"/>
      <c r="Z52" s="115"/>
      <c r="AA52" s="115"/>
      <c r="AB52" s="115"/>
      <c r="AH52" s="117"/>
    </row>
    <row r="53" spans="1:34" ht="15" customHeight="1">
      <c r="B53" s="163">
        <v>3</v>
      </c>
      <c r="C53" s="185">
        <f ca="1">IFERROR(LARGE(Y34:Y40,B53),0)</f>
        <v>0</v>
      </c>
      <c r="D53" s="573" t="s">
        <v>405</v>
      </c>
      <c r="E53" s="162" t="s">
        <v>406</v>
      </c>
      <c r="F53" s="162" t="s">
        <v>407</v>
      </c>
      <c r="G53" s="162" t="s">
        <v>408</v>
      </c>
      <c r="H53" s="114"/>
      <c r="I53" s="163">
        <v>4</v>
      </c>
      <c r="J53" s="163">
        <v>2.87</v>
      </c>
      <c r="K53" s="114"/>
      <c r="O53" s="187">
        <v>3</v>
      </c>
      <c r="P53" s="188" t="s">
        <v>409</v>
      </c>
      <c r="Q53" s="114"/>
      <c r="R53" s="114"/>
      <c r="S53" s="114"/>
      <c r="T53" s="114"/>
      <c r="V53" s="115"/>
      <c r="Z53" s="115"/>
      <c r="AA53" s="115"/>
      <c r="AB53" s="115"/>
      <c r="AH53" s="117"/>
    </row>
    <row r="54" spans="1:34" ht="15" customHeight="1">
      <c r="B54" s="163">
        <v>4</v>
      </c>
      <c r="C54" s="185">
        <f ca="1">IFERROR(LARGE(Y34:Y40,B54),0)</f>
        <v>0</v>
      </c>
      <c r="D54" s="573"/>
      <c r="E54" s="163">
        <f ca="1">OFFSET(H33,MATCH(E52,Y34:Y40,0),0)/IF(OFFSET(I33,MATCH(E52,Y34:Y40,0),0)="",1,OFFSET(I33,MATCH(E52,Y34:Y40,0),0))</f>
        <v>9.9999999999999995E-7</v>
      </c>
      <c r="F54" s="163">
        <f ca="1">OFFSET(H33,MATCH(F52,Y34:Y40,0),0)/IF(OFFSET(I33,MATCH(F52,Y34:Y40,0),0)="",1,OFFSET(I33,MATCH(F52,Y34:Y40,0),0))</f>
        <v>9.9999999999999995E-7</v>
      </c>
      <c r="G54" s="267">
        <f ca="1">ABS(E54-F54)/(E54+F54)</f>
        <v>0</v>
      </c>
      <c r="H54" s="114"/>
      <c r="I54" s="163">
        <v>5</v>
      </c>
      <c r="J54" s="163">
        <v>2.65</v>
      </c>
      <c r="K54" s="114"/>
      <c r="O54" s="187">
        <v>4</v>
      </c>
      <c r="P54" s="188" t="s">
        <v>410</v>
      </c>
      <c r="Q54" s="114"/>
      <c r="R54" s="114"/>
      <c r="S54" s="114"/>
      <c r="T54" s="114"/>
      <c r="V54" s="115"/>
      <c r="Z54" s="115"/>
      <c r="AA54" s="115"/>
      <c r="AB54" s="115"/>
      <c r="AH54" s="117"/>
    </row>
    <row r="55" spans="1:34" ht="15" customHeight="1">
      <c r="B55" s="163">
        <v>5</v>
      </c>
      <c r="C55" s="185">
        <f ca="1">IFERROR(LARGE(Y34:Y40,B55),0)</f>
        <v>0</v>
      </c>
      <c r="D55" s="266" t="s">
        <v>343</v>
      </c>
      <c r="E55" s="152" t="e">
        <f ca="1">IF(AND(G50&lt;0.3,G51&lt;0.3),"사다리꼴","정규")</f>
        <v>#N/A</v>
      </c>
      <c r="H55" s="114"/>
      <c r="I55" s="163">
        <v>6</v>
      </c>
      <c r="J55" s="163">
        <v>2.52</v>
      </c>
      <c r="K55" s="114"/>
      <c r="O55" s="187">
        <v>5</v>
      </c>
      <c r="P55" s="188" t="s">
        <v>411</v>
      </c>
      <c r="Q55" s="114"/>
      <c r="R55" s="114"/>
      <c r="S55" s="114"/>
      <c r="T55" s="114"/>
      <c r="V55" s="115"/>
      <c r="Z55" s="115"/>
      <c r="AA55" s="115"/>
      <c r="AB55" s="115"/>
      <c r="AH55" s="117"/>
    </row>
    <row r="56" spans="1:34" ht="15" customHeight="1">
      <c r="B56" s="163">
        <v>6</v>
      </c>
      <c r="C56" s="185">
        <f ca="1">IFERROR(LARGE(Y34:Y40,B56),0)</f>
        <v>0</v>
      </c>
      <c r="D56" s="266" t="s">
        <v>412</v>
      </c>
      <c r="E56" s="163" t="e">
        <f ca="1">IF(E55="정규",IF(OR(V41="∞",V41&gt;=10),2,OFFSET(J49,MATCH(V41,I50:I59,0),0)),ROUND((1-SQRT((1-0.95)*(1-G54^2)))/SQRT((1+G54^2)/6),2))</f>
        <v>#N/A</v>
      </c>
      <c r="H56" s="114"/>
      <c r="I56" s="163">
        <v>7</v>
      </c>
      <c r="J56" s="163">
        <v>2.4300000000000002</v>
      </c>
      <c r="K56" s="114"/>
      <c r="O56" s="187">
        <v>6</v>
      </c>
      <c r="P56" s="188" t="s">
        <v>413</v>
      </c>
      <c r="Q56" s="114"/>
      <c r="R56" s="114"/>
      <c r="S56" s="114"/>
      <c r="T56" s="114"/>
      <c r="V56" s="115"/>
      <c r="Z56" s="115"/>
      <c r="AA56" s="115"/>
      <c r="AB56" s="115"/>
      <c r="AH56" s="117"/>
    </row>
    <row r="57" spans="1:34" ht="15" customHeight="1">
      <c r="B57" s="163">
        <v>7</v>
      </c>
      <c r="C57" s="185">
        <f ca="1">IFERROR(LARGE(Y34:Y40,B57),0)</f>
        <v>0</v>
      </c>
      <c r="D57" s="114"/>
      <c r="E57" s="114"/>
      <c r="F57" s="114"/>
      <c r="G57" s="114"/>
      <c r="H57" s="114"/>
      <c r="I57" s="163">
        <v>8</v>
      </c>
      <c r="J57" s="163">
        <v>2.37</v>
      </c>
      <c r="K57" s="114"/>
      <c r="O57" s="187">
        <v>7</v>
      </c>
      <c r="P57" s="188" t="s">
        <v>414</v>
      </c>
      <c r="Q57" s="114"/>
      <c r="R57" s="114"/>
      <c r="S57" s="114"/>
      <c r="T57" s="114"/>
      <c r="V57" s="115"/>
      <c r="Z57" s="115"/>
      <c r="AA57" s="115"/>
      <c r="AB57" s="115"/>
      <c r="AH57" s="117"/>
    </row>
    <row r="58" spans="1:34" ht="15" customHeight="1">
      <c r="B58" s="163"/>
      <c r="C58" s="185"/>
      <c r="D58" s="114"/>
      <c r="E58" s="114"/>
      <c r="F58" s="114"/>
      <c r="G58" s="114"/>
      <c r="H58" s="114"/>
      <c r="I58" s="163">
        <v>9</v>
      </c>
      <c r="J58" s="163">
        <v>2.3199999999999998</v>
      </c>
      <c r="K58" s="114"/>
      <c r="O58" s="187">
        <v>8</v>
      </c>
      <c r="P58" s="188" t="s">
        <v>415</v>
      </c>
      <c r="V58" s="115"/>
      <c r="W58" s="115"/>
      <c r="X58" s="115"/>
      <c r="Y58" s="115"/>
      <c r="Z58" s="115"/>
      <c r="AA58" s="115"/>
      <c r="AB58" s="115"/>
      <c r="AH58" s="117"/>
    </row>
    <row r="59" spans="1:34" ht="15" customHeight="1">
      <c r="B59" s="114"/>
      <c r="C59" s="114"/>
      <c r="D59" s="114"/>
      <c r="E59" s="114"/>
      <c r="F59" s="114"/>
      <c r="G59" s="114"/>
      <c r="H59" s="114"/>
      <c r="I59" s="163" t="s">
        <v>54</v>
      </c>
      <c r="J59" s="163">
        <v>2</v>
      </c>
      <c r="K59" s="114"/>
      <c r="O59" s="187">
        <v>9</v>
      </c>
      <c r="P59" s="188" t="s">
        <v>416</v>
      </c>
      <c r="V59" s="115"/>
      <c r="W59" s="115"/>
      <c r="X59" s="115"/>
      <c r="Y59" s="115"/>
      <c r="Z59" s="115"/>
      <c r="AA59" s="115"/>
      <c r="AB59" s="115"/>
      <c r="AH59" s="117"/>
    </row>
    <row r="60" spans="1:34" ht="15" customHeight="1">
      <c r="B60" s="115"/>
      <c r="C60" s="115"/>
      <c r="D60" s="115"/>
      <c r="Q60" s="114"/>
      <c r="R60" s="114"/>
      <c r="S60" s="114"/>
      <c r="T60" s="114"/>
      <c r="U60" s="114"/>
      <c r="V60" s="117"/>
    </row>
    <row r="61" spans="1:34" ht="18" customHeight="1">
      <c r="A61" s="227" t="s">
        <v>417</v>
      </c>
    </row>
    <row r="62" spans="1:34" ht="15" customHeight="1">
      <c r="A62" s="111" t="s">
        <v>418</v>
      </c>
      <c r="B62" s="112"/>
      <c r="C62" s="112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</row>
    <row r="63" spans="1:34" ht="24">
      <c r="B63" s="266" t="s">
        <v>281</v>
      </c>
      <c r="C63" s="266" t="s">
        <v>282</v>
      </c>
      <c r="D63" s="314" t="s">
        <v>1185</v>
      </c>
      <c r="E63" s="266" t="s">
        <v>419</v>
      </c>
      <c r="F63" s="266" t="s">
        <v>284</v>
      </c>
      <c r="G63" s="266" t="s">
        <v>420</v>
      </c>
      <c r="H63" s="266" t="s">
        <v>285</v>
      </c>
      <c r="I63" s="266" t="s">
        <v>299</v>
      </c>
      <c r="J63" s="266" t="s">
        <v>286</v>
      </c>
      <c r="K63" s="266" t="s">
        <v>287</v>
      </c>
      <c r="L63" s="266" t="s">
        <v>288</v>
      </c>
      <c r="M63" s="266" t="s">
        <v>289</v>
      </c>
      <c r="N63" s="266" t="s">
        <v>290</v>
      </c>
      <c r="O63" s="266" t="s">
        <v>421</v>
      </c>
      <c r="P63" s="266" t="s">
        <v>292</v>
      </c>
      <c r="Q63" s="266" t="s">
        <v>293</v>
      </c>
      <c r="R63" s="266" t="s">
        <v>422</v>
      </c>
      <c r="S63" s="113"/>
      <c r="T63" s="113"/>
      <c r="U63" s="114"/>
    </row>
    <row r="64" spans="1:34" ht="15" customHeight="1">
      <c r="B64" s="163" t="e">
        <f>C64</f>
        <v>#DIV/0!</v>
      </c>
      <c r="C64" s="163" t="e">
        <f>AVERAGE(기본정보!B12:B13)</f>
        <v>#DIV/0!</v>
      </c>
      <c r="D64" s="163" t="str">
        <f>IF(Length_5_R2!A$28="Step Gauge","스텝 게이지","게이지 블록")</f>
        <v>게이지 블록</v>
      </c>
      <c r="E64" s="163">
        <f>MIN(C70:C89)</f>
        <v>0</v>
      </c>
      <c r="F64" s="163">
        <f>MAX(C70:C89)</f>
        <v>0</v>
      </c>
      <c r="G64" s="163">
        <f>Length_5_R2!G4</f>
        <v>0</v>
      </c>
      <c r="H64" s="163">
        <f>Length_5_R2!H4</f>
        <v>0</v>
      </c>
      <c r="I64" s="163">
        <f>Length_5_R2!I4</f>
        <v>0</v>
      </c>
      <c r="J64" s="163">
        <f>IF(I64="inch",25.4,1)</f>
        <v>1</v>
      </c>
      <c r="K64" s="163">
        <f>MIN(T70:T89)</f>
        <v>0</v>
      </c>
      <c r="L64" s="163">
        <f>MAX(T70:T89)</f>
        <v>0</v>
      </c>
      <c r="M64" s="163" t="str">
        <f>TEXT(L64,IF(L64&gt;=1000,"# ###","G/표준"))</f>
        <v>0</v>
      </c>
      <c r="N64" s="163">
        <f>G64*J64</f>
        <v>0</v>
      </c>
      <c r="O64" s="163">
        <f>H64*J64</f>
        <v>0</v>
      </c>
      <c r="P64" s="163" t="e">
        <f ca="1">OFFSET(Length_5_R2!C3,MATCH($L64,$T70:$T89,0),0)</f>
        <v>#N/A</v>
      </c>
      <c r="Q64" s="163" t="e">
        <f ca="1">OFFSET(Length_5_R2!D3,MATCH($L64,$T70:$T89,0),0)</f>
        <v>#N/A</v>
      </c>
      <c r="R64" s="163" t="e">
        <f ca="1">OFFSET(Length_5_R2!E3,MATCH($L64,$T70:$T89,0),0)</f>
        <v>#N/A</v>
      </c>
      <c r="U64" s="114"/>
    </row>
    <row r="65" spans="1:32" ht="15" customHeight="1">
      <c r="B65" s="112"/>
      <c r="C65" s="112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</row>
    <row r="66" spans="1:32" ht="15" customHeight="1">
      <c r="A66" s="111" t="s">
        <v>295</v>
      </c>
      <c r="C66" s="112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4"/>
      <c r="Y66" s="124" t="s">
        <v>423</v>
      </c>
    </row>
    <row r="67" spans="1:32" ht="15" customHeight="1">
      <c r="B67" s="558" t="s">
        <v>297</v>
      </c>
      <c r="C67" s="560" t="s">
        <v>298</v>
      </c>
      <c r="D67" s="560" t="s">
        <v>60</v>
      </c>
      <c r="E67" s="572" t="s">
        <v>195</v>
      </c>
      <c r="F67" s="572"/>
      <c r="G67" s="572"/>
      <c r="H67" s="572"/>
      <c r="I67" s="572"/>
      <c r="J67" s="572"/>
      <c r="K67" s="566" t="s">
        <v>424</v>
      </c>
      <c r="L67" s="266" t="s">
        <v>425</v>
      </c>
      <c r="M67" s="266" t="s">
        <v>300</v>
      </c>
      <c r="N67" s="551" t="s">
        <v>301</v>
      </c>
      <c r="O67" s="552"/>
      <c r="P67" s="553"/>
      <c r="Q67" s="266" t="s">
        <v>302</v>
      </c>
      <c r="R67" s="171" t="s">
        <v>303</v>
      </c>
      <c r="S67" s="266" t="s">
        <v>426</v>
      </c>
      <c r="T67" s="266" t="s">
        <v>427</v>
      </c>
      <c r="U67" s="266" t="s">
        <v>323</v>
      </c>
      <c r="V67" s="551" t="s">
        <v>305</v>
      </c>
      <c r="W67" s="553"/>
      <c r="X67" s="117"/>
      <c r="Y67" s="569" t="s">
        <v>306</v>
      </c>
      <c r="Z67" s="570"/>
      <c r="AA67" s="556" t="s">
        <v>428</v>
      </c>
      <c r="AB67" s="557"/>
      <c r="AC67" s="557"/>
      <c r="AD67" s="557"/>
      <c r="AE67" s="557"/>
      <c r="AF67" s="557"/>
    </row>
    <row r="68" spans="1:32" ht="15" customHeight="1">
      <c r="B68" s="581"/>
      <c r="C68" s="561"/>
      <c r="D68" s="561"/>
      <c r="E68" s="172" t="s">
        <v>429</v>
      </c>
      <c r="F68" s="265" t="s">
        <v>307</v>
      </c>
      <c r="G68" s="172" t="s">
        <v>104</v>
      </c>
      <c r="H68" s="265" t="s">
        <v>105</v>
      </c>
      <c r="I68" s="172" t="s">
        <v>106</v>
      </c>
      <c r="J68" s="265" t="s">
        <v>430</v>
      </c>
      <c r="K68" s="567"/>
      <c r="L68" s="266" t="s">
        <v>309</v>
      </c>
      <c r="M68" s="266" t="s">
        <v>310</v>
      </c>
      <c r="N68" s="266" t="s">
        <v>311</v>
      </c>
      <c r="O68" s="266" t="s">
        <v>312</v>
      </c>
      <c r="P68" s="266" t="s">
        <v>431</v>
      </c>
      <c r="Q68" s="266" t="s">
        <v>313</v>
      </c>
      <c r="R68" s="266" t="s">
        <v>432</v>
      </c>
      <c r="S68" s="266" t="s">
        <v>315</v>
      </c>
      <c r="T68" s="266" t="s">
        <v>433</v>
      </c>
      <c r="U68" s="266" t="s">
        <v>434</v>
      </c>
      <c r="V68" s="266" t="s">
        <v>323</v>
      </c>
      <c r="W68" s="266" t="s">
        <v>318</v>
      </c>
      <c r="X68" s="117"/>
      <c r="Y68" s="201" t="s">
        <v>320</v>
      </c>
      <c r="Z68" s="201" t="s">
        <v>321</v>
      </c>
      <c r="AA68" s="266" t="s">
        <v>435</v>
      </c>
      <c r="AB68" s="263" t="s">
        <v>225</v>
      </c>
      <c r="AC68" s="266" t="s">
        <v>318</v>
      </c>
      <c r="AD68" s="200" t="s">
        <v>436</v>
      </c>
      <c r="AE68" s="200" t="s">
        <v>437</v>
      </c>
      <c r="AF68" s="200" t="s">
        <v>319</v>
      </c>
    </row>
    <row r="69" spans="1:32" ht="15" customHeight="1">
      <c r="B69" s="559"/>
      <c r="C69" s="562"/>
      <c r="D69" s="562"/>
      <c r="E69" s="265">
        <f>I64</f>
        <v>0</v>
      </c>
      <c r="F69" s="265">
        <f>E69</f>
        <v>0</v>
      </c>
      <c r="G69" s="265">
        <f>F69</f>
        <v>0</v>
      </c>
      <c r="H69" s="265">
        <f>G69</f>
        <v>0</v>
      </c>
      <c r="I69" s="265">
        <f>H69</f>
        <v>0</v>
      </c>
      <c r="J69" s="265">
        <f>I69</f>
        <v>0</v>
      </c>
      <c r="K69" s="266" t="s">
        <v>327</v>
      </c>
      <c r="L69" s="266" t="s">
        <v>327</v>
      </c>
      <c r="M69" s="266" t="s">
        <v>326</v>
      </c>
      <c r="N69" s="202" t="s">
        <v>328</v>
      </c>
      <c r="O69" s="202" t="s">
        <v>328</v>
      </c>
      <c r="P69" s="202" t="s">
        <v>438</v>
      </c>
      <c r="Q69" s="202" t="s">
        <v>329</v>
      </c>
      <c r="R69" s="202" t="s">
        <v>328</v>
      </c>
      <c r="S69" s="202" t="s">
        <v>329</v>
      </c>
      <c r="T69" s="266" t="s">
        <v>327</v>
      </c>
      <c r="U69" s="266" t="s">
        <v>330</v>
      </c>
      <c r="V69" s="266" t="s">
        <v>326</v>
      </c>
      <c r="W69" s="266" t="s">
        <v>327</v>
      </c>
      <c r="X69" s="117"/>
      <c r="Y69" s="201" t="s">
        <v>327</v>
      </c>
      <c r="Z69" s="201" t="s">
        <v>330</v>
      </c>
      <c r="AA69" s="266" t="s">
        <v>326</v>
      </c>
      <c r="AB69" s="266" t="s">
        <v>326</v>
      </c>
      <c r="AC69" s="266" t="s">
        <v>326</v>
      </c>
      <c r="AD69" s="200" t="s">
        <v>327</v>
      </c>
      <c r="AE69" s="270">
        <f>IF(TYPE(MATCH("FAIL",AE70:AE89,0))=16,0,1)</f>
        <v>0</v>
      </c>
      <c r="AF69" s="200" t="s">
        <v>330</v>
      </c>
    </row>
    <row r="70" spans="1:32" ht="15" customHeight="1">
      <c r="B70" s="169" t="b">
        <f>IF(TRIM(Length_5_R2!A4)="",FALSE,TRUE)</f>
        <v>0</v>
      </c>
      <c r="C70" s="163" t="str">
        <f>IF($B70=FALSE,"",VALUE(Length_5_R2!A4))</f>
        <v/>
      </c>
      <c r="D70" s="163" t="str">
        <f>IF($B70=FALSE,"",Length_5_R2!B4)</f>
        <v/>
      </c>
      <c r="E70" s="169" t="str">
        <f>IF(B70=FALSE,"",Length_5_R2!M4)</f>
        <v/>
      </c>
      <c r="F70" s="169" t="str">
        <f>IF(B70=FALSE,"",Length_5_R2!N4)</f>
        <v/>
      </c>
      <c r="G70" s="169" t="str">
        <f>IF(B70=FALSE,"",Length_5_R2!O4)</f>
        <v/>
      </c>
      <c r="H70" s="169" t="str">
        <f>IF(B70=FALSE,"",Length_5_R2!P4)</f>
        <v/>
      </c>
      <c r="I70" s="169" t="str">
        <f>IF(B70=FALSE,"",Length_5_R2!Q4)</f>
        <v/>
      </c>
      <c r="J70" s="163" t="str">
        <f t="shared" ref="J70:J89" si="20">IF(B70=FALSE,"",AVERAGE(E70:I70))</f>
        <v/>
      </c>
      <c r="K70" s="173" t="str">
        <f t="shared" ref="K70:K89" si="21">IF(B70=FALSE,"",STDEV(E70:I70)*J$64)</f>
        <v/>
      </c>
      <c r="L70" s="174" t="str">
        <f>IF(B70=FALSE,"",Length_5_R2!D27)</f>
        <v/>
      </c>
      <c r="M70" s="175" t="str">
        <f>IF(B70=FALSE,"",Calcu!J70*J$64)</f>
        <v/>
      </c>
      <c r="N70" s="583" t="s">
        <v>227</v>
      </c>
      <c r="O70" s="584"/>
      <c r="P70" s="584"/>
      <c r="Q70" s="584"/>
      <c r="R70" s="585"/>
      <c r="S70" s="220" t="str">
        <f t="shared" ref="S70:S89" si="22">IF(B70=FALSE,"",AVERAGE(B$64:C$64)-20)</f>
        <v/>
      </c>
      <c r="T70" s="177" t="str">
        <f t="shared" ref="T70:T89" si="23">IF(B70=FALSE,"",C70*J$64)</f>
        <v/>
      </c>
      <c r="U70" s="186" t="str">
        <f>IF(B70=FALSE,"",L70-M70)</f>
        <v/>
      </c>
      <c r="V70" s="163" t="str">
        <f>IF($B70=FALSE,"",ROUND(U70,$L$105))</f>
        <v/>
      </c>
      <c r="W70" s="163" t="str">
        <f>IF($B70=FALSE,"",ROUND(T70+V70,$L$105))</f>
        <v/>
      </c>
      <c r="X70" s="117"/>
      <c r="Y70" s="163">
        <f>IF(Length_5_R2!J4&lt;0,ROUNDUP(Length_5_R2!J4*J$64,$L$105),ROUNDDOWN(Length_5_R2!J4*J$64,$L$105))</f>
        <v>0</v>
      </c>
      <c r="Z70" s="163">
        <f>IF(Length_5_R2!K4&lt;0,ROUNDDOWN(Length_5_R2!K4*J$64,$L$105),ROUNDUP(Length_5_R2!K4*J$64,$L$105))</f>
        <v>0</v>
      </c>
      <c r="AA70" s="163" t="str">
        <f t="shared" ref="AA70:AA89" si="24">TEXT(T70,IF(T70&gt;=1000,"# ##0","0"))</f>
        <v/>
      </c>
      <c r="AB70" s="166" t="e">
        <f t="shared" ref="AB70:AB89" ca="1" si="25">TEXT(V70,$P$105)</f>
        <v>#N/A</v>
      </c>
      <c r="AC70" s="163" t="e">
        <f t="shared" ref="AC70:AC89" ca="1" si="26">TEXT(W70,IF(W70&gt;=1000,"# ##","")&amp;$P$105)</f>
        <v>#N/A</v>
      </c>
      <c r="AD70" s="163" t="e">
        <f t="shared" ref="AD70:AD89" ca="1" si="27">"± "&amp;TEXT(Z70-T70,P$105)</f>
        <v>#VALUE!</v>
      </c>
      <c r="AE70" s="163" t="str">
        <f>IF($B70=FALSE,"",IF(AND(Y70&lt;=W70,W70&lt;=Z70),"PASS","FAIL"))</f>
        <v/>
      </c>
      <c r="AF70" s="163" t="e">
        <f t="shared" ref="AF70:AF88" ca="1" si="28">S$105</f>
        <v>#N/A</v>
      </c>
    </row>
    <row r="71" spans="1:32" ht="15" customHeight="1">
      <c r="B71" s="169" t="b">
        <f>IF(TRIM(Length_5_R2!A5)="",FALSE,TRUE)</f>
        <v>0</v>
      </c>
      <c r="C71" s="163" t="str">
        <f>IF($B71=FALSE,"",VALUE(Length_5_R2!A5))</f>
        <v/>
      </c>
      <c r="D71" s="163" t="str">
        <f>IF($B71=FALSE,"",Length_5_R2!B5)</f>
        <v/>
      </c>
      <c r="E71" s="169" t="str">
        <f>IF(B71=FALSE,"",Length_5_R2!M5)</f>
        <v/>
      </c>
      <c r="F71" s="169" t="str">
        <f>IF(B71=FALSE,"",Length_5_R2!N5)</f>
        <v/>
      </c>
      <c r="G71" s="169" t="str">
        <f>IF(B71=FALSE,"",Length_5_R2!O5)</f>
        <v/>
      </c>
      <c r="H71" s="169" t="str">
        <f>IF(B71=FALSE,"",Length_5_R2!P5)</f>
        <v/>
      </c>
      <c r="I71" s="169" t="str">
        <f>IF(B71=FALSE,"",Length_5_R2!Q5)</f>
        <v/>
      </c>
      <c r="J71" s="163" t="str">
        <f t="shared" si="20"/>
        <v/>
      </c>
      <c r="K71" s="173" t="str">
        <f t="shared" si="21"/>
        <v/>
      </c>
      <c r="L71" s="174" t="str">
        <f>IF(B71=FALSE,"",Length_5_R2!D28)</f>
        <v/>
      </c>
      <c r="M71" s="175" t="str">
        <f>IF(B71=FALSE,"",Calcu!J71*J$64)</f>
        <v/>
      </c>
      <c r="N71" s="586"/>
      <c r="O71" s="587"/>
      <c r="P71" s="587"/>
      <c r="Q71" s="587"/>
      <c r="R71" s="588"/>
      <c r="S71" s="220" t="str">
        <f t="shared" si="22"/>
        <v/>
      </c>
      <c r="T71" s="177" t="str">
        <f t="shared" si="23"/>
        <v/>
      </c>
      <c r="U71" s="186" t="str">
        <f t="shared" ref="U71:U89" si="29">IF(B71=FALSE,"",L71-M71)</f>
        <v/>
      </c>
      <c r="V71" s="163" t="str">
        <f t="shared" ref="V71:V89" si="30">IF($B71=FALSE,"",ROUND(U71,$L$105))</f>
        <v/>
      </c>
      <c r="W71" s="163" t="str">
        <f t="shared" ref="W71:W89" si="31">IF($B71=FALSE,"",ROUND(T71+V71,$L$105))</f>
        <v/>
      </c>
      <c r="X71" s="117"/>
      <c r="Y71" s="163">
        <f>IF(Length_5_R2!J5&lt;0,ROUNDUP(Length_5_R2!J5*J$64,$L$105),ROUNDDOWN(Length_5_R2!J5*J$64,$L$105))</f>
        <v>0</v>
      </c>
      <c r="Z71" s="163">
        <f>IF(Length_5_R2!K5&lt;0,ROUNDDOWN(Length_5_R2!K5*J$64,$L$105),ROUNDUP(Length_5_R2!K5*J$64,$L$105))</f>
        <v>0</v>
      </c>
      <c r="AA71" s="163" t="str">
        <f t="shared" si="24"/>
        <v/>
      </c>
      <c r="AB71" s="166" t="e">
        <f t="shared" ca="1" si="25"/>
        <v>#N/A</v>
      </c>
      <c r="AC71" s="163" t="e">
        <f t="shared" ca="1" si="26"/>
        <v>#N/A</v>
      </c>
      <c r="AD71" s="163" t="e">
        <f t="shared" ca="1" si="27"/>
        <v>#VALUE!</v>
      </c>
      <c r="AE71" s="163" t="str">
        <f t="shared" ref="AE71:AE89" si="32">IF($B71=FALSE,"",IF(AND(Y71&lt;=W71,W71&lt;=Z71),"PASS","FAIL"))</f>
        <v/>
      </c>
      <c r="AF71" s="163" t="e">
        <f t="shared" ca="1" si="28"/>
        <v>#N/A</v>
      </c>
    </row>
    <row r="72" spans="1:32" ht="15" customHeight="1">
      <c r="B72" s="169" t="b">
        <f>IF(TRIM(Length_5_R2!A6)="",FALSE,TRUE)</f>
        <v>0</v>
      </c>
      <c r="C72" s="163" t="str">
        <f>IF($B72=FALSE,"",VALUE(Length_5_R2!A6))</f>
        <v/>
      </c>
      <c r="D72" s="163" t="str">
        <f>IF($B72=FALSE,"",Length_5_R2!B6)</f>
        <v/>
      </c>
      <c r="E72" s="169" t="str">
        <f>IF(B72=FALSE,"",Length_5_R2!M6)</f>
        <v/>
      </c>
      <c r="F72" s="169" t="str">
        <f>IF(B72=FALSE,"",Length_5_R2!N6)</f>
        <v/>
      </c>
      <c r="G72" s="169" t="str">
        <f>IF(B72=FALSE,"",Length_5_R2!O6)</f>
        <v/>
      </c>
      <c r="H72" s="169" t="str">
        <f>IF(B72=FALSE,"",Length_5_R2!P6)</f>
        <v/>
      </c>
      <c r="I72" s="169" t="str">
        <f>IF(B72=FALSE,"",Length_5_R2!Q6)</f>
        <v/>
      </c>
      <c r="J72" s="163" t="str">
        <f t="shared" si="20"/>
        <v/>
      </c>
      <c r="K72" s="173" t="str">
        <f t="shared" si="21"/>
        <v/>
      </c>
      <c r="L72" s="174" t="str">
        <f>IF(B72=FALSE,"",Length_5_R2!D29)</f>
        <v/>
      </c>
      <c r="M72" s="175" t="str">
        <f>IF(B72=FALSE,"",Calcu!J72*J$64)</f>
        <v/>
      </c>
      <c r="N72" s="586"/>
      <c r="O72" s="587"/>
      <c r="P72" s="587"/>
      <c r="Q72" s="587"/>
      <c r="R72" s="588"/>
      <c r="S72" s="220" t="str">
        <f t="shared" si="22"/>
        <v/>
      </c>
      <c r="T72" s="177" t="str">
        <f t="shared" si="23"/>
        <v/>
      </c>
      <c r="U72" s="186" t="str">
        <f t="shared" si="29"/>
        <v/>
      </c>
      <c r="V72" s="163" t="str">
        <f t="shared" si="30"/>
        <v/>
      </c>
      <c r="W72" s="163" t="str">
        <f t="shared" si="31"/>
        <v/>
      </c>
      <c r="X72" s="117"/>
      <c r="Y72" s="163">
        <f>IF(Length_5_R2!J6&lt;0,ROUNDUP(Length_5_R2!J6*J$64,$L$105),ROUNDDOWN(Length_5_R2!J6*J$64,$L$105))</f>
        <v>0</v>
      </c>
      <c r="Z72" s="163">
        <f>IF(Length_5_R2!K6&lt;0,ROUNDDOWN(Length_5_R2!K6*J$64,$L$105),ROUNDUP(Length_5_R2!K6*J$64,$L$105))</f>
        <v>0</v>
      </c>
      <c r="AA72" s="163" t="str">
        <f t="shared" si="24"/>
        <v/>
      </c>
      <c r="AB72" s="166" t="e">
        <f t="shared" ca="1" si="25"/>
        <v>#N/A</v>
      </c>
      <c r="AC72" s="163" t="e">
        <f t="shared" ca="1" si="26"/>
        <v>#N/A</v>
      </c>
      <c r="AD72" s="163" t="e">
        <f t="shared" ca="1" si="27"/>
        <v>#VALUE!</v>
      </c>
      <c r="AE72" s="163" t="str">
        <f t="shared" si="32"/>
        <v/>
      </c>
      <c r="AF72" s="163" t="e">
        <f t="shared" ca="1" si="28"/>
        <v>#N/A</v>
      </c>
    </row>
    <row r="73" spans="1:32" ht="15" customHeight="1">
      <c r="B73" s="169" t="b">
        <f>IF(TRIM(Length_5_R2!A7)="",FALSE,TRUE)</f>
        <v>0</v>
      </c>
      <c r="C73" s="163" t="str">
        <f>IF($B73=FALSE,"",VALUE(Length_5_R2!A7))</f>
        <v/>
      </c>
      <c r="D73" s="163" t="str">
        <f>IF($B73=FALSE,"",Length_5_R2!B7)</f>
        <v/>
      </c>
      <c r="E73" s="169" t="str">
        <f>IF(B73=FALSE,"",Length_5_R2!M7)</f>
        <v/>
      </c>
      <c r="F73" s="169" t="str">
        <f>IF(B73=FALSE,"",Length_5_R2!N7)</f>
        <v/>
      </c>
      <c r="G73" s="169" t="str">
        <f>IF(B73=FALSE,"",Length_5_R2!O7)</f>
        <v/>
      </c>
      <c r="H73" s="169" t="str">
        <f>IF(B73=FALSE,"",Length_5_R2!P7)</f>
        <v/>
      </c>
      <c r="I73" s="169" t="str">
        <f>IF(B73=FALSE,"",Length_5_R2!Q7)</f>
        <v/>
      </c>
      <c r="J73" s="163" t="str">
        <f t="shared" si="20"/>
        <v/>
      </c>
      <c r="K73" s="173" t="str">
        <f t="shared" si="21"/>
        <v/>
      </c>
      <c r="L73" s="174" t="str">
        <f>IF(B73=FALSE,"",Length_5_R2!D30)</f>
        <v/>
      </c>
      <c r="M73" s="175" t="str">
        <f>IF(B73=FALSE,"",Calcu!J73*J$64)</f>
        <v/>
      </c>
      <c r="N73" s="586"/>
      <c r="O73" s="587"/>
      <c r="P73" s="587"/>
      <c r="Q73" s="587"/>
      <c r="R73" s="588"/>
      <c r="S73" s="220" t="str">
        <f t="shared" si="22"/>
        <v/>
      </c>
      <c r="T73" s="177" t="str">
        <f t="shared" si="23"/>
        <v/>
      </c>
      <c r="U73" s="186" t="str">
        <f t="shared" si="29"/>
        <v/>
      </c>
      <c r="V73" s="163" t="str">
        <f t="shared" si="30"/>
        <v/>
      </c>
      <c r="W73" s="163" t="str">
        <f t="shared" si="31"/>
        <v/>
      </c>
      <c r="X73" s="117"/>
      <c r="Y73" s="163">
        <f>IF(Length_5_R2!J7&lt;0,ROUNDUP(Length_5_R2!J7*J$64,$L$105),ROUNDDOWN(Length_5_R2!J7*J$64,$L$105))</f>
        <v>0</v>
      </c>
      <c r="Z73" s="163">
        <f>IF(Length_5_R2!K7&lt;0,ROUNDDOWN(Length_5_R2!K7*J$64,$L$105),ROUNDUP(Length_5_R2!K7*J$64,$L$105))</f>
        <v>0</v>
      </c>
      <c r="AA73" s="163" t="str">
        <f t="shared" si="24"/>
        <v/>
      </c>
      <c r="AB73" s="166" t="e">
        <f t="shared" ca="1" si="25"/>
        <v>#N/A</v>
      </c>
      <c r="AC73" s="163" t="e">
        <f t="shared" ca="1" si="26"/>
        <v>#N/A</v>
      </c>
      <c r="AD73" s="163" t="e">
        <f t="shared" ca="1" si="27"/>
        <v>#VALUE!</v>
      </c>
      <c r="AE73" s="163" t="str">
        <f t="shared" si="32"/>
        <v/>
      </c>
      <c r="AF73" s="163" t="e">
        <f t="shared" ca="1" si="28"/>
        <v>#N/A</v>
      </c>
    </row>
    <row r="74" spans="1:32" ht="15" customHeight="1">
      <c r="B74" s="169" t="b">
        <f>IF(TRIM(Length_5_R2!A8)="",FALSE,TRUE)</f>
        <v>0</v>
      </c>
      <c r="C74" s="163" t="str">
        <f>IF($B74=FALSE,"",VALUE(Length_5_R2!A8))</f>
        <v/>
      </c>
      <c r="D74" s="163" t="str">
        <f>IF($B74=FALSE,"",Length_5_R2!B8)</f>
        <v/>
      </c>
      <c r="E74" s="169" t="str">
        <f>IF(B74=FALSE,"",Length_5_R2!M8)</f>
        <v/>
      </c>
      <c r="F74" s="169" t="str">
        <f>IF(B74=FALSE,"",Length_5_R2!N8)</f>
        <v/>
      </c>
      <c r="G74" s="169" t="str">
        <f>IF(B74=FALSE,"",Length_5_R2!O8)</f>
        <v/>
      </c>
      <c r="H74" s="169" t="str">
        <f>IF(B74=FALSE,"",Length_5_R2!P8)</f>
        <v/>
      </c>
      <c r="I74" s="169" t="str">
        <f>IF(B74=FALSE,"",Length_5_R2!Q8)</f>
        <v/>
      </c>
      <c r="J74" s="163" t="str">
        <f t="shared" si="20"/>
        <v/>
      </c>
      <c r="K74" s="173" t="str">
        <f t="shared" si="21"/>
        <v/>
      </c>
      <c r="L74" s="174" t="str">
        <f>IF(B74=FALSE,"",Length_5_R2!D31)</f>
        <v/>
      </c>
      <c r="M74" s="175" t="str">
        <f>IF(B74=FALSE,"",Calcu!J74*J$64)</f>
        <v/>
      </c>
      <c r="N74" s="586"/>
      <c r="O74" s="587"/>
      <c r="P74" s="587"/>
      <c r="Q74" s="587"/>
      <c r="R74" s="588"/>
      <c r="S74" s="220" t="str">
        <f t="shared" si="22"/>
        <v/>
      </c>
      <c r="T74" s="177" t="str">
        <f t="shared" si="23"/>
        <v/>
      </c>
      <c r="U74" s="186" t="str">
        <f t="shared" si="29"/>
        <v/>
      </c>
      <c r="V74" s="163" t="str">
        <f t="shared" si="30"/>
        <v/>
      </c>
      <c r="W74" s="163" t="str">
        <f t="shared" si="31"/>
        <v/>
      </c>
      <c r="X74" s="117"/>
      <c r="Y74" s="163">
        <f>IF(Length_5_R2!J8&lt;0,ROUNDUP(Length_5_R2!J8*J$64,$L$105),ROUNDDOWN(Length_5_R2!J8*J$64,$L$105))</f>
        <v>0</v>
      </c>
      <c r="Z74" s="163">
        <f>IF(Length_5_R2!K8&lt;0,ROUNDDOWN(Length_5_R2!K8*J$64,$L$105),ROUNDUP(Length_5_R2!K8*J$64,$L$105))</f>
        <v>0</v>
      </c>
      <c r="AA74" s="163" t="str">
        <f t="shared" si="24"/>
        <v/>
      </c>
      <c r="AB74" s="166" t="e">
        <f t="shared" ca="1" si="25"/>
        <v>#N/A</v>
      </c>
      <c r="AC74" s="163" t="e">
        <f t="shared" ca="1" si="26"/>
        <v>#N/A</v>
      </c>
      <c r="AD74" s="163" t="e">
        <f t="shared" ca="1" si="27"/>
        <v>#VALUE!</v>
      </c>
      <c r="AE74" s="163" t="str">
        <f t="shared" si="32"/>
        <v/>
      </c>
      <c r="AF74" s="163" t="e">
        <f t="shared" ca="1" si="28"/>
        <v>#N/A</v>
      </c>
    </row>
    <row r="75" spans="1:32" ht="15" customHeight="1">
      <c r="B75" s="169" t="b">
        <f>IF(TRIM(Length_5_R2!A9)="",FALSE,TRUE)</f>
        <v>0</v>
      </c>
      <c r="C75" s="163" t="str">
        <f>IF($B75=FALSE,"",VALUE(Length_5_R2!A9))</f>
        <v/>
      </c>
      <c r="D75" s="163" t="str">
        <f>IF($B75=FALSE,"",Length_5_R2!B9)</f>
        <v/>
      </c>
      <c r="E75" s="169" t="str">
        <f>IF(B75=FALSE,"",Length_5_R2!M9)</f>
        <v/>
      </c>
      <c r="F75" s="169" t="str">
        <f>IF(B75=FALSE,"",Length_5_R2!N9)</f>
        <v/>
      </c>
      <c r="G75" s="169" t="str">
        <f>IF(B75=FALSE,"",Length_5_R2!O9)</f>
        <v/>
      </c>
      <c r="H75" s="169" t="str">
        <f>IF(B75=FALSE,"",Length_5_R2!P9)</f>
        <v/>
      </c>
      <c r="I75" s="169" t="str">
        <f>IF(B75=FALSE,"",Length_5_R2!Q9)</f>
        <v/>
      </c>
      <c r="J75" s="163" t="str">
        <f t="shared" si="20"/>
        <v/>
      </c>
      <c r="K75" s="173" t="str">
        <f t="shared" si="21"/>
        <v/>
      </c>
      <c r="L75" s="174" t="str">
        <f>IF(B75=FALSE,"",Length_5_R2!D32)</f>
        <v/>
      </c>
      <c r="M75" s="175" t="str">
        <f>IF(B75=FALSE,"",Calcu!J75*J$64)</f>
        <v/>
      </c>
      <c r="N75" s="586"/>
      <c r="O75" s="587"/>
      <c r="P75" s="587"/>
      <c r="Q75" s="587"/>
      <c r="R75" s="588"/>
      <c r="S75" s="220" t="str">
        <f t="shared" si="22"/>
        <v/>
      </c>
      <c r="T75" s="177" t="str">
        <f t="shared" si="23"/>
        <v/>
      </c>
      <c r="U75" s="186" t="str">
        <f t="shared" si="29"/>
        <v/>
      </c>
      <c r="V75" s="163" t="str">
        <f t="shared" si="30"/>
        <v/>
      </c>
      <c r="W75" s="163" t="str">
        <f t="shared" si="31"/>
        <v/>
      </c>
      <c r="X75" s="117"/>
      <c r="Y75" s="163">
        <f>IF(Length_5_R2!J9&lt;0,ROUNDUP(Length_5_R2!J9*J$64,$L$105),ROUNDDOWN(Length_5_R2!J9*J$64,$L$105))</f>
        <v>0</v>
      </c>
      <c r="Z75" s="163">
        <f>IF(Length_5_R2!K9&lt;0,ROUNDDOWN(Length_5_R2!K9*J$64,$L$105),ROUNDUP(Length_5_R2!K9*J$64,$L$105))</f>
        <v>0</v>
      </c>
      <c r="AA75" s="163" t="str">
        <f t="shared" si="24"/>
        <v/>
      </c>
      <c r="AB75" s="166" t="e">
        <f t="shared" ca="1" si="25"/>
        <v>#N/A</v>
      </c>
      <c r="AC75" s="163" t="e">
        <f t="shared" ca="1" si="26"/>
        <v>#N/A</v>
      </c>
      <c r="AD75" s="163" t="e">
        <f t="shared" ca="1" si="27"/>
        <v>#VALUE!</v>
      </c>
      <c r="AE75" s="163" t="str">
        <f t="shared" si="32"/>
        <v/>
      </c>
      <c r="AF75" s="163" t="e">
        <f t="shared" ca="1" si="28"/>
        <v>#N/A</v>
      </c>
    </row>
    <row r="76" spans="1:32" ht="15" customHeight="1">
      <c r="B76" s="169" t="b">
        <f>IF(TRIM(Length_5_R2!A10)="",FALSE,TRUE)</f>
        <v>0</v>
      </c>
      <c r="C76" s="163" t="str">
        <f>IF($B76=FALSE,"",VALUE(Length_5_R2!A10))</f>
        <v/>
      </c>
      <c r="D76" s="163" t="str">
        <f>IF($B76=FALSE,"",Length_5_R2!B10)</f>
        <v/>
      </c>
      <c r="E76" s="169" t="str">
        <f>IF(B76=FALSE,"",Length_5_R2!M10)</f>
        <v/>
      </c>
      <c r="F76" s="169" t="str">
        <f>IF(B76=FALSE,"",Length_5_R2!N10)</f>
        <v/>
      </c>
      <c r="G76" s="169" t="str">
        <f>IF(B76=FALSE,"",Length_5_R2!O10)</f>
        <v/>
      </c>
      <c r="H76" s="169" t="str">
        <f>IF(B76=FALSE,"",Length_5_R2!P10)</f>
        <v/>
      </c>
      <c r="I76" s="169" t="str">
        <f>IF(B76=FALSE,"",Length_5_R2!Q10)</f>
        <v/>
      </c>
      <c r="J76" s="163" t="str">
        <f t="shared" si="20"/>
        <v/>
      </c>
      <c r="K76" s="173" t="str">
        <f t="shared" si="21"/>
        <v/>
      </c>
      <c r="L76" s="174" t="str">
        <f>IF(B76=FALSE,"",Length_5_R2!D33)</f>
        <v/>
      </c>
      <c r="M76" s="175" t="str">
        <f>IF(B76=FALSE,"",Calcu!J76*J$64)</f>
        <v/>
      </c>
      <c r="N76" s="586"/>
      <c r="O76" s="587"/>
      <c r="P76" s="587"/>
      <c r="Q76" s="587"/>
      <c r="R76" s="588"/>
      <c r="S76" s="220" t="str">
        <f t="shared" si="22"/>
        <v/>
      </c>
      <c r="T76" s="177" t="str">
        <f t="shared" si="23"/>
        <v/>
      </c>
      <c r="U76" s="186" t="str">
        <f t="shared" si="29"/>
        <v/>
      </c>
      <c r="V76" s="163" t="str">
        <f t="shared" si="30"/>
        <v/>
      </c>
      <c r="W76" s="163" t="str">
        <f t="shared" si="31"/>
        <v/>
      </c>
      <c r="X76" s="117"/>
      <c r="Y76" s="163">
        <f>IF(Length_5_R2!J10&lt;0,ROUNDUP(Length_5_R2!J10*J$64,$L$105),ROUNDDOWN(Length_5_R2!J10*J$64,$L$105))</f>
        <v>0</v>
      </c>
      <c r="Z76" s="163">
        <f>IF(Length_5_R2!K10&lt;0,ROUNDDOWN(Length_5_R2!K10*J$64,$L$105),ROUNDUP(Length_5_R2!K10*J$64,$L$105))</f>
        <v>0</v>
      </c>
      <c r="AA76" s="163" t="str">
        <f t="shared" si="24"/>
        <v/>
      </c>
      <c r="AB76" s="166" t="e">
        <f t="shared" ca="1" si="25"/>
        <v>#N/A</v>
      </c>
      <c r="AC76" s="163" t="e">
        <f t="shared" ca="1" si="26"/>
        <v>#N/A</v>
      </c>
      <c r="AD76" s="163" t="e">
        <f t="shared" ca="1" si="27"/>
        <v>#VALUE!</v>
      </c>
      <c r="AE76" s="163" t="str">
        <f t="shared" si="32"/>
        <v/>
      </c>
      <c r="AF76" s="163" t="e">
        <f t="shared" ca="1" si="28"/>
        <v>#N/A</v>
      </c>
    </row>
    <row r="77" spans="1:32" ht="15" customHeight="1">
      <c r="B77" s="169" t="b">
        <f>IF(TRIM(Length_5_R2!A11)="",FALSE,TRUE)</f>
        <v>0</v>
      </c>
      <c r="C77" s="163" t="str">
        <f>IF($B77=FALSE,"",VALUE(Length_5_R2!A11))</f>
        <v/>
      </c>
      <c r="D77" s="163" t="str">
        <f>IF($B77=FALSE,"",Length_5_R2!B11)</f>
        <v/>
      </c>
      <c r="E77" s="169" t="str">
        <f>IF(B77=FALSE,"",Length_5_R2!M11)</f>
        <v/>
      </c>
      <c r="F77" s="169" t="str">
        <f>IF(B77=FALSE,"",Length_5_R2!N11)</f>
        <v/>
      </c>
      <c r="G77" s="169" t="str">
        <f>IF(B77=FALSE,"",Length_5_R2!O11)</f>
        <v/>
      </c>
      <c r="H77" s="169" t="str">
        <f>IF(B77=FALSE,"",Length_5_R2!P11)</f>
        <v/>
      </c>
      <c r="I77" s="169" t="str">
        <f>IF(B77=FALSE,"",Length_5_R2!Q11)</f>
        <v/>
      </c>
      <c r="J77" s="163" t="str">
        <f t="shared" si="20"/>
        <v/>
      </c>
      <c r="K77" s="173" t="str">
        <f t="shared" si="21"/>
        <v/>
      </c>
      <c r="L77" s="174" t="str">
        <f>IF(B77=FALSE,"",Length_5_R2!D34)</f>
        <v/>
      </c>
      <c r="M77" s="175" t="str">
        <f>IF(B77=FALSE,"",Calcu!J77*J$64)</f>
        <v/>
      </c>
      <c r="N77" s="586"/>
      <c r="O77" s="587"/>
      <c r="P77" s="587"/>
      <c r="Q77" s="587"/>
      <c r="R77" s="588"/>
      <c r="S77" s="220" t="str">
        <f t="shared" si="22"/>
        <v/>
      </c>
      <c r="T77" s="177" t="str">
        <f t="shared" si="23"/>
        <v/>
      </c>
      <c r="U77" s="186" t="str">
        <f t="shared" si="29"/>
        <v/>
      </c>
      <c r="V77" s="163" t="str">
        <f t="shared" si="30"/>
        <v/>
      </c>
      <c r="W77" s="163" t="str">
        <f t="shared" si="31"/>
        <v/>
      </c>
      <c r="X77" s="117"/>
      <c r="Y77" s="163">
        <f>IF(Length_5_R2!J11&lt;0,ROUNDUP(Length_5_R2!J11*J$64,$L$105),ROUNDDOWN(Length_5_R2!J11*J$64,$L$105))</f>
        <v>0</v>
      </c>
      <c r="Z77" s="163">
        <f>IF(Length_5_R2!K11&lt;0,ROUNDDOWN(Length_5_R2!K11*J$64,$L$105),ROUNDUP(Length_5_R2!K11*J$64,$L$105))</f>
        <v>0</v>
      </c>
      <c r="AA77" s="163" t="str">
        <f t="shared" si="24"/>
        <v/>
      </c>
      <c r="AB77" s="166" t="e">
        <f t="shared" ca="1" si="25"/>
        <v>#N/A</v>
      </c>
      <c r="AC77" s="163" t="e">
        <f t="shared" ca="1" si="26"/>
        <v>#N/A</v>
      </c>
      <c r="AD77" s="163" t="e">
        <f t="shared" ca="1" si="27"/>
        <v>#VALUE!</v>
      </c>
      <c r="AE77" s="163" t="str">
        <f t="shared" si="32"/>
        <v/>
      </c>
      <c r="AF77" s="163" t="e">
        <f t="shared" ca="1" si="28"/>
        <v>#N/A</v>
      </c>
    </row>
    <row r="78" spans="1:32" ht="15" customHeight="1">
      <c r="B78" s="169" t="b">
        <f>IF(TRIM(Length_5_R2!A12)="",FALSE,TRUE)</f>
        <v>0</v>
      </c>
      <c r="C78" s="163" t="str">
        <f>IF($B78=FALSE,"",VALUE(Length_5_R2!A12))</f>
        <v/>
      </c>
      <c r="D78" s="163" t="str">
        <f>IF($B78=FALSE,"",Length_5_R2!B12)</f>
        <v/>
      </c>
      <c r="E78" s="169" t="str">
        <f>IF(B78=FALSE,"",Length_5_R2!M12)</f>
        <v/>
      </c>
      <c r="F78" s="169" t="str">
        <f>IF(B78=FALSE,"",Length_5_R2!N12)</f>
        <v/>
      </c>
      <c r="G78" s="169" t="str">
        <f>IF(B78=FALSE,"",Length_5_R2!O12)</f>
        <v/>
      </c>
      <c r="H78" s="169" t="str">
        <f>IF(B78=FALSE,"",Length_5_R2!P12)</f>
        <v/>
      </c>
      <c r="I78" s="169" t="str">
        <f>IF(B78=FALSE,"",Length_5_R2!Q12)</f>
        <v/>
      </c>
      <c r="J78" s="163" t="str">
        <f t="shared" si="20"/>
        <v/>
      </c>
      <c r="K78" s="173" t="str">
        <f t="shared" si="21"/>
        <v/>
      </c>
      <c r="L78" s="174" t="str">
        <f>IF(B78=FALSE,"",Length_5_R2!D35)</f>
        <v/>
      </c>
      <c r="M78" s="175" t="str">
        <f>IF(B78=FALSE,"",Calcu!J78*J$64)</f>
        <v/>
      </c>
      <c r="N78" s="586"/>
      <c r="O78" s="587"/>
      <c r="P78" s="587"/>
      <c r="Q78" s="587"/>
      <c r="R78" s="588"/>
      <c r="S78" s="220" t="str">
        <f t="shared" si="22"/>
        <v/>
      </c>
      <c r="T78" s="177" t="str">
        <f t="shared" si="23"/>
        <v/>
      </c>
      <c r="U78" s="186" t="str">
        <f t="shared" si="29"/>
        <v/>
      </c>
      <c r="V78" s="163" t="str">
        <f t="shared" si="30"/>
        <v/>
      </c>
      <c r="W78" s="163" t="str">
        <f t="shared" si="31"/>
        <v/>
      </c>
      <c r="X78" s="117"/>
      <c r="Y78" s="163">
        <f>IF(Length_5_R2!J12&lt;0,ROUNDUP(Length_5_R2!J12*J$64,$L$105),ROUNDDOWN(Length_5_R2!J12*J$64,$L$105))</f>
        <v>0</v>
      </c>
      <c r="Z78" s="163">
        <f>IF(Length_5_R2!K12&lt;0,ROUNDDOWN(Length_5_R2!K12*J$64,$L$105),ROUNDUP(Length_5_R2!K12*J$64,$L$105))</f>
        <v>0</v>
      </c>
      <c r="AA78" s="163" t="str">
        <f t="shared" si="24"/>
        <v/>
      </c>
      <c r="AB78" s="166" t="e">
        <f t="shared" ca="1" si="25"/>
        <v>#N/A</v>
      </c>
      <c r="AC78" s="163" t="e">
        <f t="shared" ca="1" si="26"/>
        <v>#N/A</v>
      </c>
      <c r="AD78" s="163" t="e">
        <f t="shared" ca="1" si="27"/>
        <v>#VALUE!</v>
      </c>
      <c r="AE78" s="163" t="str">
        <f t="shared" si="32"/>
        <v/>
      </c>
      <c r="AF78" s="163" t="e">
        <f t="shared" ca="1" si="28"/>
        <v>#N/A</v>
      </c>
    </row>
    <row r="79" spans="1:32" ht="15" customHeight="1">
      <c r="B79" s="169" t="b">
        <f>IF(TRIM(Length_5_R2!A13)="",FALSE,TRUE)</f>
        <v>0</v>
      </c>
      <c r="C79" s="163" t="str">
        <f>IF($B79=FALSE,"",VALUE(Length_5_R2!A13))</f>
        <v/>
      </c>
      <c r="D79" s="163" t="str">
        <f>IF($B79=FALSE,"",Length_5_R2!B13)</f>
        <v/>
      </c>
      <c r="E79" s="169" t="str">
        <f>IF(B79=FALSE,"",Length_5_R2!M13)</f>
        <v/>
      </c>
      <c r="F79" s="169" t="str">
        <f>IF(B79=FALSE,"",Length_5_R2!N13)</f>
        <v/>
      </c>
      <c r="G79" s="169" t="str">
        <f>IF(B79=FALSE,"",Length_5_R2!O13)</f>
        <v/>
      </c>
      <c r="H79" s="169" t="str">
        <f>IF(B79=FALSE,"",Length_5_R2!P13)</f>
        <v/>
      </c>
      <c r="I79" s="169" t="str">
        <f>IF(B79=FALSE,"",Length_5_R2!Q13)</f>
        <v/>
      </c>
      <c r="J79" s="163" t="str">
        <f t="shared" si="20"/>
        <v/>
      </c>
      <c r="K79" s="173" t="str">
        <f t="shared" si="21"/>
        <v/>
      </c>
      <c r="L79" s="174" t="str">
        <f>IF(B79=FALSE,"",Length_5_R2!D36)</f>
        <v/>
      </c>
      <c r="M79" s="175" t="str">
        <f>IF(B79=FALSE,"",Calcu!J79*J$64)</f>
        <v/>
      </c>
      <c r="N79" s="586"/>
      <c r="O79" s="587"/>
      <c r="P79" s="587"/>
      <c r="Q79" s="587"/>
      <c r="R79" s="588"/>
      <c r="S79" s="220" t="str">
        <f t="shared" si="22"/>
        <v/>
      </c>
      <c r="T79" s="177" t="str">
        <f t="shared" si="23"/>
        <v/>
      </c>
      <c r="U79" s="186" t="str">
        <f t="shared" si="29"/>
        <v/>
      </c>
      <c r="V79" s="163" t="str">
        <f t="shared" si="30"/>
        <v/>
      </c>
      <c r="W79" s="163" t="str">
        <f t="shared" si="31"/>
        <v/>
      </c>
      <c r="X79" s="117"/>
      <c r="Y79" s="163">
        <f>IF(Length_5_R2!J13&lt;0,ROUNDUP(Length_5_R2!J13*J$64,$L$105),ROUNDDOWN(Length_5_R2!J13*J$64,$L$105))</f>
        <v>0</v>
      </c>
      <c r="Z79" s="163">
        <f>IF(Length_5_R2!K13&lt;0,ROUNDDOWN(Length_5_R2!K13*J$64,$L$105),ROUNDUP(Length_5_R2!K13*J$64,$L$105))</f>
        <v>0</v>
      </c>
      <c r="AA79" s="163" t="str">
        <f t="shared" si="24"/>
        <v/>
      </c>
      <c r="AB79" s="166" t="e">
        <f t="shared" ca="1" si="25"/>
        <v>#N/A</v>
      </c>
      <c r="AC79" s="163" t="e">
        <f t="shared" ca="1" si="26"/>
        <v>#N/A</v>
      </c>
      <c r="AD79" s="163" t="e">
        <f t="shared" ca="1" si="27"/>
        <v>#VALUE!</v>
      </c>
      <c r="AE79" s="163" t="str">
        <f t="shared" si="32"/>
        <v/>
      </c>
      <c r="AF79" s="163" t="e">
        <f t="shared" ca="1" si="28"/>
        <v>#N/A</v>
      </c>
    </row>
    <row r="80" spans="1:32" ht="15" customHeight="1">
      <c r="B80" s="169" t="b">
        <f>IF(TRIM(Length_5_R2!A14)="",FALSE,TRUE)</f>
        <v>0</v>
      </c>
      <c r="C80" s="163" t="str">
        <f>IF($B80=FALSE,"",VALUE(Length_5_R2!A14))</f>
        <v/>
      </c>
      <c r="D80" s="163" t="str">
        <f>IF($B80=FALSE,"",Length_5_R2!B14)</f>
        <v/>
      </c>
      <c r="E80" s="169" t="str">
        <f>IF(B80=FALSE,"",Length_5_R2!M14)</f>
        <v/>
      </c>
      <c r="F80" s="169" t="str">
        <f>IF(B80=FALSE,"",Length_5_R2!N14)</f>
        <v/>
      </c>
      <c r="G80" s="169" t="str">
        <f>IF(B80=FALSE,"",Length_5_R2!O14)</f>
        <v/>
      </c>
      <c r="H80" s="169" t="str">
        <f>IF(B80=FALSE,"",Length_5_R2!P14)</f>
        <v/>
      </c>
      <c r="I80" s="169" t="str">
        <f>IF(B80=FALSE,"",Length_5_R2!Q14)</f>
        <v/>
      </c>
      <c r="J80" s="163" t="str">
        <f t="shared" si="20"/>
        <v/>
      </c>
      <c r="K80" s="173" t="str">
        <f t="shared" si="21"/>
        <v/>
      </c>
      <c r="L80" s="174" t="str">
        <f>IF(B80=FALSE,"",Length_5_R2!D37)</f>
        <v/>
      </c>
      <c r="M80" s="175" t="str">
        <f>IF(B80=FALSE,"",Calcu!J80*J$64)</f>
        <v/>
      </c>
      <c r="N80" s="586"/>
      <c r="O80" s="587"/>
      <c r="P80" s="587"/>
      <c r="Q80" s="587"/>
      <c r="R80" s="588"/>
      <c r="S80" s="220" t="str">
        <f t="shared" si="22"/>
        <v/>
      </c>
      <c r="T80" s="177" t="str">
        <f t="shared" si="23"/>
        <v/>
      </c>
      <c r="U80" s="186" t="str">
        <f t="shared" si="29"/>
        <v/>
      </c>
      <c r="V80" s="163" t="str">
        <f t="shared" si="30"/>
        <v/>
      </c>
      <c r="W80" s="163" t="str">
        <f t="shared" si="31"/>
        <v/>
      </c>
      <c r="X80" s="117"/>
      <c r="Y80" s="163">
        <f>IF(Length_5_R2!J14&lt;0,ROUNDUP(Length_5_R2!J14*J$64,$L$105),ROUNDDOWN(Length_5_R2!J14*J$64,$L$105))</f>
        <v>0</v>
      </c>
      <c r="Z80" s="163">
        <f>IF(Length_5_R2!K14&lt;0,ROUNDDOWN(Length_5_R2!K14*J$64,$L$105),ROUNDUP(Length_5_R2!K14*J$64,$L$105))</f>
        <v>0</v>
      </c>
      <c r="AA80" s="163" t="str">
        <f t="shared" si="24"/>
        <v/>
      </c>
      <c r="AB80" s="166" t="e">
        <f t="shared" ca="1" si="25"/>
        <v>#N/A</v>
      </c>
      <c r="AC80" s="163" t="e">
        <f t="shared" ca="1" si="26"/>
        <v>#N/A</v>
      </c>
      <c r="AD80" s="163" t="e">
        <f t="shared" ca="1" si="27"/>
        <v>#VALUE!</v>
      </c>
      <c r="AE80" s="163" t="str">
        <f t="shared" si="32"/>
        <v/>
      </c>
      <c r="AF80" s="163" t="e">
        <f t="shared" ca="1" si="28"/>
        <v>#N/A</v>
      </c>
    </row>
    <row r="81" spans="1:32" ht="15" customHeight="1">
      <c r="B81" s="169" t="b">
        <f>IF(TRIM(Length_5_R2!A15)="",FALSE,TRUE)</f>
        <v>0</v>
      </c>
      <c r="C81" s="163" t="str">
        <f>IF($B81=FALSE,"",VALUE(Length_5_R2!A15))</f>
        <v/>
      </c>
      <c r="D81" s="163" t="str">
        <f>IF($B81=FALSE,"",Length_5_R2!B15)</f>
        <v/>
      </c>
      <c r="E81" s="169" t="str">
        <f>IF(B81=FALSE,"",Length_5_R2!M15)</f>
        <v/>
      </c>
      <c r="F81" s="169" t="str">
        <f>IF(B81=FALSE,"",Length_5_R2!N15)</f>
        <v/>
      </c>
      <c r="G81" s="169" t="str">
        <f>IF(B81=FALSE,"",Length_5_R2!O15)</f>
        <v/>
      </c>
      <c r="H81" s="169" t="str">
        <f>IF(B81=FALSE,"",Length_5_R2!P15)</f>
        <v/>
      </c>
      <c r="I81" s="169" t="str">
        <f>IF(B81=FALSE,"",Length_5_R2!Q15)</f>
        <v/>
      </c>
      <c r="J81" s="163" t="str">
        <f t="shared" si="20"/>
        <v/>
      </c>
      <c r="K81" s="173" t="str">
        <f t="shared" si="21"/>
        <v/>
      </c>
      <c r="L81" s="174" t="str">
        <f>IF(B81=FALSE,"",Length_5_R2!D38)</f>
        <v/>
      </c>
      <c r="M81" s="175" t="str">
        <f>IF(B81=FALSE,"",Calcu!J81*J$64)</f>
        <v/>
      </c>
      <c r="N81" s="586"/>
      <c r="O81" s="587"/>
      <c r="P81" s="587"/>
      <c r="Q81" s="587"/>
      <c r="R81" s="588"/>
      <c r="S81" s="220" t="str">
        <f t="shared" si="22"/>
        <v/>
      </c>
      <c r="T81" s="177" t="str">
        <f t="shared" si="23"/>
        <v/>
      </c>
      <c r="U81" s="186" t="str">
        <f t="shared" si="29"/>
        <v/>
      </c>
      <c r="V81" s="163" t="str">
        <f t="shared" si="30"/>
        <v/>
      </c>
      <c r="W81" s="163" t="str">
        <f t="shared" si="31"/>
        <v/>
      </c>
      <c r="X81" s="117"/>
      <c r="Y81" s="163">
        <f>IF(Length_5_R2!J15&lt;0,ROUNDUP(Length_5_R2!J15*J$64,$L$105),ROUNDDOWN(Length_5_R2!J15*J$64,$L$105))</f>
        <v>0</v>
      </c>
      <c r="Z81" s="163">
        <f>IF(Length_5_R2!K15&lt;0,ROUNDDOWN(Length_5_R2!K15*J$64,$L$105),ROUNDUP(Length_5_R2!K15*J$64,$L$105))</f>
        <v>0</v>
      </c>
      <c r="AA81" s="163" t="str">
        <f t="shared" si="24"/>
        <v/>
      </c>
      <c r="AB81" s="166" t="e">
        <f t="shared" ca="1" si="25"/>
        <v>#N/A</v>
      </c>
      <c r="AC81" s="163" t="e">
        <f t="shared" ca="1" si="26"/>
        <v>#N/A</v>
      </c>
      <c r="AD81" s="163" t="e">
        <f t="shared" ca="1" si="27"/>
        <v>#VALUE!</v>
      </c>
      <c r="AE81" s="163" t="str">
        <f t="shared" si="32"/>
        <v/>
      </c>
      <c r="AF81" s="163" t="e">
        <f t="shared" ca="1" si="28"/>
        <v>#N/A</v>
      </c>
    </row>
    <row r="82" spans="1:32" ht="15" customHeight="1">
      <c r="B82" s="169" t="b">
        <f>IF(TRIM(Length_5_R2!A16)="",FALSE,TRUE)</f>
        <v>0</v>
      </c>
      <c r="C82" s="163" t="str">
        <f>IF($B82=FALSE,"",VALUE(Length_5_R2!A16))</f>
        <v/>
      </c>
      <c r="D82" s="163" t="str">
        <f>IF($B82=FALSE,"",Length_5_R2!B16)</f>
        <v/>
      </c>
      <c r="E82" s="169" t="str">
        <f>IF(B82=FALSE,"",Length_5_R2!M16)</f>
        <v/>
      </c>
      <c r="F82" s="169" t="str">
        <f>IF(B82=FALSE,"",Length_5_R2!N16)</f>
        <v/>
      </c>
      <c r="G82" s="169" t="str">
        <f>IF(B82=FALSE,"",Length_5_R2!O16)</f>
        <v/>
      </c>
      <c r="H82" s="169" t="str">
        <f>IF(B82=FALSE,"",Length_5_R2!P16)</f>
        <v/>
      </c>
      <c r="I82" s="169" t="str">
        <f>IF(B82=FALSE,"",Length_5_R2!Q16)</f>
        <v/>
      </c>
      <c r="J82" s="163" t="str">
        <f t="shared" si="20"/>
        <v/>
      </c>
      <c r="K82" s="173" t="str">
        <f t="shared" si="21"/>
        <v/>
      </c>
      <c r="L82" s="174" t="str">
        <f>IF(B82=FALSE,"",Length_5_R2!D39)</f>
        <v/>
      </c>
      <c r="M82" s="175" t="str">
        <f>IF(B82=FALSE,"",Calcu!J82*J$64)</f>
        <v/>
      </c>
      <c r="N82" s="586"/>
      <c r="O82" s="587"/>
      <c r="P82" s="587"/>
      <c r="Q82" s="587"/>
      <c r="R82" s="588"/>
      <c r="S82" s="220" t="str">
        <f t="shared" si="22"/>
        <v/>
      </c>
      <c r="T82" s="177" t="str">
        <f t="shared" si="23"/>
        <v/>
      </c>
      <c r="U82" s="186" t="str">
        <f t="shared" si="29"/>
        <v/>
      </c>
      <c r="V82" s="163" t="str">
        <f t="shared" si="30"/>
        <v/>
      </c>
      <c r="W82" s="163" t="str">
        <f t="shared" si="31"/>
        <v/>
      </c>
      <c r="X82" s="117"/>
      <c r="Y82" s="163">
        <f>IF(Length_5_R2!J16&lt;0,ROUNDUP(Length_5_R2!J16*J$64,$L$105),ROUNDDOWN(Length_5_R2!J16*J$64,$L$105))</f>
        <v>0</v>
      </c>
      <c r="Z82" s="163">
        <f>IF(Length_5_R2!K16&lt;0,ROUNDDOWN(Length_5_R2!K16*J$64,$L$105),ROUNDUP(Length_5_R2!K16*J$64,$L$105))</f>
        <v>0</v>
      </c>
      <c r="AA82" s="163" t="str">
        <f t="shared" si="24"/>
        <v/>
      </c>
      <c r="AB82" s="166" t="e">
        <f t="shared" ca="1" si="25"/>
        <v>#N/A</v>
      </c>
      <c r="AC82" s="163" t="e">
        <f t="shared" ca="1" si="26"/>
        <v>#N/A</v>
      </c>
      <c r="AD82" s="163" t="e">
        <f t="shared" ca="1" si="27"/>
        <v>#VALUE!</v>
      </c>
      <c r="AE82" s="163" t="str">
        <f t="shared" si="32"/>
        <v/>
      </c>
      <c r="AF82" s="163" t="e">
        <f t="shared" ca="1" si="28"/>
        <v>#N/A</v>
      </c>
    </row>
    <row r="83" spans="1:32" ht="15" customHeight="1">
      <c r="B83" s="169" t="b">
        <f>IF(TRIM(Length_5_R2!A17)="",FALSE,TRUE)</f>
        <v>0</v>
      </c>
      <c r="C83" s="163" t="str">
        <f>IF($B83=FALSE,"",VALUE(Length_5_R2!A17))</f>
        <v/>
      </c>
      <c r="D83" s="163" t="str">
        <f>IF($B83=FALSE,"",Length_5_R2!B17)</f>
        <v/>
      </c>
      <c r="E83" s="169" t="str">
        <f>IF(B83=FALSE,"",Length_5_R2!M17)</f>
        <v/>
      </c>
      <c r="F83" s="169" t="str">
        <f>IF(B83=FALSE,"",Length_5_R2!N17)</f>
        <v/>
      </c>
      <c r="G83" s="169" t="str">
        <f>IF(B83=FALSE,"",Length_5_R2!O17)</f>
        <v/>
      </c>
      <c r="H83" s="169" t="str">
        <f>IF(B83=FALSE,"",Length_5_R2!P17)</f>
        <v/>
      </c>
      <c r="I83" s="169" t="str">
        <f>IF(B83=FALSE,"",Length_5_R2!Q17)</f>
        <v/>
      </c>
      <c r="J83" s="163" t="str">
        <f t="shared" si="20"/>
        <v/>
      </c>
      <c r="K83" s="173" t="str">
        <f t="shared" si="21"/>
        <v/>
      </c>
      <c r="L83" s="174" t="str">
        <f>IF(B83=FALSE,"",Length_5_R2!D40)</f>
        <v/>
      </c>
      <c r="M83" s="175" t="str">
        <f>IF(B83=FALSE,"",Calcu!J83*J$64)</f>
        <v/>
      </c>
      <c r="N83" s="586"/>
      <c r="O83" s="587"/>
      <c r="P83" s="587"/>
      <c r="Q83" s="587"/>
      <c r="R83" s="588"/>
      <c r="S83" s="220" t="str">
        <f t="shared" si="22"/>
        <v/>
      </c>
      <c r="T83" s="177" t="str">
        <f t="shared" si="23"/>
        <v/>
      </c>
      <c r="U83" s="186" t="str">
        <f t="shared" si="29"/>
        <v/>
      </c>
      <c r="V83" s="163" t="str">
        <f t="shared" si="30"/>
        <v/>
      </c>
      <c r="W83" s="163" t="str">
        <f t="shared" si="31"/>
        <v/>
      </c>
      <c r="X83" s="117"/>
      <c r="Y83" s="163">
        <f>IF(Length_5_R2!J17&lt;0,ROUNDUP(Length_5_R2!J17*J$64,$L$105),ROUNDDOWN(Length_5_R2!J17*J$64,$L$105))</f>
        <v>0</v>
      </c>
      <c r="Z83" s="163">
        <f>IF(Length_5_R2!K17&lt;0,ROUNDDOWN(Length_5_R2!K17*J$64,$L$105),ROUNDUP(Length_5_R2!K17*J$64,$L$105))</f>
        <v>0</v>
      </c>
      <c r="AA83" s="163" t="str">
        <f t="shared" si="24"/>
        <v/>
      </c>
      <c r="AB83" s="166" t="e">
        <f t="shared" ca="1" si="25"/>
        <v>#N/A</v>
      </c>
      <c r="AC83" s="163" t="e">
        <f t="shared" ca="1" si="26"/>
        <v>#N/A</v>
      </c>
      <c r="AD83" s="163" t="e">
        <f t="shared" ca="1" si="27"/>
        <v>#VALUE!</v>
      </c>
      <c r="AE83" s="163" t="str">
        <f t="shared" si="32"/>
        <v/>
      </c>
      <c r="AF83" s="163" t="e">
        <f t="shared" ca="1" si="28"/>
        <v>#N/A</v>
      </c>
    </row>
    <row r="84" spans="1:32" ht="15" customHeight="1">
      <c r="B84" s="169" t="b">
        <f>IF(TRIM(Length_5_R2!A18)="",FALSE,TRUE)</f>
        <v>0</v>
      </c>
      <c r="C84" s="163" t="str">
        <f>IF($B84=FALSE,"",VALUE(Length_5_R2!A18))</f>
        <v/>
      </c>
      <c r="D84" s="163" t="str">
        <f>IF($B84=FALSE,"",Length_5_R2!B18)</f>
        <v/>
      </c>
      <c r="E84" s="169" t="str">
        <f>IF(B84=FALSE,"",Length_5_R2!M18)</f>
        <v/>
      </c>
      <c r="F84" s="169" t="str">
        <f>IF(B84=FALSE,"",Length_5_R2!N18)</f>
        <v/>
      </c>
      <c r="G84" s="169" t="str">
        <f>IF(B84=FALSE,"",Length_5_R2!O18)</f>
        <v/>
      </c>
      <c r="H84" s="169" t="str">
        <f>IF(B84=FALSE,"",Length_5_R2!P18)</f>
        <v/>
      </c>
      <c r="I84" s="169" t="str">
        <f>IF(B84=FALSE,"",Length_5_R2!Q18)</f>
        <v/>
      </c>
      <c r="J84" s="163" t="str">
        <f t="shared" si="20"/>
        <v/>
      </c>
      <c r="K84" s="173" t="str">
        <f t="shared" si="21"/>
        <v/>
      </c>
      <c r="L84" s="174" t="str">
        <f>IF(B84=FALSE,"",Length_5_R2!D41)</f>
        <v/>
      </c>
      <c r="M84" s="175" t="str">
        <f>IF(B84=FALSE,"",Calcu!J84*J$64)</f>
        <v/>
      </c>
      <c r="N84" s="586"/>
      <c r="O84" s="587"/>
      <c r="P84" s="587"/>
      <c r="Q84" s="587"/>
      <c r="R84" s="588"/>
      <c r="S84" s="220" t="str">
        <f t="shared" si="22"/>
        <v/>
      </c>
      <c r="T84" s="177" t="str">
        <f t="shared" si="23"/>
        <v/>
      </c>
      <c r="U84" s="186" t="str">
        <f t="shared" si="29"/>
        <v/>
      </c>
      <c r="V84" s="163" t="str">
        <f t="shared" si="30"/>
        <v/>
      </c>
      <c r="W84" s="163" t="str">
        <f t="shared" si="31"/>
        <v/>
      </c>
      <c r="X84" s="117"/>
      <c r="Y84" s="163">
        <f>IF(Length_5_R2!J18&lt;0,ROUNDUP(Length_5_R2!J18*J$64,$L$105),ROUNDDOWN(Length_5_R2!J18*J$64,$L$105))</f>
        <v>0</v>
      </c>
      <c r="Z84" s="163">
        <f>IF(Length_5_R2!K18&lt;0,ROUNDDOWN(Length_5_R2!K18*J$64,$L$105),ROUNDUP(Length_5_R2!K18*J$64,$L$105))</f>
        <v>0</v>
      </c>
      <c r="AA84" s="163" t="str">
        <f t="shared" si="24"/>
        <v/>
      </c>
      <c r="AB84" s="166" t="e">
        <f t="shared" ca="1" si="25"/>
        <v>#N/A</v>
      </c>
      <c r="AC84" s="163" t="e">
        <f t="shared" ca="1" si="26"/>
        <v>#N/A</v>
      </c>
      <c r="AD84" s="163" t="e">
        <f t="shared" ca="1" si="27"/>
        <v>#VALUE!</v>
      </c>
      <c r="AE84" s="163" t="str">
        <f t="shared" si="32"/>
        <v/>
      </c>
      <c r="AF84" s="163" t="e">
        <f t="shared" ca="1" si="28"/>
        <v>#N/A</v>
      </c>
    </row>
    <row r="85" spans="1:32" ht="15" customHeight="1">
      <c r="B85" s="169" t="b">
        <f>IF(TRIM(Length_5_R2!A19)="",FALSE,TRUE)</f>
        <v>0</v>
      </c>
      <c r="C85" s="163" t="str">
        <f>IF($B85=FALSE,"",VALUE(Length_5_R2!A19))</f>
        <v/>
      </c>
      <c r="D85" s="163" t="str">
        <f>IF($B85=FALSE,"",Length_5_R2!B19)</f>
        <v/>
      </c>
      <c r="E85" s="169" t="str">
        <f>IF(B85=FALSE,"",Length_5_R2!M19)</f>
        <v/>
      </c>
      <c r="F85" s="169" t="str">
        <f>IF(B85=FALSE,"",Length_5_R2!N19)</f>
        <v/>
      </c>
      <c r="G85" s="169" t="str">
        <f>IF(B85=FALSE,"",Length_5_R2!O19)</f>
        <v/>
      </c>
      <c r="H85" s="169" t="str">
        <f>IF(B85=FALSE,"",Length_5_R2!P19)</f>
        <v/>
      </c>
      <c r="I85" s="169" t="str">
        <f>IF(B85=FALSE,"",Length_5_R2!Q19)</f>
        <v/>
      </c>
      <c r="J85" s="163" t="str">
        <f t="shared" si="20"/>
        <v/>
      </c>
      <c r="K85" s="173" t="str">
        <f t="shared" si="21"/>
        <v/>
      </c>
      <c r="L85" s="174" t="str">
        <f>IF(B85=FALSE,"",Length_5_R2!D42)</f>
        <v/>
      </c>
      <c r="M85" s="175" t="str">
        <f>IF(B85=FALSE,"",Calcu!J85*J$64)</f>
        <v/>
      </c>
      <c r="N85" s="586"/>
      <c r="O85" s="587"/>
      <c r="P85" s="587"/>
      <c r="Q85" s="587"/>
      <c r="R85" s="588"/>
      <c r="S85" s="220" t="str">
        <f t="shared" si="22"/>
        <v/>
      </c>
      <c r="T85" s="177" t="str">
        <f t="shared" si="23"/>
        <v/>
      </c>
      <c r="U85" s="186" t="str">
        <f t="shared" si="29"/>
        <v/>
      </c>
      <c r="V85" s="163" t="str">
        <f t="shared" si="30"/>
        <v/>
      </c>
      <c r="W85" s="163" t="str">
        <f t="shared" si="31"/>
        <v/>
      </c>
      <c r="X85" s="117"/>
      <c r="Y85" s="163">
        <f>IF(Length_5_R2!J19&lt;0,ROUNDUP(Length_5_R2!J19*J$64,$L$105),ROUNDDOWN(Length_5_R2!J19*J$64,$L$105))</f>
        <v>0</v>
      </c>
      <c r="Z85" s="163">
        <f>IF(Length_5_R2!K19&lt;0,ROUNDDOWN(Length_5_R2!K19*J$64,$L$105),ROUNDUP(Length_5_R2!K19*J$64,$L$105))</f>
        <v>0</v>
      </c>
      <c r="AA85" s="163" t="str">
        <f t="shared" si="24"/>
        <v/>
      </c>
      <c r="AB85" s="166" t="e">
        <f t="shared" ca="1" si="25"/>
        <v>#N/A</v>
      </c>
      <c r="AC85" s="163" t="e">
        <f t="shared" ca="1" si="26"/>
        <v>#N/A</v>
      </c>
      <c r="AD85" s="163" t="e">
        <f t="shared" ca="1" si="27"/>
        <v>#VALUE!</v>
      </c>
      <c r="AE85" s="163" t="str">
        <f t="shared" si="32"/>
        <v/>
      </c>
      <c r="AF85" s="163" t="e">
        <f t="shared" ca="1" si="28"/>
        <v>#N/A</v>
      </c>
    </row>
    <row r="86" spans="1:32" ht="15" customHeight="1">
      <c r="B86" s="169" t="b">
        <f>IF(TRIM(Length_5_R2!A20)="",FALSE,TRUE)</f>
        <v>0</v>
      </c>
      <c r="C86" s="163" t="str">
        <f>IF($B86=FALSE,"",VALUE(Length_5_R2!A20))</f>
        <v/>
      </c>
      <c r="D86" s="163" t="str">
        <f>IF($B86=FALSE,"",Length_5_R2!B20)</f>
        <v/>
      </c>
      <c r="E86" s="169" t="str">
        <f>IF(B86=FALSE,"",Length_5_R2!M20)</f>
        <v/>
      </c>
      <c r="F86" s="169" t="str">
        <f>IF(B86=FALSE,"",Length_5_R2!N20)</f>
        <v/>
      </c>
      <c r="G86" s="169" t="str">
        <f>IF(B86=FALSE,"",Length_5_R2!O20)</f>
        <v/>
      </c>
      <c r="H86" s="169" t="str">
        <f>IF(B86=FALSE,"",Length_5_R2!P20)</f>
        <v/>
      </c>
      <c r="I86" s="169" t="str">
        <f>IF(B86=FALSE,"",Length_5_R2!Q20)</f>
        <v/>
      </c>
      <c r="J86" s="163" t="str">
        <f t="shared" si="20"/>
        <v/>
      </c>
      <c r="K86" s="173" t="str">
        <f t="shared" si="21"/>
        <v/>
      </c>
      <c r="L86" s="174" t="str">
        <f>IF(B86=FALSE,"",Length_5_R2!D43)</f>
        <v/>
      </c>
      <c r="M86" s="175" t="str">
        <f>IF(B86=FALSE,"",Calcu!J86*J$64)</f>
        <v/>
      </c>
      <c r="N86" s="586"/>
      <c r="O86" s="587"/>
      <c r="P86" s="587"/>
      <c r="Q86" s="587"/>
      <c r="R86" s="588"/>
      <c r="S86" s="220" t="str">
        <f t="shared" si="22"/>
        <v/>
      </c>
      <c r="T86" s="177" t="str">
        <f t="shared" si="23"/>
        <v/>
      </c>
      <c r="U86" s="186" t="str">
        <f t="shared" si="29"/>
        <v/>
      </c>
      <c r="V86" s="163" t="str">
        <f t="shared" si="30"/>
        <v/>
      </c>
      <c r="W86" s="163" t="str">
        <f t="shared" si="31"/>
        <v/>
      </c>
      <c r="X86" s="117"/>
      <c r="Y86" s="163">
        <f>IF(Length_5_R2!J20&lt;0,ROUNDUP(Length_5_R2!J20*J$64,$L$105),ROUNDDOWN(Length_5_R2!J20*J$64,$L$105))</f>
        <v>0</v>
      </c>
      <c r="Z86" s="163">
        <f>IF(Length_5_R2!K20&lt;0,ROUNDDOWN(Length_5_R2!K20*J$64,$L$105),ROUNDUP(Length_5_R2!K20*J$64,$L$105))</f>
        <v>0</v>
      </c>
      <c r="AA86" s="163" t="str">
        <f t="shared" si="24"/>
        <v/>
      </c>
      <c r="AB86" s="166" t="e">
        <f t="shared" ca="1" si="25"/>
        <v>#N/A</v>
      </c>
      <c r="AC86" s="163" t="e">
        <f t="shared" ca="1" si="26"/>
        <v>#N/A</v>
      </c>
      <c r="AD86" s="163" t="e">
        <f t="shared" ca="1" si="27"/>
        <v>#VALUE!</v>
      </c>
      <c r="AE86" s="163" t="str">
        <f t="shared" si="32"/>
        <v/>
      </c>
      <c r="AF86" s="163" t="e">
        <f t="shared" ca="1" si="28"/>
        <v>#N/A</v>
      </c>
    </row>
    <row r="87" spans="1:32" ht="15" customHeight="1">
      <c r="B87" s="169" t="b">
        <f>IF(TRIM(Length_5_R2!A21)="",FALSE,TRUE)</f>
        <v>0</v>
      </c>
      <c r="C87" s="163" t="str">
        <f>IF($B87=FALSE,"",VALUE(Length_5_R2!A21))</f>
        <v/>
      </c>
      <c r="D87" s="163" t="str">
        <f>IF($B87=FALSE,"",Length_5_R2!B21)</f>
        <v/>
      </c>
      <c r="E87" s="169" t="str">
        <f>IF(B87=FALSE,"",Length_5_R2!M21)</f>
        <v/>
      </c>
      <c r="F87" s="169" t="str">
        <f>IF(B87=FALSE,"",Length_5_R2!N21)</f>
        <v/>
      </c>
      <c r="G87" s="169" t="str">
        <f>IF(B87=FALSE,"",Length_5_R2!O21)</f>
        <v/>
      </c>
      <c r="H87" s="169" t="str">
        <f>IF(B87=FALSE,"",Length_5_R2!P21)</f>
        <v/>
      </c>
      <c r="I87" s="169" t="str">
        <f>IF(B87=FALSE,"",Length_5_R2!Q21)</f>
        <v/>
      </c>
      <c r="J87" s="163" t="str">
        <f t="shared" si="20"/>
        <v/>
      </c>
      <c r="K87" s="173" t="str">
        <f t="shared" si="21"/>
        <v/>
      </c>
      <c r="L87" s="174" t="str">
        <f>IF(B87=FALSE,"",Length_5_R2!D44)</f>
        <v/>
      </c>
      <c r="M87" s="175" t="str">
        <f>IF(B87=FALSE,"",Calcu!J87*J$64)</f>
        <v/>
      </c>
      <c r="N87" s="586"/>
      <c r="O87" s="587"/>
      <c r="P87" s="587"/>
      <c r="Q87" s="587"/>
      <c r="R87" s="588"/>
      <c r="S87" s="220" t="str">
        <f t="shared" si="22"/>
        <v/>
      </c>
      <c r="T87" s="177" t="str">
        <f t="shared" si="23"/>
        <v/>
      </c>
      <c r="U87" s="186" t="str">
        <f t="shared" si="29"/>
        <v/>
      </c>
      <c r="V87" s="163" t="str">
        <f t="shared" si="30"/>
        <v/>
      </c>
      <c r="W87" s="163" t="str">
        <f t="shared" si="31"/>
        <v/>
      </c>
      <c r="X87" s="117"/>
      <c r="Y87" s="163">
        <f>IF(Length_5_R2!J21&lt;0,ROUNDUP(Length_5_R2!J21*J$64,$L$105),ROUNDDOWN(Length_5_R2!J21*J$64,$L$105))</f>
        <v>0</v>
      </c>
      <c r="Z87" s="163">
        <f>IF(Length_5_R2!K21&lt;0,ROUNDDOWN(Length_5_R2!K21*J$64,$L$105),ROUNDUP(Length_5_R2!K21*J$64,$L$105))</f>
        <v>0</v>
      </c>
      <c r="AA87" s="163" t="str">
        <f t="shared" si="24"/>
        <v/>
      </c>
      <c r="AB87" s="166" t="e">
        <f t="shared" ca="1" si="25"/>
        <v>#N/A</v>
      </c>
      <c r="AC87" s="163" t="e">
        <f t="shared" ca="1" si="26"/>
        <v>#N/A</v>
      </c>
      <c r="AD87" s="163" t="e">
        <f t="shared" ca="1" si="27"/>
        <v>#VALUE!</v>
      </c>
      <c r="AE87" s="163" t="str">
        <f t="shared" si="32"/>
        <v/>
      </c>
      <c r="AF87" s="163" t="e">
        <f t="shared" ca="1" si="28"/>
        <v>#N/A</v>
      </c>
    </row>
    <row r="88" spans="1:32" ht="15" customHeight="1">
      <c r="B88" s="169" t="b">
        <f>IF(TRIM(Length_5_R2!A22)="",FALSE,TRUE)</f>
        <v>0</v>
      </c>
      <c r="C88" s="163" t="str">
        <f>IF($B88=FALSE,"",VALUE(Length_5_R2!A22))</f>
        <v/>
      </c>
      <c r="D88" s="163" t="str">
        <f>IF($B88=FALSE,"",Length_5_R2!B22)</f>
        <v/>
      </c>
      <c r="E88" s="169" t="str">
        <f>IF(B88=FALSE,"",Length_5_R2!M22)</f>
        <v/>
      </c>
      <c r="F88" s="169" t="str">
        <f>IF(B88=FALSE,"",Length_5_R2!N22)</f>
        <v/>
      </c>
      <c r="G88" s="169" t="str">
        <f>IF(B88=FALSE,"",Length_5_R2!O22)</f>
        <v/>
      </c>
      <c r="H88" s="169" t="str">
        <f>IF(B88=FALSE,"",Length_5_R2!P22)</f>
        <v/>
      </c>
      <c r="I88" s="169" t="str">
        <f>IF(B88=FALSE,"",Length_5_R2!Q22)</f>
        <v/>
      </c>
      <c r="J88" s="163" t="str">
        <f t="shared" si="20"/>
        <v/>
      </c>
      <c r="K88" s="173" t="str">
        <f t="shared" si="21"/>
        <v/>
      </c>
      <c r="L88" s="174" t="str">
        <f>IF(B88=FALSE,"",Length_5_R2!D45)</f>
        <v/>
      </c>
      <c r="M88" s="175" t="str">
        <f>IF(B88=FALSE,"",Calcu!J88*J$64)</f>
        <v/>
      </c>
      <c r="N88" s="586"/>
      <c r="O88" s="587"/>
      <c r="P88" s="587"/>
      <c r="Q88" s="587"/>
      <c r="R88" s="588"/>
      <c r="S88" s="220" t="str">
        <f t="shared" si="22"/>
        <v/>
      </c>
      <c r="T88" s="177" t="str">
        <f t="shared" si="23"/>
        <v/>
      </c>
      <c r="U88" s="186" t="str">
        <f t="shared" si="29"/>
        <v/>
      </c>
      <c r="V88" s="163" t="str">
        <f t="shared" si="30"/>
        <v/>
      </c>
      <c r="W88" s="163" t="str">
        <f t="shared" si="31"/>
        <v/>
      </c>
      <c r="X88" s="117"/>
      <c r="Y88" s="163">
        <f>IF(Length_5_R2!J22&lt;0,ROUNDUP(Length_5_R2!J22*J$64,$L$105),ROUNDDOWN(Length_5_R2!J22*J$64,$L$105))</f>
        <v>0</v>
      </c>
      <c r="Z88" s="163">
        <f>IF(Length_5_R2!K22&lt;0,ROUNDDOWN(Length_5_R2!K22*J$64,$L$105),ROUNDUP(Length_5_R2!K22*J$64,$L$105))</f>
        <v>0</v>
      </c>
      <c r="AA88" s="163" t="str">
        <f t="shared" si="24"/>
        <v/>
      </c>
      <c r="AB88" s="166" t="e">
        <f t="shared" ca="1" si="25"/>
        <v>#N/A</v>
      </c>
      <c r="AC88" s="163" t="e">
        <f t="shared" ca="1" si="26"/>
        <v>#N/A</v>
      </c>
      <c r="AD88" s="163" t="e">
        <f t="shared" ca="1" si="27"/>
        <v>#VALUE!</v>
      </c>
      <c r="AE88" s="163" t="str">
        <f t="shared" si="32"/>
        <v/>
      </c>
      <c r="AF88" s="163" t="e">
        <f t="shared" ca="1" si="28"/>
        <v>#N/A</v>
      </c>
    </row>
    <row r="89" spans="1:32" ht="15" customHeight="1">
      <c r="B89" s="169" t="b">
        <f>IF(TRIM(Length_5_R2!A23)="",FALSE,TRUE)</f>
        <v>0</v>
      </c>
      <c r="C89" s="163" t="str">
        <f>IF($B89=FALSE,"",VALUE(Length_5_R2!A23))</f>
        <v/>
      </c>
      <c r="D89" s="163" t="str">
        <f>IF($B89=FALSE,"",Length_5_R2!B23)</f>
        <v/>
      </c>
      <c r="E89" s="169" t="str">
        <f>IF(B89=FALSE,"",Length_5_R2!M23)</f>
        <v/>
      </c>
      <c r="F89" s="169" t="str">
        <f>IF(B89=FALSE,"",Length_5_R2!N23)</f>
        <v/>
      </c>
      <c r="G89" s="169" t="str">
        <f>IF(B89=FALSE,"",Length_5_R2!O23)</f>
        <v/>
      </c>
      <c r="H89" s="169" t="str">
        <f>IF(B89=FALSE,"",Length_5_R2!P23)</f>
        <v/>
      </c>
      <c r="I89" s="169" t="str">
        <f>IF(B89=FALSE,"",Length_5_R2!Q23)</f>
        <v/>
      </c>
      <c r="J89" s="163" t="str">
        <f t="shared" si="20"/>
        <v/>
      </c>
      <c r="K89" s="173" t="str">
        <f t="shared" si="21"/>
        <v/>
      </c>
      <c r="L89" s="174" t="str">
        <f>IF(B89=FALSE,"",Length_5_R2!D46)</f>
        <v/>
      </c>
      <c r="M89" s="175" t="str">
        <f>IF(B89=FALSE,"",Calcu!J89*J$64)</f>
        <v/>
      </c>
      <c r="N89" s="589"/>
      <c r="O89" s="590"/>
      <c r="P89" s="590"/>
      <c r="Q89" s="590"/>
      <c r="R89" s="591"/>
      <c r="S89" s="220" t="str">
        <f t="shared" si="22"/>
        <v/>
      </c>
      <c r="T89" s="177" t="str">
        <f t="shared" si="23"/>
        <v/>
      </c>
      <c r="U89" s="186" t="str">
        <f t="shared" si="29"/>
        <v/>
      </c>
      <c r="V89" s="163" t="str">
        <f t="shared" si="30"/>
        <v/>
      </c>
      <c r="W89" s="163" t="str">
        <f t="shared" si="31"/>
        <v/>
      </c>
      <c r="X89" s="117"/>
      <c r="Y89" s="163">
        <f>IF(Length_5_R2!J23&lt;0,ROUNDUP(Length_5_R2!J23*J$64,$L$105),ROUNDDOWN(Length_5_R2!J23*J$64,$L$105))</f>
        <v>0</v>
      </c>
      <c r="Z89" s="163">
        <f>IF(Length_5_R2!K23&lt;0,ROUNDDOWN(Length_5_R2!K23*J$64,$L$105),ROUNDUP(Length_5_R2!K23*J$64,$L$105))</f>
        <v>0</v>
      </c>
      <c r="AA89" s="163" t="str">
        <f t="shared" si="24"/>
        <v/>
      </c>
      <c r="AB89" s="166" t="e">
        <f t="shared" ca="1" si="25"/>
        <v>#N/A</v>
      </c>
      <c r="AC89" s="163" t="e">
        <f t="shared" ca="1" si="26"/>
        <v>#N/A</v>
      </c>
      <c r="AD89" s="163" t="e">
        <f t="shared" ca="1" si="27"/>
        <v>#VALUE!</v>
      </c>
      <c r="AE89" s="163" t="str">
        <f t="shared" si="32"/>
        <v/>
      </c>
      <c r="AF89" s="163" t="e">
        <f ca="1">S$105</f>
        <v>#N/A</v>
      </c>
    </row>
    <row r="90" spans="1:32" ht="15" customHeight="1">
      <c r="N90" s="113"/>
      <c r="O90" s="113"/>
      <c r="P90" s="113"/>
      <c r="Q90" s="113"/>
      <c r="R90" s="113"/>
      <c r="S90" s="113"/>
      <c r="T90" s="113"/>
      <c r="Y90" s="113"/>
    </row>
    <row r="91" spans="1:32" ht="15" customHeight="1">
      <c r="A91" s="111" t="s">
        <v>439</v>
      </c>
      <c r="C91" s="112"/>
      <c r="D91" s="112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  <c r="AB91" s="117"/>
    </row>
    <row r="92" spans="1:32" ht="15" customHeight="1">
      <c r="A92" s="111"/>
      <c r="B92" s="558"/>
      <c r="C92" s="558" t="s">
        <v>334</v>
      </c>
      <c r="D92" s="560" t="s">
        <v>335</v>
      </c>
      <c r="E92" s="558" t="s">
        <v>336</v>
      </c>
      <c r="F92" s="558" t="s">
        <v>299</v>
      </c>
      <c r="G92" s="551">
        <v>1</v>
      </c>
      <c r="H92" s="552"/>
      <c r="I92" s="552"/>
      <c r="J92" s="552"/>
      <c r="K92" s="552"/>
      <c r="L92" s="552"/>
      <c r="M92" s="553"/>
      <c r="N92" s="266">
        <v>2</v>
      </c>
      <c r="O92" s="551">
        <v>3</v>
      </c>
      <c r="P92" s="552"/>
      <c r="Q92" s="552"/>
      <c r="R92" s="553"/>
      <c r="S92" s="551">
        <v>4</v>
      </c>
      <c r="T92" s="552"/>
      <c r="U92" s="553"/>
      <c r="V92" s="266">
        <v>5</v>
      </c>
      <c r="W92" s="558" t="s">
        <v>337</v>
      </c>
      <c r="X92" s="558" t="s">
        <v>440</v>
      </c>
      <c r="Y92" s="551" t="s">
        <v>339</v>
      </c>
      <c r="Z92" s="553"/>
      <c r="AA92" s="117"/>
      <c r="AB92" s="117"/>
      <c r="AC92" s="117"/>
    </row>
    <row r="93" spans="1:32" ht="15" customHeight="1">
      <c r="A93" s="111"/>
      <c r="B93" s="559"/>
      <c r="C93" s="559"/>
      <c r="D93" s="562"/>
      <c r="E93" s="559"/>
      <c r="F93" s="559"/>
      <c r="G93" s="261" t="s">
        <v>334</v>
      </c>
      <c r="H93" s="261" t="s">
        <v>441</v>
      </c>
      <c r="I93" s="266" t="s">
        <v>442</v>
      </c>
      <c r="J93" s="266" t="s">
        <v>443</v>
      </c>
      <c r="K93" s="551" t="s">
        <v>337</v>
      </c>
      <c r="L93" s="552"/>
      <c r="M93" s="553"/>
      <c r="N93" s="266" t="s">
        <v>343</v>
      </c>
      <c r="O93" s="551" t="s">
        <v>441</v>
      </c>
      <c r="P93" s="553"/>
      <c r="Q93" s="551" t="s">
        <v>344</v>
      </c>
      <c r="R93" s="553"/>
      <c r="S93" s="551" t="s">
        <v>345</v>
      </c>
      <c r="T93" s="552"/>
      <c r="U93" s="553"/>
      <c r="V93" s="266" t="s">
        <v>346</v>
      </c>
      <c r="W93" s="559"/>
      <c r="X93" s="568"/>
      <c r="Y93" s="266" t="s">
        <v>347</v>
      </c>
      <c r="Z93" s="266" t="s">
        <v>348</v>
      </c>
      <c r="AA93" s="117"/>
      <c r="AB93" s="117"/>
      <c r="AC93" s="117"/>
    </row>
    <row r="94" spans="1:32" ht="15" customHeight="1">
      <c r="B94" s="266" t="s">
        <v>349</v>
      </c>
      <c r="C94" s="178" t="s">
        <v>350</v>
      </c>
      <c r="D94" s="179" t="s">
        <v>351</v>
      </c>
      <c r="E94" s="267" t="e">
        <f ca="1">OFFSET(L$69,MATCH(L$64,T$70:T$89,0),0)</f>
        <v>#N/A</v>
      </c>
      <c r="F94" s="180" t="s">
        <v>326</v>
      </c>
      <c r="G94" s="163" t="e">
        <f ca="1">OFFSET(Length_5_R2!F26,MATCH(F64,C70:C89,0),0)</f>
        <v>#N/A</v>
      </c>
      <c r="H94" s="206" t="e">
        <f ca="1">OFFSET(Length_5_R2!G26,MATCH(F64,C70:C89,0),0)</f>
        <v>#N/A</v>
      </c>
      <c r="I94" s="163" t="e">
        <f ca="1">OFFSET(Length_5_R2!J26,MATCH(F64,C70:C89,0),0)</f>
        <v>#N/A</v>
      </c>
      <c r="J94" s="163" t="e">
        <f ca="1">OFFSET(Length_5_R2!I26,MATCH(F64,C70:C89,0),0)</f>
        <v>#N/A</v>
      </c>
      <c r="K94" s="190" t="e">
        <f ca="1">G94/J94</f>
        <v>#N/A</v>
      </c>
      <c r="L94" s="175" t="e">
        <f ca="1">IF(I94="L=m",H94/1000,H94)/J94</f>
        <v>#N/A</v>
      </c>
      <c r="M94" s="165" t="e">
        <f ca="1">OFFSET(Length_5_R2!H26,MATCH(F64,C70:C89,0),0)</f>
        <v>#N/A</v>
      </c>
      <c r="N94" s="181" t="s">
        <v>445</v>
      </c>
      <c r="O94" s="163"/>
      <c r="P94" s="163"/>
      <c r="Q94" s="175">
        <v>1</v>
      </c>
      <c r="R94" s="163"/>
      <c r="S94" s="182" t="e">
        <f ca="1">ABS(K94*Q94)/IF(M94="nm",1000,1)</f>
        <v>#N/A</v>
      </c>
      <c r="T94" s="163" t="e">
        <f ca="1">ABS(L94*Q94)/IF(M94="nm",1000,1)</f>
        <v>#N/A</v>
      </c>
      <c r="U94" s="165" t="s">
        <v>352</v>
      </c>
      <c r="V94" s="163" t="s">
        <v>354</v>
      </c>
      <c r="W94" s="190" t="e">
        <f ca="1">SQRT(SUMSQ(S94,T94*L$64))</f>
        <v>#N/A</v>
      </c>
      <c r="X94" s="186">
        <f t="shared" ref="X94:X100" si="33">IF(V94="∞",0,W94^4/V94)</f>
        <v>0</v>
      </c>
      <c r="Y94" s="182" t="str">
        <f t="shared" ref="Y94:Y100" si="34">IF(OR(N94="직사각형",N94="삼각형"),W94,"")</f>
        <v/>
      </c>
      <c r="Z94" s="182" t="e">
        <f t="shared" ref="Z94:Z100" ca="1" si="35">IF(OR(N94="직사각형",N94="삼각형"),"",W94)</f>
        <v>#N/A</v>
      </c>
      <c r="AA94" s="117"/>
      <c r="AB94" s="117"/>
      <c r="AC94" s="117"/>
    </row>
    <row r="95" spans="1:32" ht="15" customHeight="1">
      <c r="B95" s="266" t="s">
        <v>355</v>
      </c>
      <c r="C95" s="178" t="s">
        <v>300</v>
      </c>
      <c r="D95" s="179" t="s">
        <v>446</v>
      </c>
      <c r="E95" s="267" t="e">
        <f ca="1">OFFSET(M$69,MATCH(L$64,T$70:T$89,0),0)</f>
        <v>#N/A</v>
      </c>
      <c r="F95" s="180" t="s">
        <v>330</v>
      </c>
      <c r="G95" s="163"/>
      <c r="H95" s="165">
        <f>IF(MAX(K70:K89)=0,O64*1000,MAX(K70:K89)*1000)</f>
        <v>0</v>
      </c>
      <c r="I95" s="163">
        <f>IF(MAX(K70:K89)=0,2,1)</f>
        <v>2</v>
      </c>
      <c r="J95" s="183">
        <v>5</v>
      </c>
      <c r="K95" s="190">
        <f>H95/(IF(I95="",1,I95)*SQRT(J95))</f>
        <v>0</v>
      </c>
      <c r="L95" s="190"/>
      <c r="M95" s="165" t="s">
        <v>352</v>
      </c>
      <c r="N95" s="181" t="s">
        <v>358</v>
      </c>
      <c r="O95" s="163"/>
      <c r="P95" s="163"/>
      <c r="Q95" s="175">
        <v>-1</v>
      </c>
      <c r="R95" s="163"/>
      <c r="S95" s="182">
        <f t="shared" ref="S95:S100" si="36">ABS(K95*Q95)</f>
        <v>0</v>
      </c>
      <c r="T95" s="163">
        <f t="shared" ref="T95:T100" si="37">ABS(L95*Q95)</f>
        <v>0</v>
      </c>
      <c r="U95" s="165" t="s">
        <v>444</v>
      </c>
      <c r="V95" s="163">
        <v>4</v>
      </c>
      <c r="W95" s="190">
        <f>S95</f>
        <v>0</v>
      </c>
      <c r="X95" s="186">
        <f t="shared" si="33"/>
        <v>0</v>
      </c>
      <c r="Y95" s="182" t="str">
        <f t="shared" si="34"/>
        <v/>
      </c>
      <c r="Z95" s="182">
        <f t="shared" si="35"/>
        <v>0</v>
      </c>
      <c r="AA95" s="117"/>
      <c r="AB95" s="117"/>
      <c r="AC95" s="117"/>
    </row>
    <row r="96" spans="1:32" ht="15" customHeight="1">
      <c r="B96" s="266" t="s">
        <v>447</v>
      </c>
      <c r="C96" s="178" t="s">
        <v>448</v>
      </c>
      <c r="D96" s="179" t="s">
        <v>107</v>
      </c>
      <c r="E96" s="176" t="e">
        <f ca="1">OFFSET(P$69,MATCH(L$64,T$70:T$89,0),0)</f>
        <v>#N/A</v>
      </c>
      <c r="F96" s="180" t="s">
        <v>449</v>
      </c>
      <c r="G96" s="176"/>
      <c r="H96" s="176">
        <f>1*10^-6</f>
        <v>9.9999999999999995E-7</v>
      </c>
      <c r="I96" s="164"/>
      <c r="J96" s="183">
        <v>3</v>
      </c>
      <c r="K96" s="238"/>
      <c r="L96" s="238">
        <f>SQRT((H96/SQRT(J96)/2)^2+(H96/SQRT(J96)/2)^2)</f>
        <v>4.0824829046386305E-7</v>
      </c>
      <c r="M96" s="180" t="s">
        <v>450</v>
      </c>
      <c r="N96" s="181" t="s">
        <v>371</v>
      </c>
      <c r="O96" s="165">
        <f>H97</f>
        <v>0.3</v>
      </c>
      <c r="P96" s="163" t="s">
        <v>451</v>
      </c>
      <c r="Q96" s="175">
        <f>-O96*1000</f>
        <v>-300</v>
      </c>
      <c r="R96" s="163" t="s">
        <v>452</v>
      </c>
      <c r="S96" s="182">
        <f t="shared" si="36"/>
        <v>0</v>
      </c>
      <c r="T96" s="163">
        <f t="shared" si="37"/>
        <v>1.2247448713915892E-4</v>
      </c>
      <c r="U96" s="165" t="s">
        <v>352</v>
      </c>
      <c r="V96" s="163">
        <v>100</v>
      </c>
      <c r="W96" s="190">
        <f>T96*L$64</f>
        <v>0</v>
      </c>
      <c r="X96" s="186">
        <f t="shared" si="33"/>
        <v>0</v>
      </c>
      <c r="Y96" s="182">
        <f t="shared" si="34"/>
        <v>0</v>
      </c>
      <c r="Z96" s="182" t="str">
        <f t="shared" si="35"/>
        <v/>
      </c>
      <c r="AA96" s="117"/>
      <c r="AB96" s="117"/>
      <c r="AC96" s="117"/>
    </row>
    <row r="97" spans="2:29" ht="15" customHeight="1">
      <c r="B97" s="266" t="s">
        <v>453</v>
      </c>
      <c r="C97" s="178" t="s">
        <v>454</v>
      </c>
      <c r="D97" s="179" t="s">
        <v>109</v>
      </c>
      <c r="E97" s="165">
        <f>Q70</f>
        <v>0</v>
      </c>
      <c r="F97" s="180" t="s">
        <v>455</v>
      </c>
      <c r="G97" s="164"/>
      <c r="H97" s="165">
        <v>0.3</v>
      </c>
      <c r="I97" s="164"/>
      <c r="J97" s="183">
        <v>3</v>
      </c>
      <c r="K97" s="190"/>
      <c r="L97" s="190">
        <f>H97/(IF(I97="",1,I97)*SQRT(J97))</f>
        <v>0.17320508075688773</v>
      </c>
      <c r="M97" s="180" t="s">
        <v>455</v>
      </c>
      <c r="N97" s="181" t="s">
        <v>367</v>
      </c>
      <c r="O97" s="176" t="e">
        <f ca="1">E96</f>
        <v>#N/A</v>
      </c>
      <c r="P97" s="163" t="s">
        <v>456</v>
      </c>
      <c r="Q97" s="175" t="e">
        <f ca="1">-O97*1000</f>
        <v>#N/A</v>
      </c>
      <c r="R97" s="163" t="s">
        <v>457</v>
      </c>
      <c r="S97" s="182" t="e">
        <f t="shared" ca="1" si="36"/>
        <v>#N/A</v>
      </c>
      <c r="T97" s="163" t="e">
        <f t="shared" ca="1" si="37"/>
        <v>#N/A</v>
      </c>
      <c r="U97" s="165" t="s">
        <v>444</v>
      </c>
      <c r="V97" s="163">
        <v>12</v>
      </c>
      <c r="W97" s="190" t="e">
        <f ca="1">T97*L$64</f>
        <v>#N/A</v>
      </c>
      <c r="X97" s="186" t="e">
        <f t="shared" ca="1" si="33"/>
        <v>#N/A</v>
      </c>
      <c r="Y97" s="182" t="e">
        <f t="shared" ca="1" si="34"/>
        <v>#N/A</v>
      </c>
      <c r="Z97" s="182" t="str">
        <f t="shared" si="35"/>
        <v/>
      </c>
      <c r="AA97" s="117"/>
      <c r="AB97" s="117"/>
      <c r="AC97" s="117"/>
    </row>
    <row r="98" spans="2:29" ht="15" customHeight="1">
      <c r="B98" s="266" t="s">
        <v>370</v>
      </c>
      <c r="C98" s="178" t="s">
        <v>458</v>
      </c>
      <c r="D98" s="179" t="s">
        <v>108</v>
      </c>
      <c r="E98" s="184" t="e">
        <f ca="1">OFFSET(R$69,MATCH(L$64,T$70:T$89,0),0)</f>
        <v>#N/A</v>
      </c>
      <c r="F98" s="180" t="s">
        <v>450</v>
      </c>
      <c r="G98" s="176"/>
      <c r="H98" s="176">
        <f>1*10^-6</f>
        <v>9.9999999999999995E-7</v>
      </c>
      <c r="I98" s="164"/>
      <c r="J98" s="183">
        <v>3</v>
      </c>
      <c r="K98" s="238"/>
      <c r="L98" s="238">
        <f>SQRT((H98/SQRT(J98))^2+(H98/SQRT(J98))^2)</f>
        <v>8.1649658092772609E-7</v>
      </c>
      <c r="M98" s="180" t="s">
        <v>328</v>
      </c>
      <c r="N98" s="181" t="s">
        <v>459</v>
      </c>
      <c r="O98" s="165">
        <f>E99</f>
        <v>0.1</v>
      </c>
      <c r="P98" s="163" t="s">
        <v>456</v>
      </c>
      <c r="Q98" s="175">
        <f>-O98*1000</f>
        <v>-100</v>
      </c>
      <c r="R98" s="163" t="s">
        <v>364</v>
      </c>
      <c r="S98" s="182">
        <f t="shared" si="36"/>
        <v>0</v>
      </c>
      <c r="T98" s="163">
        <f t="shared" si="37"/>
        <v>8.1649658092772609E-5</v>
      </c>
      <c r="U98" s="165" t="s">
        <v>352</v>
      </c>
      <c r="V98" s="163">
        <v>100</v>
      </c>
      <c r="W98" s="190">
        <f>T98*L$64</f>
        <v>0</v>
      </c>
      <c r="X98" s="186">
        <f t="shared" si="33"/>
        <v>0</v>
      </c>
      <c r="Y98" s="182">
        <f t="shared" si="34"/>
        <v>0</v>
      </c>
      <c r="Z98" s="182" t="str">
        <f t="shared" si="35"/>
        <v/>
      </c>
      <c r="AA98" s="117"/>
      <c r="AB98" s="117"/>
      <c r="AC98" s="117"/>
    </row>
    <row r="99" spans="2:29" ht="15" customHeight="1">
      <c r="B99" s="266" t="s">
        <v>372</v>
      </c>
      <c r="C99" s="178" t="s">
        <v>110</v>
      </c>
      <c r="D99" s="179" t="s">
        <v>111</v>
      </c>
      <c r="E99" s="165">
        <f>MAX(S70,0.1)</f>
        <v>0.1</v>
      </c>
      <c r="F99" s="180" t="s">
        <v>329</v>
      </c>
      <c r="G99" s="164"/>
      <c r="H99" s="165">
        <v>0.5</v>
      </c>
      <c r="I99" s="164"/>
      <c r="J99" s="183">
        <v>3</v>
      </c>
      <c r="K99" s="190"/>
      <c r="L99" s="190">
        <f>H99/(IF(I99="",1,I99)*SQRT(J99))</f>
        <v>0.28867513459481292</v>
      </c>
      <c r="M99" s="180" t="s">
        <v>329</v>
      </c>
      <c r="N99" s="181" t="s">
        <v>347</v>
      </c>
      <c r="O99" s="184" t="e">
        <f ca="1">E98</f>
        <v>#N/A</v>
      </c>
      <c r="P99" s="163" t="s">
        <v>368</v>
      </c>
      <c r="Q99" s="175" t="e">
        <f ca="1">-O99*1000</f>
        <v>#N/A</v>
      </c>
      <c r="R99" s="163" t="s">
        <v>369</v>
      </c>
      <c r="S99" s="182" t="e">
        <f t="shared" ca="1" si="36"/>
        <v>#N/A</v>
      </c>
      <c r="T99" s="163" t="e">
        <f t="shared" ca="1" si="37"/>
        <v>#N/A</v>
      </c>
      <c r="U99" s="165" t="s">
        <v>352</v>
      </c>
      <c r="V99" s="163">
        <v>12</v>
      </c>
      <c r="W99" s="190" t="e">
        <f ca="1">T99*L$64</f>
        <v>#N/A</v>
      </c>
      <c r="X99" s="186" t="e">
        <f t="shared" ca="1" si="33"/>
        <v>#N/A</v>
      </c>
      <c r="Y99" s="182" t="e">
        <f t="shared" ca="1" si="34"/>
        <v>#N/A</v>
      </c>
      <c r="Z99" s="182" t="str">
        <f t="shared" si="35"/>
        <v/>
      </c>
      <c r="AA99" s="117"/>
      <c r="AB99" s="117"/>
      <c r="AC99" s="117"/>
    </row>
    <row r="100" spans="2:29" ht="15" customHeight="1">
      <c r="B100" s="266" t="s">
        <v>373</v>
      </c>
      <c r="C100" s="178" t="s">
        <v>460</v>
      </c>
      <c r="D100" s="179" t="s">
        <v>1153</v>
      </c>
      <c r="E100" s="163">
        <v>0</v>
      </c>
      <c r="F100" s="180" t="s">
        <v>326</v>
      </c>
      <c r="G100" s="211"/>
      <c r="H100" s="163">
        <f>O64*1000</f>
        <v>0</v>
      </c>
      <c r="I100" s="163">
        <v>2</v>
      </c>
      <c r="J100" s="183">
        <v>3</v>
      </c>
      <c r="K100" s="190">
        <f>H100/(IF(I100="",1,I100)*SQRT(J100))</f>
        <v>0</v>
      </c>
      <c r="L100" s="190"/>
      <c r="M100" s="165" t="s">
        <v>352</v>
      </c>
      <c r="N100" s="181" t="s">
        <v>347</v>
      </c>
      <c r="O100" s="163"/>
      <c r="P100" s="163"/>
      <c r="Q100" s="175">
        <v>1</v>
      </c>
      <c r="R100" s="163"/>
      <c r="S100" s="182">
        <f t="shared" si="36"/>
        <v>0</v>
      </c>
      <c r="T100" s="163">
        <f t="shared" si="37"/>
        <v>0</v>
      </c>
      <c r="U100" s="165" t="s">
        <v>444</v>
      </c>
      <c r="V100" s="163" t="s">
        <v>354</v>
      </c>
      <c r="W100" s="190">
        <f>S100</f>
        <v>0</v>
      </c>
      <c r="X100" s="186">
        <f t="shared" si="33"/>
        <v>0</v>
      </c>
      <c r="Y100" s="182">
        <f t="shared" si="34"/>
        <v>0</v>
      </c>
      <c r="Z100" s="182" t="str">
        <f t="shared" si="35"/>
        <v/>
      </c>
      <c r="AA100" s="117"/>
      <c r="AB100" s="117"/>
      <c r="AC100" s="117"/>
    </row>
    <row r="101" spans="2:29" ht="15" customHeight="1">
      <c r="B101" s="266" t="s">
        <v>461</v>
      </c>
      <c r="C101" s="178" t="s">
        <v>375</v>
      </c>
      <c r="D101" s="179" t="s">
        <v>376</v>
      </c>
      <c r="E101" s="267" t="e">
        <f ca="1">E94-E95-(E96*E97+E98*E99)*L64</f>
        <v>#N/A</v>
      </c>
      <c r="F101" s="180" t="s">
        <v>462</v>
      </c>
      <c r="G101" s="207"/>
      <c r="H101" s="208"/>
      <c r="I101" s="207"/>
      <c r="J101" s="207"/>
      <c r="K101" s="207"/>
      <c r="L101" s="207"/>
      <c r="M101" s="207"/>
      <c r="N101" s="207"/>
      <c r="O101" s="207"/>
      <c r="P101" s="207"/>
      <c r="Q101" s="207"/>
      <c r="R101" s="209"/>
      <c r="S101" s="185" t="e">
        <f ca="1">SQRT(SUMSQ(S94:S100))</f>
        <v>#N/A</v>
      </c>
      <c r="T101" s="185" t="e">
        <f ca="1">SQRT(SUMSQ(T94:T100))</f>
        <v>#N/A</v>
      </c>
      <c r="U101" s="165" t="s">
        <v>444</v>
      </c>
      <c r="V101" s="177" t="e">
        <f ca="1">IF(X101=0,"∞",ROUNDDOWN(W101^4/X101,0))</f>
        <v>#N/A</v>
      </c>
      <c r="W101" s="210" t="e">
        <f ca="1">SQRT(SUMSQ(W94:W100))</f>
        <v>#N/A</v>
      </c>
      <c r="X101" s="236" t="e">
        <f ca="1">SUM(X94:X100)</f>
        <v>#N/A</v>
      </c>
      <c r="Y101" s="210" t="e">
        <f ca="1">SQRT(SUMSQ(Y94:Y100))</f>
        <v>#N/A</v>
      </c>
      <c r="Z101" s="210" t="e">
        <f ca="1">SQRT(SUMSQ(Z94:Z100))</f>
        <v>#N/A</v>
      </c>
      <c r="AA101" s="117"/>
      <c r="AB101" s="117"/>
      <c r="AC101" s="117"/>
    </row>
    <row r="102" spans="2:29" ht="15" customHeight="1">
      <c r="L102" s="117"/>
      <c r="U102" s="117"/>
      <c r="V102" s="117"/>
      <c r="W102" s="117"/>
      <c r="X102" s="117"/>
      <c r="Y102" s="117"/>
      <c r="AC102" s="117"/>
    </row>
    <row r="103" spans="2:29" ht="15" customHeight="1">
      <c r="B103" s="265"/>
      <c r="C103" s="551" t="s">
        <v>377</v>
      </c>
      <c r="D103" s="552"/>
      <c r="E103" s="552"/>
      <c r="F103" s="552"/>
      <c r="G103" s="553"/>
      <c r="H103" s="266" t="s">
        <v>378</v>
      </c>
      <c r="I103" s="266" t="s">
        <v>285</v>
      </c>
      <c r="J103" s="551" t="s">
        <v>1168</v>
      </c>
      <c r="K103" s="552"/>
      <c r="L103" s="552"/>
      <c r="M103" s="553"/>
      <c r="N103" s="306" t="s">
        <v>1161</v>
      </c>
      <c r="O103" s="551" t="s">
        <v>1162</v>
      </c>
      <c r="P103" s="552"/>
      <c r="Q103" s="552"/>
      <c r="R103" s="558" t="s">
        <v>1170</v>
      </c>
      <c r="S103" s="551" t="s">
        <v>1171</v>
      </c>
      <c r="T103" s="552"/>
      <c r="U103" s="553"/>
    </row>
    <row r="104" spans="2:29" ht="15" customHeight="1">
      <c r="B104" s="265"/>
      <c r="C104" s="265">
        <v>1</v>
      </c>
      <c r="D104" s="265">
        <v>2</v>
      </c>
      <c r="E104" s="265" t="s">
        <v>316</v>
      </c>
      <c r="F104" s="265" t="s">
        <v>299</v>
      </c>
      <c r="G104" s="265" t="s">
        <v>463</v>
      </c>
      <c r="H104" s="265" t="s">
        <v>462</v>
      </c>
      <c r="I104" s="265" t="s">
        <v>462</v>
      </c>
      <c r="J104" s="306" t="s">
        <v>1166</v>
      </c>
      <c r="K104" s="306" t="s">
        <v>1175</v>
      </c>
      <c r="L104" s="306" t="s">
        <v>1164</v>
      </c>
      <c r="M104" s="306" t="s">
        <v>1176</v>
      </c>
      <c r="N104" s="307"/>
      <c r="O104" s="306" t="s">
        <v>1166</v>
      </c>
      <c r="P104" s="306" t="s">
        <v>1167</v>
      </c>
      <c r="Q104" s="306" t="s">
        <v>1172</v>
      </c>
      <c r="R104" s="580"/>
      <c r="S104" s="305" t="s">
        <v>1173</v>
      </c>
      <c r="T104" s="554" t="s">
        <v>1177</v>
      </c>
      <c r="U104" s="555"/>
    </row>
    <row r="105" spans="2:29" ht="15" customHeight="1">
      <c r="B105" s="265" t="s">
        <v>377</v>
      </c>
      <c r="C105" s="119" t="e">
        <f ca="1">S101*E116</f>
        <v>#N/A</v>
      </c>
      <c r="D105" s="119" t="e">
        <f ca="1">T101*E116</f>
        <v>#N/A</v>
      </c>
      <c r="E105" s="246">
        <f>L64</f>
        <v>0</v>
      </c>
      <c r="F105" s="121" t="str">
        <f>U101</f>
        <v>μm</v>
      </c>
      <c r="G105" s="126" t="e">
        <f ca="1">SQRT(SUMSQ(C105,D105*E105))/1000</f>
        <v>#N/A</v>
      </c>
      <c r="H105" s="125" t="e">
        <f ca="1">MAX(G105:G106)</f>
        <v>#N/A</v>
      </c>
      <c r="I105" s="153">
        <f>O64</f>
        <v>0</v>
      </c>
      <c r="J105" s="118" t="e">
        <f ca="1">MAX(IF(H105&lt;0.00001,6,IF(H105&lt;0.0001,5,IF(H105&lt;0.001,4,IF(H105&lt;0.01,3,IF(H105&lt;0.1,2,IF(H105&lt;1,1,IF(H105&lt;10,0,IF(H105&lt;100,-1,-2)))))))),0)+K106</f>
        <v>#N/A</v>
      </c>
      <c r="K105" s="118" t="e">
        <f ca="1">MAX(IF(H106&lt;0.00001,6,IF(H106&lt;0.0001,5,IF(H106&lt;0.001,4,IF(H106&lt;0.01,3,IF(H106&lt;0.1,2,IF(H106&lt;1,1,IF(H106&lt;10,0,IF(H106&lt;100,-1,-2)))))))),0)+1</f>
        <v>#N/A</v>
      </c>
      <c r="L105" s="163">
        <f>IFERROR(LEN(I105)-FIND(".",I105),0)</f>
        <v>0</v>
      </c>
      <c r="M105" s="186" t="e">
        <f ca="1">IF(Q106,IF(M106,MIN(J105,L105),J105),L105)</f>
        <v>#N/A</v>
      </c>
      <c r="N105" s="153" t="e">
        <f ca="1">ABS((H105-ROUND(H105,M105))/H105*100)</f>
        <v>#N/A</v>
      </c>
      <c r="O105" s="163" t="e">
        <f ca="1">OFFSET(P109,MATCH(M105,O110:O119,0),0)</f>
        <v>#N/A</v>
      </c>
      <c r="P105" s="163" t="e">
        <f ca="1">OFFSET(P109,MATCH(M105,O110:O119,0),0)</f>
        <v>#N/A</v>
      </c>
      <c r="Q105" s="163" t="str">
        <f ca="1">OFFSET(P109,MATCH(L105,O110:O119,0),0)</f>
        <v>0</v>
      </c>
      <c r="R105" s="122">
        <f ca="1">IFERROR(IF(G105=H105,0,1),0)</f>
        <v>0</v>
      </c>
      <c r="S105" s="127" t="e">
        <f ca="1">TEXT(IF(N105&gt;5,ROUNDUP(H105,M105),ROUND(H105,M105)),O105)</f>
        <v>#N/A</v>
      </c>
      <c r="T105" s="308" t="e">
        <f ca="1">ROUND(H106,K105)</f>
        <v>#N/A</v>
      </c>
      <c r="U105" s="127" t="e">
        <f ca="1">ROUNDUP(IF(G105=H105,D105,D106),3)</f>
        <v>#N/A</v>
      </c>
    </row>
    <row r="106" spans="2:29" ht="15" customHeight="1">
      <c r="B106" s="265" t="s">
        <v>385</v>
      </c>
      <c r="C106" s="120" t="e">
        <f ca="1">$P$64</f>
        <v>#N/A</v>
      </c>
      <c r="D106" s="121" t="e">
        <f ca="1">$Q$64</f>
        <v>#N/A</v>
      </c>
      <c r="E106" s="118">
        <f>L64</f>
        <v>0</v>
      </c>
      <c r="F106" s="121" t="e">
        <f ca="1">$R$64</f>
        <v>#N/A</v>
      </c>
      <c r="G106" s="126" t="e">
        <f ca="1">SQRT(SUMSQ(C106,D106*E106))/1000</f>
        <v>#N/A</v>
      </c>
      <c r="H106" s="125" t="e">
        <f ca="1">IF(H105=G105,C105,C106)</f>
        <v>#N/A</v>
      </c>
      <c r="J106" s="266" t="s">
        <v>386</v>
      </c>
      <c r="K106" s="163">
        <f>IF(O106=TRUE,1,기본정보!$A$47)</f>
        <v>1</v>
      </c>
      <c r="L106" s="266" t="s">
        <v>465</v>
      </c>
      <c r="M106" s="163" t="b">
        <f>IF(O106=TRUE,FALSE,기본정보!$A$52)</f>
        <v>0</v>
      </c>
      <c r="N106" s="311" t="s">
        <v>388</v>
      </c>
      <c r="O106" s="163" t="b">
        <f>기본정보!$A$46=0</f>
        <v>1</v>
      </c>
      <c r="P106" s="311" t="s">
        <v>1178</v>
      </c>
      <c r="Q106" s="312" t="b">
        <f>TYPE('교정결과-HY'!$A$1)=2</f>
        <v>1</v>
      </c>
      <c r="R106" s="114"/>
      <c r="T106" s="127" t="e">
        <f ca="1">TEXT(T105,OFFSET(P109,MATCH(K105,O110:O119,0),0))</f>
        <v>#N/A</v>
      </c>
      <c r="U106" s="127" t="e">
        <f ca="1">TEXT(U105,OFFSET(P109,MATCH(3,O110:O119,0),0))</f>
        <v>#N/A</v>
      </c>
      <c r="W106" s="117"/>
    </row>
    <row r="107" spans="2:29" ht="15" customHeight="1">
      <c r="AA107" s="117"/>
    </row>
    <row r="108" spans="2:29" ht="15" customHeight="1">
      <c r="B108" s="123" t="s">
        <v>466</v>
      </c>
      <c r="E108" s="114"/>
      <c r="I108" s="178" t="s">
        <v>53</v>
      </c>
      <c r="J108" s="178" t="s">
        <v>390</v>
      </c>
      <c r="K108" s="114"/>
      <c r="O108" s="262" t="s">
        <v>467</v>
      </c>
      <c r="P108" s="262" t="s">
        <v>468</v>
      </c>
    </row>
    <row r="109" spans="2:29" ht="15" customHeight="1">
      <c r="B109" s="563" t="s">
        <v>393</v>
      </c>
      <c r="C109" s="565"/>
      <c r="D109" s="558" t="s">
        <v>394</v>
      </c>
      <c r="E109" s="266" t="s">
        <v>347</v>
      </c>
      <c r="F109" s="266" t="s">
        <v>348</v>
      </c>
      <c r="G109" s="266" t="s">
        <v>469</v>
      </c>
      <c r="I109" s="178"/>
      <c r="J109" s="178">
        <v>95.45</v>
      </c>
      <c r="O109" s="271" t="s">
        <v>396</v>
      </c>
      <c r="P109" s="271" t="s">
        <v>397</v>
      </c>
    </row>
    <row r="110" spans="2:29" ht="15" customHeight="1">
      <c r="B110" s="265" t="s">
        <v>470</v>
      </c>
      <c r="C110" s="237" t="s">
        <v>471</v>
      </c>
      <c r="D110" s="559"/>
      <c r="E110" s="267" t="e">
        <f ca="1">Y101</f>
        <v>#N/A</v>
      </c>
      <c r="F110" s="267" t="e">
        <f ca="1">Z101</f>
        <v>#N/A</v>
      </c>
      <c r="G110" s="221" t="e">
        <f ca="1">F110/E110</f>
        <v>#N/A</v>
      </c>
      <c r="I110" s="163">
        <v>1</v>
      </c>
      <c r="J110" s="163">
        <v>13.97</v>
      </c>
      <c r="K110" s="114"/>
      <c r="O110" s="187">
        <v>0</v>
      </c>
      <c r="P110" s="188" t="s">
        <v>400</v>
      </c>
    </row>
    <row r="111" spans="2:29" ht="15" customHeight="1">
      <c r="B111" s="163">
        <v>1</v>
      </c>
      <c r="C111" s="182">
        <f ca="1">IFERROR(LARGE(Y94:Y100,B111),0)</f>
        <v>0</v>
      </c>
      <c r="D111" s="266" t="s">
        <v>472</v>
      </c>
      <c r="E111" s="574" t="e">
        <f ca="1">SQRT(SUMSQ(C113:C118,Z94:Z100))</f>
        <v>#N/A</v>
      </c>
      <c r="F111" s="574"/>
      <c r="G111" s="575" t="e">
        <f ca="1">E111/SQRT(SUMSQ(E112,F112))</f>
        <v>#N/A</v>
      </c>
      <c r="I111" s="163">
        <v>2</v>
      </c>
      <c r="J111" s="163">
        <v>4.53</v>
      </c>
      <c r="K111" s="114"/>
      <c r="O111" s="187">
        <v>1</v>
      </c>
      <c r="P111" s="188" t="s">
        <v>402</v>
      </c>
      <c r="AA111" s="117"/>
    </row>
    <row r="112" spans="2:29" ht="15" customHeight="1">
      <c r="B112" s="163">
        <v>2</v>
      </c>
      <c r="C112" s="182">
        <f ca="1">IFERROR(LARGE(Y94:Y100,B112),0)</f>
        <v>0</v>
      </c>
      <c r="D112" s="266" t="s">
        <v>473</v>
      </c>
      <c r="E112" s="267">
        <f ca="1">C111</f>
        <v>0</v>
      </c>
      <c r="F112" s="267">
        <f ca="1">C112</f>
        <v>0</v>
      </c>
      <c r="G112" s="576"/>
      <c r="I112" s="163">
        <v>3</v>
      </c>
      <c r="J112" s="163">
        <v>3.31</v>
      </c>
      <c r="K112" s="114"/>
      <c r="O112" s="187">
        <v>2</v>
      </c>
      <c r="P112" s="188" t="s">
        <v>474</v>
      </c>
      <c r="AA112" s="117"/>
    </row>
    <row r="113" spans="1:32" ht="15" customHeight="1">
      <c r="B113" s="163">
        <v>3</v>
      </c>
      <c r="C113" s="185">
        <f ca="1">IFERROR(LARGE(Y94:Y100,B113),0)</f>
        <v>0</v>
      </c>
      <c r="D113" s="573" t="s">
        <v>405</v>
      </c>
      <c r="E113" s="162" t="s">
        <v>475</v>
      </c>
      <c r="F113" s="162" t="s">
        <v>476</v>
      </c>
      <c r="G113" s="162" t="s">
        <v>477</v>
      </c>
      <c r="I113" s="163">
        <v>4</v>
      </c>
      <c r="J113" s="163">
        <v>2.87</v>
      </c>
      <c r="K113" s="114"/>
      <c r="O113" s="187">
        <v>3</v>
      </c>
      <c r="P113" s="188" t="s">
        <v>478</v>
      </c>
      <c r="AA113" s="117"/>
    </row>
    <row r="114" spans="1:32" ht="15" customHeight="1">
      <c r="B114" s="163">
        <v>4</v>
      </c>
      <c r="C114" s="185">
        <f ca="1">IFERROR(LARGE(Y94:Y100,B114),0)</f>
        <v>0</v>
      </c>
      <c r="D114" s="573"/>
      <c r="E114" s="163">
        <f ca="1">OFFSET(H93,MATCH(E112,Y94:Y100,0),0)/IF(OFFSET(I93,MATCH(E112,Y94:Y100,0),0)="",1,OFFSET(I93,MATCH(E112,Y94:Y100,0),0))</f>
        <v>9.9999999999999995E-7</v>
      </c>
      <c r="F114" s="163">
        <f ca="1">OFFSET(H93,MATCH(F112,Y94:Y100,0),0)/IF(OFFSET(I93,MATCH(F112,Y94:Y100,0),0)="",1,OFFSET(I93,MATCH(F112,Y94:Y100,0),0))</f>
        <v>9.9999999999999995E-7</v>
      </c>
      <c r="G114" s="267">
        <f ca="1">ABS(E114-F114)/(E114+F114)</f>
        <v>0</v>
      </c>
      <c r="I114" s="163">
        <v>5</v>
      </c>
      <c r="J114" s="163">
        <v>2.65</v>
      </c>
      <c r="K114" s="114"/>
      <c r="O114" s="187">
        <v>4</v>
      </c>
      <c r="P114" s="188" t="s">
        <v>410</v>
      </c>
      <c r="AA114" s="117"/>
    </row>
    <row r="115" spans="1:32" ht="15" customHeight="1">
      <c r="B115" s="163">
        <v>5</v>
      </c>
      <c r="C115" s="185">
        <f ca="1">IFERROR(LARGE(Y94:Y100,B115),0)</f>
        <v>0</v>
      </c>
      <c r="D115" s="266" t="s">
        <v>343</v>
      </c>
      <c r="E115" s="152" t="e">
        <f ca="1">IF(AND(G110&lt;0.3,G111&lt;0.3),"사다리꼴","정규")</f>
        <v>#N/A</v>
      </c>
      <c r="I115" s="163">
        <v>6</v>
      </c>
      <c r="J115" s="163">
        <v>2.52</v>
      </c>
      <c r="K115" s="114"/>
      <c r="O115" s="187">
        <v>5</v>
      </c>
      <c r="P115" s="188" t="s">
        <v>479</v>
      </c>
      <c r="T115" s="114"/>
      <c r="U115" s="114"/>
    </row>
    <row r="116" spans="1:32" ht="15" customHeight="1">
      <c r="B116" s="163">
        <v>6</v>
      </c>
      <c r="C116" s="185">
        <f ca="1">IFERROR(LARGE(Y94:Y100,B116),0)</f>
        <v>0</v>
      </c>
      <c r="D116" s="266" t="s">
        <v>480</v>
      </c>
      <c r="E116" s="163" t="e">
        <f ca="1">IF(E115="정규",IF(OR(V101="∞",V101&gt;=10),2,OFFSET(J109,MATCH(V101,I110:I119,0),0)),ROUND((1-SQRT((1-0.95)*(1-G114^2)))/SQRT((1+G114^2)/6),2))</f>
        <v>#N/A</v>
      </c>
      <c r="I116" s="163">
        <v>7</v>
      </c>
      <c r="J116" s="163">
        <v>2.4300000000000002</v>
      </c>
      <c r="K116" s="114"/>
      <c r="O116" s="187">
        <v>6</v>
      </c>
      <c r="P116" s="188" t="s">
        <v>481</v>
      </c>
      <c r="T116" s="114"/>
      <c r="U116" s="114"/>
    </row>
    <row r="117" spans="1:32" ht="15" customHeight="1">
      <c r="B117" s="163">
        <v>7</v>
      </c>
      <c r="C117" s="185">
        <f ca="1">IFERROR(LARGE(Y94:Y100,B117),0)</f>
        <v>0</v>
      </c>
      <c r="D117" s="114"/>
      <c r="E117" s="114"/>
      <c r="I117" s="163">
        <v>8</v>
      </c>
      <c r="J117" s="163">
        <v>2.37</v>
      </c>
      <c r="K117" s="114"/>
      <c r="O117" s="187">
        <v>7</v>
      </c>
      <c r="P117" s="188" t="s">
        <v>414</v>
      </c>
      <c r="T117" s="114"/>
      <c r="U117" s="114"/>
    </row>
    <row r="118" spans="1:32" ht="15" customHeight="1">
      <c r="B118" s="163"/>
      <c r="C118" s="185"/>
      <c r="D118" s="115"/>
      <c r="I118" s="163">
        <v>9</v>
      </c>
      <c r="J118" s="163">
        <v>2.3199999999999998</v>
      </c>
      <c r="K118" s="114"/>
      <c r="O118" s="187">
        <v>8</v>
      </c>
      <c r="P118" s="188" t="s">
        <v>415</v>
      </c>
      <c r="T118" s="114"/>
      <c r="U118" s="114"/>
    </row>
    <row r="119" spans="1:32" ht="15" customHeight="1">
      <c r="B119" s="115"/>
      <c r="C119" s="115"/>
      <c r="D119" s="115"/>
      <c r="I119" s="163" t="s">
        <v>54</v>
      </c>
      <c r="J119" s="163">
        <v>2</v>
      </c>
      <c r="K119" s="114"/>
      <c r="O119" s="187">
        <v>9</v>
      </c>
      <c r="P119" s="188" t="s">
        <v>416</v>
      </c>
      <c r="AA119" s="117"/>
    </row>
    <row r="121" spans="1:32" ht="18" customHeight="1">
      <c r="A121" s="227" t="s">
        <v>482</v>
      </c>
    </row>
    <row r="122" spans="1:32" ht="15" customHeight="1">
      <c r="A122" s="111" t="s">
        <v>418</v>
      </c>
      <c r="B122" s="112"/>
      <c r="C122" s="112"/>
      <c r="D122" s="112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</row>
    <row r="123" spans="1:32" ht="24">
      <c r="B123" s="266" t="s">
        <v>483</v>
      </c>
      <c r="C123" s="266" t="s">
        <v>282</v>
      </c>
      <c r="D123" s="314" t="s">
        <v>1185</v>
      </c>
      <c r="E123" s="266" t="s">
        <v>484</v>
      </c>
      <c r="F123" s="266" t="s">
        <v>284</v>
      </c>
      <c r="G123" s="266" t="s">
        <v>420</v>
      </c>
      <c r="H123" s="266" t="s">
        <v>285</v>
      </c>
      <c r="I123" s="266" t="s">
        <v>485</v>
      </c>
      <c r="J123" s="266" t="s">
        <v>286</v>
      </c>
      <c r="K123" s="266" t="s">
        <v>486</v>
      </c>
      <c r="L123" s="266" t="s">
        <v>487</v>
      </c>
      <c r="M123" s="266" t="s">
        <v>289</v>
      </c>
      <c r="N123" s="266" t="s">
        <v>488</v>
      </c>
      <c r="O123" s="266" t="s">
        <v>421</v>
      </c>
      <c r="P123" s="266" t="s">
        <v>489</v>
      </c>
      <c r="Q123" s="266" t="s">
        <v>490</v>
      </c>
      <c r="R123" s="266" t="s">
        <v>294</v>
      </c>
      <c r="S123" s="113"/>
      <c r="T123" s="113"/>
      <c r="U123" s="114"/>
    </row>
    <row r="124" spans="1:32" ht="15" customHeight="1">
      <c r="B124" s="163" t="e">
        <f>C124</f>
        <v>#DIV/0!</v>
      </c>
      <c r="C124" s="163" t="e">
        <f>AVERAGE(기본정보!B12:B13)</f>
        <v>#DIV/0!</v>
      </c>
      <c r="D124" s="163" t="str">
        <f>IF(Length_5_R3!A$28="Step Gauge","스텝 게이지","게이지 블록")</f>
        <v>게이지 블록</v>
      </c>
      <c r="E124" s="163">
        <f>MIN(C130:C149)</f>
        <v>0</v>
      </c>
      <c r="F124" s="163">
        <f>MAX(C130:C149)</f>
        <v>0</v>
      </c>
      <c r="G124" s="163">
        <f>Length_5_R3!G4</f>
        <v>0</v>
      </c>
      <c r="H124" s="163">
        <f>Length_5_R3!H4</f>
        <v>0</v>
      </c>
      <c r="I124" s="163">
        <f>Length_5_R3!I4</f>
        <v>0</v>
      </c>
      <c r="J124" s="163">
        <f>IF(I124="inch",25.4,1)</f>
        <v>1</v>
      </c>
      <c r="K124" s="163">
        <f>MIN(T130:T149)</f>
        <v>0</v>
      </c>
      <c r="L124" s="163">
        <f>MAX(T130:T149)</f>
        <v>0</v>
      </c>
      <c r="M124" s="163" t="str">
        <f>TEXT(L124,IF(L124&gt;=1000,"# ###","G/표준"))</f>
        <v>0</v>
      </c>
      <c r="N124" s="163">
        <f>G124*J124</f>
        <v>0</v>
      </c>
      <c r="O124" s="163">
        <f>H124*J124</f>
        <v>0</v>
      </c>
      <c r="P124" s="163" t="e">
        <f ca="1">OFFSET(Length_5_R3!C3,MATCH($L124,$T130:$T149,0),0)</f>
        <v>#N/A</v>
      </c>
      <c r="Q124" s="163" t="e">
        <f ca="1">OFFSET(Length_5_R3!D3,MATCH($L124,$T130:$T149,0),0)</f>
        <v>#N/A</v>
      </c>
      <c r="R124" s="163" t="e">
        <f ca="1">OFFSET(Length_5_R3!E3,MATCH($L124,$T130:$T149,0),0)</f>
        <v>#N/A</v>
      </c>
      <c r="U124" s="114"/>
    </row>
    <row r="125" spans="1:32" ht="15" customHeight="1">
      <c r="B125" s="112"/>
      <c r="C125" s="112"/>
      <c r="D125" s="112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</row>
    <row r="126" spans="1:32" ht="15" customHeight="1">
      <c r="A126" s="111" t="s">
        <v>295</v>
      </c>
      <c r="C126" s="112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4"/>
      <c r="Y126" s="124" t="s">
        <v>296</v>
      </c>
    </row>
    <row r="127" spans="1:32" ht="15" customHeight="1">
      <c r="B127" s="573" t="s">
        <v>297</v>
      </c>
      <c r="C127" s="560" t="s">
        <v>491</v>
      </c>
      <c r="D127" s="560" t="s">
        <v>485</v>
      </c>
      <c r="E127" s="572" t="s">
        <v>195</v>
      </c>
      <c r="F127" s="572"/>
      <c r="G127" s="572"/>
      <c r="H127" s="572"/>
      <c r="I127" s="572"/>
      <c r="J127" s="572"/>
      <c r="K127" s="566" t="s">
        <v>492</v>
      </c>
      <c r="L127" s="266" t="s">
        <v>425</v>
      </c>
      <c r="M127" s="266" t="s">
        <v>493</v>
      </c>
      <c r="N127" s="551" t="s">
        <v>301</v>
      </c>
      <c r="O127" s="552"/>
      <c r="P127" s="553"/>
      <c r="Q127" s="266" t="s">
        <v>197</v>
      </c>
      <c r="R127" s="171" t="s">
        <v>458</v>
      </c>
      <c r="S127" s="266" t="s">
        <v>426</v>
      </c>
      <c r="T127" s="266" t="s">
        <v>491</v>
      </c>
      <c r="U127" s="266" t="s">
        <v>494</v>
      </c>
      <c r="V127" s="551" t="s">
        <v>495</v>
      </c>
      <c r="W127" s="553"/>
      <c r="X127" s="117"/>
      <c r="Y127" s="569" t="s">
        <v>496</v>
      </c>
      <c r="Z127" s="570"/>
      <c r="AA127" s="556" t="s">
        <v>428</v>
      </c>
      <c r="AB127" s="557"/>
      <c r="AC127" s="557"/>
      <c r="AD127" s="557"/>
      <c r="AE127" s="557"/>
      <c r="AF127" s="557"/>
    </row>
    <row r="128" spans="1:32" ht="15" customHeight="1">
      <c r="B128" s="573"/>
      <c r="C128" s="561"/>
      <c r="D128" s="561"/>
      <c r="E128" s="172" t="s">
        <v>429</v>
      </c>
      <c r="F128" s="265" t="s">
        <v>307</v>
      </c>
      <c r="G128" s="172" t="s">
        <v>104</v>
      </c>
      <c r="H128" s="265" t="s">
        <v>105</v>
      </c>
      <c r="I128" s="172" t="s">
        <v>106</v>
      </c>
      <c r="J128" s="265" t="s">
        <v>430</v>
      </c>
      <c r="K128" s="567"/>
      <c r="L128" s="266" t="s">
        <v>497</v>
      </c>
      <c r="M128" s="266" t="s">
        <v>498</v>
      </c>
      <c r="N128" s="266" t="s">
        <v>499</v>
      </c>
      <c r="O128" s="266" t="s">
        <v>500</v>
      </c>
      <c r="P128" s="266" t="s">
        <v>501</v>
      </c>
      <c r="Q128" s="266" t="s">
        <v>502</v>
      </c>
      <c r="R128" s="266" t="s">
        <v>314</v>
      </c>
      <c r="S128" s="266" t="s">
        <v>315</v>
      </c>
      <c r="T128" s="266" t="s">
        <v>503</v>
      </c>
      <c r="U128" s="266" t="s">
        <v>504</v>
      </c>
      <c r="V128" s="266" t="s">
        <v>494</v>
      </c>
      <c r="W128" s="266" t="s">
        <v>318</v>
      </c>
      <c r="X128" s="117"/>
      <c r="Y128" s="201" t="s">
        <v>505</v>
      </c>
      <c r="Z128" s="201" t="s">
        <v>506</v>
      </c>
      <c r="AA128" s="266" t="s">
        <v>507</v>
      </c>
      <c r="AB128" s="263" t="s">
        <v>494</v>
      </c>
      <c r="AC128" s="266" t="s">
        <v>226</v>
      </c>
      <c r="AD128" s="200" t="s">
        <v>496</v>
      </c>
      <c r="AE128" s="200" t="s">
        <v>508</v>
      </c>
      <c r="AF128" s="200" t="s">
        <v>325</v>
      </c>
    </row>
    <row r="129" spans="2:32" ht="15" customHeight="1">
      <c r="B129" s="573"/>
      <c r="C129" s="562"/>
      <c r="D129" s="562"/>
      <c r="E129" s="265">
        <f>I124</f>
        <v>0</v>
      </c>
      <c r="F129" s="265">
        <f>E129</f>
        <v>0</v>
      </c>
      <c r="G129" s="265">
        <f>F129</f>
        <v>0</v>
      </c>
      <c r="H129" s="265">
        <f>G129</f>
        <v>0</v>
      </c>
      <c r="I129" s="265">
        <f>H129</f>
        <v>0</v>
      </c>
      <c r="J129" s="265">
        <f>I129</f>
        <v>0</v>
      </c>
      <c r="K129" s="266" t="s">
        <v>462</v>
      </c>
      <c r="L129" s="266" t="s">
        <v>462</v>
      </c>
      <c r="M129" s="266" t="s">
        <v>327</v>
      </c>
      <c r="N129" s="202" t="s">
        <v>450</v>
      </c>
      <c r="O129" s="202" t="s">
        <v>450</v>
      </c>
      <c r="P129" s="202" t="s">
        <v>450</v>
      </c>
      <c r="Q129" s="202" t="s">
        <v>329</v>
      </c>
      <c r="R129" s="202" t="s">
        <v>450</v>
      </c>
      <c r="S129" s="202" t="s">
        <v>329</v>
      </c>
      <c r="T129" s="266" t="s">
        <v>326</v>
      </c>
      <c r="U129" s="266" t="s">
        <v>330</v>
      </c>
      <c r="V129" s="266" t="s">
        <v>462</v>
      </c>
      <c r="W129" s="266" t="s">
        <v>330</v>
      </c>
      <c r="X129" s="117"/>
      <c r="Y129" s="201" t="s">
        <v>330</v>
      </c>
      <c r="Z129" s="201" t="s">
        <v>462</v>
      </c>
      <c r="AA129" s="266" t="s">
        <v>462</v>
      </c>
      <c r="AB129" s="266" t="s">
        <v>462</v>
      </c>
      <c r="AC129" s="266" t="s">
        <v>330</v>
      </c>
      <c r="AD129" s="200" t="s">
        <v>326</v>
      </c>
      <c r="AE129" s="270">
        <f>IF(TYPE(MATCH("FAIL",AE130:AE149,0))=16,0,1)</f>
        <v>0</v>
      </c>
      <c r="AF129" s="200" t="s">
        <v>330</v>
      </c>
    </row>
    <row r="130" spans="2:32" ht="15" customHeight="1">
      <c r="B130" s="169" t="b">
        <f>IF(TRIM(Length_5_R3!A4)="",FALSE,TRUE)</f>
        <v>0</v>
      </c>
      <c r="C130" s="163" t="str">
        <f>IF($B130=FALSE,"",VALUE(Length_5_R3!A4))</f>
        <v/>
      </c>
      <c r="D130" s="163" t="str">
        <f>IF($B130=FALSE,"",Length_5_R3!B4)</f>
        <v/>
      </c>
      <c r="E130" s="169" t="str">
        <f>IF(B130=FALSE,"",Length_5_R3!M4)</f>
        <v/>
      </c>
      <c r="F130" s="169" t="str">
        <f>IF(B130=FALSE,"",Length_5_R3!N4)</f>
        <v/>
      </c>
      <c r="G130" s="169" t="str">
        <f>IF(B130=FALSE,"",Length_5_R3!O4)</f>
        <v/>
      </c>
      <c r="H130" s="169" t="str">
        <f>IF(B130=FALSE,"",Length_5_R3!P4)</f>
        <v/>
      </c>
      <c r="I130" s="169" t="str">
        <f>IF(B130=FALSE,"",Length_5_R3!Q4)</f>
        <v/>
      </c>
      <c r="J130" s="163" t="str">
        <f t="shared" ref="J130:J149" si="38">IF(B130=FALSE,"",AVERAGE(E130:I130))</f>
        <v/>
      </c>
      <c r="K130" s="173" t="str">
        <f t="shared" ref="K130:K149" si="39">IF(B130=FALSE,"",STDEV(E130:I130)*J$124)</f>
        <v/>
      </c>
      <c r="L130" s="174" t="str">
        <f>IF(B130=FALSE,"",Length_5_R3!D27)</f>
        <v/>
      </c>
      <c r="M130" s="175" t="str">
        <f>IF(B130=FALSE,"",Calcu!J130*J$124)</f>
        <v/>
      </c>
      <c r="N130" s="583" t="s">
        <v>509</v>
      </c>
      <c r="O130" s="584"/>
      <c r="P130" s="584"/>
      <c r="Q130" s="584"/>
      <c r="R130" s="585"/>
      <c r="S130" s="220" t="str">
        <f t="shared" ref="S130:S149" si="40">IF(B130=FALSE,"",AVERAGE(B$124:C$124)-20)</f>
        <v/>
      </c>
      <c r="T130" s="177" t="str">
        <f t="shared" ref="T130:T149" si="41">IF(B130=FALSE,"",C130*J$124)</f>
        <v/>
      </c>
      <c r="U130" s="186" t="str">
        <f>IF(B130=FALSE,"",L130-M130)</f>
        <v/>
      </c>
      <c r="V130" s="163" t="str">
        <f>IF($B130=FALSE,"",ROUND(U130,$L$165))</f>
        <v/>
      </c>
      <c r="W130" s="163" t="str">
        <f>IF($B130=FALSE,"",ROUND(T130+V130,$L$165))</f>
        <v/>
      </c>
      <c r="X130" s="117"/>
      <c r="Y130" s="163">
        <f>IF(Length_5_R3!J4&lt;0,ROUNDUP(Length_5_R3!J4*J$124,$L$165),ROUNDDOWN(Length_5_R3!J4*J$124,$L$165))</f>
        <v>0</v>
      </c>
      <c r="Z130" s="163">
        <f>IF(Length_5_R3!K4&lt;0,ROUNDDOWN(Length_5_R3!K4*J$124,$L$165),ROUNDUP(Length_5_R3!K4*J$124,$L$165))</f>
        <v>0</v>
      </c>
      <c r="AA130" s="163" t="str">
        <f t="shared" ref="AA130:AA149" si="42">TEXT(T130,IF(T130&gt;=1000,"# ##0","0"))</f>
        <v/>
      </c>
      <c r="AB130" s="166" t="e">
        <f t="shared" ref="AB130:AB149" ca="1" si="43">TEXT(V130,$P$165)</f>
        <v>#N/A</v>
      </c>
      <c r="AC130" s="163" t="e">
        <f t="shared" ref="AC130:AC149" ca="1" si="44">TEXT(W130,IF(W130&gt;=1000,"# ##","")&amp;$P$165)</f>
        <v>#N/A</v>
      </c>
      <c r="AD130" s="163" t="e">
        <f t="shared" ref="AD130:AD149" ca="1" si="45">"± "&amp;TEXT(Z130-T130,P$165)</f>
        <v>#VALUE!</v>
      </c>
      <c r="AE130" s="163" t="str">
        <f>IF($B130=FALSE,"",IF(AND(Y130&lt;=W130,W130&lt;=Z130),"PASS","FAIL"))</f>
        <v/>
      </c>
      <c r="AF130" s="163" t="e">
        <f t="shared" ref="AF130:AF148" ca="1" si="46">S$165</f>
        <v>#N/A</v>
      </c>
    </row>
    <row r="131" spans="2:32" ht="15" customHeight="1">
      <c r="B131" s="169" t="b">
        <f>IF(TRIM(Length_5_R3!A5)="",FALSE,TRUE)</f>
        <v>0</v>
      </c>
      <c r="C131" s="163" t="str">
        <f>IF($B131=FALSE,"",VALUE(Length_5_R3!A5))</f>
        <v/>
      </c>
      <c r="D131" s="163" t="str">
        <f>IF($B131=FALSE,"",Length_5_R3!B5)</f>
        <v/>
      </c>
      <c r="E131" s="169" t="str">
        <f>IF(B131=FALSE,"",Length_5_R3!M5)</f>
        <v/>
      </c>
      <c r="F131" s="169" t="str">
        <f>IF(B131=FALSE,"",Length_5_R3!N5)</f>
        <v/>
      </c>
      <c r="G131" s="169" t="str">
        <f>IF(B131=FALSE,"",Length_5_R3!O5)</f>
        <v/>
      </c>
      <c r="H131" s="169" t="str">
        <f>IF(B131=FALSE,"",Length_5_R3!P5)</f>
        <v/>
      </c>
      <c r="I131" s="169" t="str">
        <f>IF(B131=FALSE,"",Length_5_R3!Q5)</f>
        <v/>
      </c>
      <c r="J131" s="163" t="str">
        <f t="shared" si="38"/>
        <v/>
      </c>
      <c r="K131" s="173" t="str">
        <f t="shared" si="39"/>
        <v/>
      </c>
      <c r="L131" s="174" t="str">
        <f>IF(B131=FALSE,"",Length_5_R3!D28)</f>
        <v/>
      </c>
      <c r="M131" s="175" t="str">
        <f>IF(B131=FALSE,"",Calcu!J131*J$124)</f>
        <v/>
      </c>
      <c r="N131" s="586"/>
      <c r="O131" s="587"/>
      <c r="P131" s="587"/>
      <c r="Q131" s="587"/>
      <c r="R131" s="588"/>
      <c r="S131" s="220" t="str">
        <f t="shared" si="40"/>
        <v/>
      </c>
      <c r="T131" s="177" t="str">
        <f t="shared" si="41"/>
        <v/>
      </c>
      <c r="U131" s="186" t="str">
        <f t="shared" ref="U131:U149" si="47">IF(B131=FALSE,"",L131-M131)</f>
        <v/>
      </c>
      <c r="V131" s="163" t="str">
        <f t="shared" ref="V131:V149" si="48">IF($B131=FALSE,"",ROUND(U131,$L$165))</f>
        <v/>
      </c>
      <c r="W131" s="163" t="str">
        <f t="shared" ref="W131:W149" si="49">IF($B131=FALSE,"",ROUND(T131+V131,$L$165))</f>
        <v/>
      </c>
      <c r="X131" s="117"/>
      <c r="Y131" s="163">
        <f>IF(Length_5_R3!J5&lt;0,ROUNDUP(Length_5_R3!J5*J$124,$L$165),ROUNDDOWN(Length_5_R3!J5*J$124,$L$165))</f>
        <v>0</v>
      </c>
      <c r="Z131" s="163">
        <f>IF(Length_5_R3!K5&lt;0,ROUNDDOWN(Length_5_R3!K5*J$124,$L$165),ROUNDUP(Length_5_R3!K5*J$124,$L$165))</f>
        <v>0</v>
      </c>
      <c r="AA131" s="163" t="str">
        <f t="shared" si="42"/>
        <v/>
      </c>
      <c r="AB131" s="166" t="e">
        <f t="shared" ca="1" si="43"/>
        <v>#N/A</v>
      </c>
      <c r="AC131" s="163" t="e">
        <f t="shared" ca="1" si="44"/>
        <v>#N/A</v>
      </c>
      <c r="AD131" s="163" t="e">
        <f t="shared" ca="1" si="45"/>
        <v>#VALUE!</v>
      </c>
      <c r="AE131" s="163" t="str">
        <f t="shared" ref="AE131:AE149" si="50">IF($B131=FALSE,"",IF(AND(Y131&lt;=W131,W131&lt;=Z131),"PASS","FAIL"))</f>
        <v/>
      </c>
      <c r="AF131" s="163" t="e">
        <f t="shared" ca="1" si="46"/>
        <v>#N/A</v>
      </c>
    </row>
    <row r="132" spans="2:32" ht="15" customHeight="1">
      <c r="B132" s="169" t="b">
        <f>IF(TRIM(Length_5_R3!A6)="",FALSE,TRUE)</f>
        <v>0</v>
      </c>
      <c r="C132" s="163" t="str">
        <f>IF($B132=FALSE,"",VALUE(Length_5_R3!A6))</f>
        <v/>
      </c>
      <c r="D132" s="163" t="str">
        <f>IF($B132=FALSE,"",Length_5_R3!B6)</f>
        <v/>
      </c>
      <c r="E132" s="169" t="str">
        <f>IF(B132=FALSE,"",Length_5_R3!M6)</f>
        <v/>
      </c>
      <c r="F132" s="169" t="str">
        <f>IF(B132=FALSE,"",Length_5_R3!N6)</f>
        <v/>
      </c>
      <c r="G132" s="169" t="str">
        <f>IF(B132=FALSE,"",Length_5_R3!O6)</f>
        <v/>
      </c>
      <c r="H132" s="169" t="str">
        <f>IF(B132=FALSE,"",Length_5_R3!P6)</f>
        <v/>
      </c>
      <c r="I132" s="169" t="str">
        <f>IF(B132=FALSE,"",Length_5_R3!Q6)</f>
        <v/>
      </c>
      <c r="J132" s="163" t="str">
        <f t="shared" si="38"/>
        <v/>
      </c>
      <c r="K132" s="173" t="str">
        <f t="shared" si="39"/>
        <v/>
      </c>
      <c r="L132" s="174" t="str">
        <f>IF(B132=FALSE,"",Length_5_R3!D29)</f>
        <v/>
      </c>
      <c r="M132" s="175" t="str">
        <f>IF(B132=FALSE,"",Calcu!J132*J$124)</f>
        <v/>
      </c>
      <c r="N132" s="586"/>
      <c r="O132" s="587"/>
      <c r="P132" s="587"/>
      <c r="Q132" s="587"/>
      <c r="R132" s="588"/>
      <c r="S132" s="220" t="str">
        <f t="shared" si="40"/>
        <v/>
      </c>
      <c r="T132" s="177" t="str">
        <f t="shared" si="41"/>
        <v/>
      </c>
      <c r="U132" s="186" t="str">
        <f t="shared" si="47"/>
        <v/>
      </c>
      <c r="V132" s="163" t="str">
        <f t="shared" si="48"/>
        <v/>
      </c>
      <c r="W132" s="163" t="str">
        <f t="shared" si="49"/>
        <v/>
      </c>
      <c r="X132" s="117"/>
      <c r="Y132" s="163">
        <f>IF(Length_5_R3!J6&lt;0,ROUNDUP(Length_5_R3!J6*J$124,$L$165),ROUNDDOWN(Length_5_R3!J6*J$124,$L$165))</f>
        <v>0</v>
      </c>
      <c r="Z132" s="163">
        <f>IF(Length_5_R3!K6&lt;0,ROUNDDOWN(Length_5_R3!K6*J$124,$L$165),ROUNDUP(Length_5_R3!K6*J$124,$L$165))</f>
        <v>0</v>
      </c>
      <c r="AA132" s="163" t="str">
        <f t="shared" si="42"/>
        <v/>
      </c>
      <c r="AB132" s="166" t="e">
        <f t="shared" ca="1" si="43"/>
        <v>#N/A</v>
      </c>
      <c r="AC132" s="163" t="e">
        <f t="shared" ca="1" si="44"/>
        <v>#N/A</v>
      </c>
      <c r="AD132" s="163" t="e">
        <f t="shared" ca="1" si="45"/>
        <v>#VALUE!</v>
      </c>
      <c r="AE132" s="163" t="str">
        <f t="shared" si="50"/>
        <v/>
      </c>
      <c r="AF132" s="163" t="e">
        <f t="shared" ca="1" si="46"/>
        <v>#N/A</v>
      </c>
    </row>
    <row r="133" spans="2:32" ht="15" customHeight="1">
      <c r="B133" s="169" t="b">
        <f>IF(TRIM(Length_5_R3!A7)="",FALSE,TRUE)</f>
        <v>0</v>
      </c>
      <c r="C133" s="163" t="str">
        <f>IF($B133=FALSE,"",VALUE(Length_5_R3!A7))</f>
        <v/>
      </c>
      <c r="D133" s="163" t="str">
        <f>IF($B133=FALSE,"",Length_5_R3!B7)</f>
        <v/>
      </c>
      <c r="E133" s="169" t="str">
        <f>IF(B133=FALSE,"",Length_5_R3!M7)</f>
        <v/>
      </c>
      <c r="F133" s="169" t="str">
        <f>IF(B133=FALSE,"",Length_5_R3!N7)</f>
        <v/>
      </c>
      <c r="G133" s="169" t="str">
        <f>IF(B133=FALSE,"",Length_5_R3!O7)</f>
        <v/>
      </c>
      <c r="H133" s="169" t="str">
        <f>IF(B133=FALSE,"",Length_5_R3!P7)</f>
        <v/>
      </c>
      <c r="I133" s="169" t="str">
        <f>IF(B133=FALSE,"",Length_5_R3!Q7)</f>
        <v/>
      </c>
      <c r="J133" s="163" t="str">
        <f t="shared" si="38"/>
        <v/>
      </c>
      <c r="K133" s="173" t="str">
        <f t="shared" si="39"/>
        <v/>
      </c>
      <c r="L133" s="174" t="str">
        <f>IF(B133=FALSE,"",Length_5_R3!D30)</f>
        <v/>
      </c>
      <c r="M133" s="175" t="str">
        <f>IF(B133=FALSE,"",Calcu!J133*J$124)</f>
        <v/>
      </c>
      <c r="N133" s="586"/>
      <c r="O133" s="587"/>
      <c r="P133" s="587"/>
      <c r="Q133" s="587"/>
      <c r="R133" s="588"/>
      <c r="S133" s="220" t="str">
        <f t="shared" si="40"/>
        <v/>
      </c>
      <c r="T133" s="177" t="str">
        <f t="shared" si="41"/>
        <v/>
      </c>
      <c r="U133" s="186" t="str">
        <f t="shared" si="47"/>
        <v/>
      </c>
      <c r="V133" s="163" t="str">
        <f t="shared" si="48"/>
        <v/>
      </c>
      <c r="W133" s="163" t="str">
        <f t="shared" si="49"/>
        <v/>
      </c>
      <c r="X133" s="117"/>
      <c r="Y133" s="163">
        <f>IF(Length_5_R3!J7&lt;0,ROUNDUP(Length_5_R3!J7*J$124,$L$165),ROUNDDOWN(Length_5_R3!J7*J$124,$L$165))</f>
        <v>0</v>
      </c>
      <c r="Z133" s="163">
        <f>IF(Length_5_R3!K7&lt;0,ROUNDDOWN(Length_5_R3!K7*J$124,$L$165),ROUNDUP(Length_5_R3!K7*J$124,$L$165))</f>
        <v>0</v>
      </c>
      <c r="AA133" s="163" t="str">
        <f t="shared" si="42"/>
        <v/>
      </c>
      <c r="AB133" s="166" t="e">
        <f t="shared" ca="1" si="43"/>
        <v>#N/A</v>
      </c>
      <c r="AC133" s="163" t="e">
        <f t="shared" ca="1" si="44"/>
        <v>#N/A</v>
      </c>
      <c r="AD133" s="163" t="e">
        <f t="shared" ca="1" si="45"/>
        <v>#VALUE!</v>
      </c>
      <c r="AE133" s="163" t="str">
        <f t="shared" si="50"/>
        <v/>
      </c>
      <c r="AF133" s="163" t="e">
        <f t="shared" ca="1" si="46"/>
        <v>#N/A</v>
      </c>
    </row>
    <row r="134" spans="2:32" ht="15" customHeight="1">
      <c r="B134" s="169" t="b">
        <f>IF(TRIM(Length_5_R3!A8)="",FALSE,TRUE)</f>
        <v>0</v>
      </c>
      <c r="C134" s="163" t="str">
        <f>IF($B134=FALSE,"",VALUE(Length_5_R3!A8))</f>
        <v/>
      </c>
      <c r="D134" s="163" t="str">
        <f>IF($B134=FALSE,"",Length_5_R3!B8)</f>
        <v/>
      </c>
      <c r="E134" s="169" t="str">
        <f>IF(B134=FALSE,"",Length_5_R3!M8)</f>
        <v/>
      </c>
      <c r="F134" s="169" t="str">
        <f>IF(B134=FALSE,"",Length_5_R3!N8)</f>
        <v/>
      </c>
      <c r="G134" s="169" t="str">
        <f>IF(B134=FALSE,"",Length_5_R3!O8)</f>
        <v/>
      </c>
      <c r="H134" s="169" t="str">
        <f>IF(B134=FALSE,"",Length_5_R3!P8)</f>
        <v/>
      </c>
      <c r="I134" s="169" t="str">
        <f>IF(B134=FALSE,"",Length_5_R3!Q8)</f>
        <v/>
      </c>
      <c r="J134" s="163" t="str">
        <f t="shared" si="38"/>
        <v/>
      </c>
      <c r="K134" s="173" t="str">
        <f t="shared" si="39"/>
        <v/>
      </c>
      <c r="L134" s="174" t="str">
        <f>IF(B134=FALSE,"",Length_5_R3!D31)</f>
        <v/>
      </c>
      <c r="M134" s="175" t="str">
        <f>IF(B134=FALSE,"",Calcu!J134*J$124)</f>
        <v/>
      </c>
      <c r="N134" s="586"/>
      <c r="O134" s="587"/>
      <c r="P134" s="587"/>
      <c r="Q134" s="587"/>
      <c r="R134" s="588"/>
      <c r="S134" s="220" t="str">
        <f t="shared" si="40"/>
        <v/>
      </c>
      <c r="T134" s="177" t="str">
        <f t="shared" si="41"/>
        <v/>
      </c>
      <c r="U134" s="186" t="str">
        <f t="shared" si="47"/>
        <v/>
      </c>
      <c r="V134" s="163" t="str">
        <f t="shared" si="48"/>
        <v/>
      </c>
      <c r="W134" s="163" t="str">
        <f t="shared" si="49"/>
        <v/>
      </c>
      <c r="X134" s="117"/>
      <c r="Y134" s="163">
        <f>IF(Length_5_R3!J8&lt;0,ROUNDUP(Length_5_R3!J8*J$124,$L$165),ROUNDDOWN(Length_5_R3!J8*J$124,$L$165))</f>
        <v>0</v>
      </c>
      <c r="Z134" s="163">
        <f>IF(Length_5_R3!K8&lt;0,ROUNDDOWN(Length_5_R3!K8*J$124,$L$165),ROUNDUP(Length_5_R3!K8*J$124,$L$165))</f>
        <v>0</v>
      </c>
      <c r="AA134" s="163" t="str">
        <f t="shared" si="42"/>
        <v/>
      </c>
      <c r="AB134" s="166" t="e">
        <f t="shared" ca="1" si="43"/>
        <v>#N/A</v>
      </c>
      <c r="AC134" s="163" t="e">
        <f t="shared" ca="1" si="44"/>
        <v>#N/A</v>
      </c>
      <c r="AD134" s="163" t="e">
        <f t="shared" ca="1" si="45"/>
        <v>#VALUE!</v>
      </c>
      <c r="AE134" s="163" t="str">
        <f t="shared" si="50"/>
        <v/>
      </c>
      <c r="AF134" s="163" t="e">
        <f t="shared" ca="1" si="46"/>
        <v>#N/A</v>
      </c>
    </row>
    <row r="135" spans="2:32" ht="15" customHeight="1">
      <c r="B135" s="169" t="b">
        <f>IF(TRIM(Length_5_R3!A9)="",FALSE,TRUE)</f>
        <v>0</v>
      </c>
      <c r="C135" s="163" t="str">
        <f>IF($B135=FALSE,"",VALUE(Length_5_R3!A9))</f>
        <v/>
      </c>
      <c r="D135" s="163" t="str">
        <f>IF($B135=FALSE,"",Length_5_R3!B9)</f>
        <v/>
      </c>
      <c r="E135" s="169" t="str">
        <f>IF(B135=FALSE,"",Length_5_R3!M9)</f>
        <v/>
      </c>
      <c r="F135" s="169" t="str">
        <f>IF(B135=FALSE,"",Length_5_R3!N9)</f>
        <v/>
      </c>
      <c r="G135" s="169" t="str">
        <f>IF(B135=FALSE,"",Length_5_R3!O9)</f>
        <v/>
      </c>
      <c r="H135" s="169" t="str">
        <f>IF(B135=FALSE,"",Length_5_R3!P9)</f>
        <v/>
      </c>
      <c r="I135" s="169" t="str">
        <f>IF(B135=FALSE,"",Length_5_R3!Q9)</f>
        <v/>
      </c>
      <c r="J135" s="163" t="str">
        <f t="shared" si="38"/>
        <v/>
      </c>
      <c r="K135" s="173" t="str">
        <f t="shared" si="39"/>
        <v/>
      </c>
      <c r="L135" s="174" t="str">
        <f>IF(B135=FALSE,"",Length_5_R3!D32)</f>
        <v/>
      </c>
      <c r="M135" s="175" t="str">
        <f>IF(B135=FALSE,"",Calcu!J135*J$124)</f>
        <v/>
      </c>
      <c r="N135" s="586"/>
      <c r="O135" s="587"/>
      <c r="P135" s="587"/>
      <c r="Q135" s="587"/>
      <c r="R135" s="588"/>
      <c r="S135" s="220" t="str">
        <f t="shared" si="40"/>
        <v/>
      </c>
      <c r="T135" s="177" t="str">
        <f t="shared" si="41"/>
        <v/>
      </c>
      <c r="U135" s="186" t="str">
        <f t="shared" si="47"/>
        <v/>
      </c>
      <c r="V135" s="163" t="str">
        <f t="shared" si="48"/>
        <v/>
      </c>
      <c r="W135" s="163" t="str">
        <f t="shared" si="49"/>
        <v/>
      </c>
      <c r="X135" s="117"/>
      <c r="Y135" s="163">
        <f>IF(Length_5_R3!J9&lt;0,ROUNDUP(Length_5_R3!J9*J$124,$L$165),ROUNDDOWN(Length_5_R3!J9*J$124,$L$165))</f>
        <v>0</v>
      </c>
      <c r="Z135" s="163">
        <f>IF(Length_5_R3!K9&lt;0,ROUNDDOWN(Length_5_R3!K9*J$124,$L$165),ROUNDUP(Length_5_R3!K9*J$124,$L$165))</f>
        <v>0</v>
      </c>
      <c r="AA135" s="163" t="str">
        <f t="shared" si="42"/>
        <v/>
      </c>
      <c r="AB135" s="166" t="e">
        <f t="shared" ca="1" si="43"/>
        <v>#N/A</v>
      </c>
      <c r="AC135" s="163" t="e">
        <f t="shared" ca="1" si="44"/>
        <v>#N/A</v>
      </c>
      <c r="AD135" s="163" t="e">
        <f t="shared" ca="1" si="45"/>
        <v>#VALUE!</v>
      </c>
      <c r="AE135" s="163" t="str">
        <f t="shared" si="50"/>
        <v/>
      </c>
      <c r="AF135" s="163" t="e">
        <f t="shared" ca="1" si="46"/>
        <v>#N/A</v>
      </c>
    </row>
    <row r="136" spans="2:32" ht="15" customHeight="1">
      <c r="B136" s="169" t="b">
        <f>IF(TRIM(Length_5_R3!A10)="",FALSE,TRUE)</f>
        <v>0</v>
      </c>
      <c r="C136" s="163" t="str">
        <f>IF($B136=FALSE,"",VALUE(Length_5_R3!A10))</f>
        <v/>
      </c>
      <c r="D136" s="163" t="str">
        <f>IF($B136=FALSE,"",Length_5_R3!B10)</f>
        <v/>
      </c>
      <c r="E136" s="169" t="str">
        <f>IF(B136=FALSE,"",Length_5_R3!M10)</f>
        <v/>
      </c>
      <c r="F136" s="169" t="str">
        <f>IF(B136=FALSE,"",Length_5_R3!N10)</f>
        <v/>
      </c>
      <c r="G136" s="169" t="str">
        <f>IF(B136=FALSE,"",Length_5_R3!O10)</f>
        <v/>
      </c>
      <c r="H136" s="169" t="str">
        <f>IF(B136=FALSE,"",Length_5_R3!P10)</f>
        <v/>
      </c>
      <c r="I136" s="169" t="str">
        <f>IF(B136=FALSE,"",Length_5_R3!Q10)</f>
        <v/>
      </c>
      <c r="J136" s="163" t="str">
        <f t="shared" si="38"/>
        <v/>
      </c>
      <c r="K136" s="173" t="str">
        <f t="shared" si="39"/>
        <v/>
      </c>
      <c r="L136" s="174" t="str">
        <f>IF(B136=FALSE,"",Length_5_R3!D33)</f>
        <v/>
      </c>
      <c r="M136" s="175" t="str">
        <f>IF(B136=FALSE,"",Calcu!J136*J$124)</f>
        <v/>
      </c>
      <c r="N136" s="586"/>
      <c r="O136" s="587"/>
      <c r="P136" s="587"/>
      <c r="Q136" s="587"/>
      <c r="R136" s="588"/>
      <c r="S136" s="220" t="str">
        <f t="shared" si="40"/>
        <v/>
      </c>
      <c r="T136" s="177" t="str">
        <f t="shared" si="41"/>
        <v/>
      </c>
      <c r="U136" s="186" t="str">
        <f t="shared" si="47"/>
        <v/>
      </c>
      <c r="V136" s="163" t="str">
        <f t="shared" si="48"/>
        <v/>
      </c>
      <c r="W136" s="163" t="str">
        <f t="shared" si="49"/>
        <v/>
      </c>
      <c r="X136" s="117"/>
      <c r="Y136" s="163">
        <f>IF(Length_5_R3!J10&lt;0,ROUNDUP(Length_5_R3!J10*J$124,$L$165),ROUNDDOWN(Length_5_R3!J10*J$124,$L$165))</f>
        <v>0</v>
      </c>
      <c r="Z136" s="163">
        <f>IF(Length_5_R3!K10&lt;0,ROUNDDOWN(Length_5_R3!K10*J$124,$L$165),ROUNDUP(Length_5_R3!K10*J$124,$L$165))</f>
        <v>0</v>
      </c>
      <c r="AA136" s="163" t="str">
        <f t="shared" si="42"/>
        <v/>
      </c>
      <c r="AB136" s="166" t="e">
        <f t="shared" ca="1" si="43"/>
        <v>#N/A</v>
      </c>
      <c r="AC136" s="163" t="e">
        <f t="shared" ca="1" si="44"/>
        <v>#N/A</v>
      </c>
      <c r="AD136" s="163" t="e">
        <f t="shared" ca="1" si="45"/>
        <v>#VALUE!</v>
      </c>
      <c r="AE136" s="163" t="str">
        <f t="shared" si="50"/>
        <v/>
      </c>
      <c r="AF136" s="163" t="e">
        <f t="shared" ca="1" si="46"/>
        <v>#N/A</v>
      </c>
    </row>
    <row r="137" spans="2:32" ht="15" customHeight="1">
      <c r="B137" s="169" t="b">
        <f>IF(TRIM(Length_5_R3!A11)="",FALSE,TRUE)</f>
        <v>0</v>
      </c>
      <c r="C137" s="163" t="str">
        <f>IF($B137=FALSE,"",VALUE(Length_5_R3!A11))</f>
        <v/>
      </c>
      <c r="D137" s="163" t="str">
        <f>IF($B137=FALSE,"",Length_5_R3!B11)</f>
        <v/>
      </c>
      <c r="E137" s="169" t="str">
        <f>IF(B137=FALSE,"",Length_5_R3!M11)</f>
        <v/>
      </c>
      <c r="F137" s="169" t="str">
        <f>IF(B137=FALSE,"",Length_5_R3!N11)</f>
        <v/>
      </c>
      <c r="G137" s="169" t="str">
        <f>IF(B137=FALSE,"",Length_5_R3!O11)</f>
        <v/>
      </c>
      <c r="H137" s="169" t="str">
        <f>IF(B137=FALSE,"",Length_5_R3!P11)</f>
        <v/>
      </c>
      <c r="I137" s="169" t="str">
        <f>IF(B137=FALSE,"",Length_5_R3!Q11)</f>
        <v/>
      </c>
      <c r="J137" s="163" t="str">
        <f t="shared" si="38"/>
        <v/>
      </c>
      <c r="K137" s="173" t="str">
        <f t="shared" si="39"/>
        <v/>
      </c>
      <c r="L137" s="174" t="str">
        <f>IF(B137=FALSE,"",Length_5_R3!D34)</f>
        <v/>
      </c>
      <c r="M137" s="175" t="str">
        <f>IF(B137=FALSE,"",Calcu!J137*J$124)</f>
        <v/>
      </c>
      <c r="N137" s="586"/>
      <c r="O137" s="587"/>
      <c r="P137" s="587"/>
      <c r="Q137" s="587"/>
      <c r="R137" s="588"/>
      <c r="S137" s="220" t="str">
        <f t="shared" si="40"/>
        <v/>
      </c>
      <c r="T137" s="177" t="str">
        <f t="shared" si="41"/>
        <v/>
      </c>
      <c r="U137" s="186" t="str">
        <f t="shared" si="47"/>
        <v/>
      </c>
      <c r="V137" s="163" t="str">
        <f t="shared" si="48"/>
        <v/>
      </c>
      <c r="W137" s="163" t="str">
        <f t="shared" si="49"/>
        <v/>
      </c>
      <c r="X137" s="117"/>
      <c r="Y137" s="163">
        <f>IF(Length_5_R3!J11&lt;0,ROUNDUP(Length_5_R3!J11*J$124,$L$165),ROUNDDOWN(Length_5_R3!J11*J$124,$L$165))</f>
        <v>0</v>
      </c>
      <c r="Z137" s="163">
        <f>IF(Length_5_R3!K11&lt;0,ROUNDDOWN(Length_5_R3!K11*J$124,$L$165),ROUNDUP(Length_5_R3!K11*J$124,$L$165))</f>
        <v>0</v>
      </c>
      <c r="AA137" s="163" t="str">
        <f t="shared" si="42"/>
        <v/>
      </c>
      <c r="AB137" s="166" t="e">
        <f t="shared" ca="1" si="43"/>
        <v>#N/A</v>
      </c>
      <c r="AC137" s="163" t="e">
        <f t="shared" ca="1" si="44"/>
        <v>#N/A</v>
      </c>
      <c r="AD137" s="163" t="e">
        <f t="shared" ca="1" si="45"/>
        <v>#VALUE!</v>
      </c>
      <c r="AE137" s="163" t="str">
        <f t="shared" si="50"/>
        <v/>
      </c>
      <c r="AF137" s="163" t="e">
        <f t="shared" ca="1" si="46"/>
        <v>#N/A</v>
      </c>
    </row>
    <row r="138" spans="2:32" ht="15" customHeight="1">
      <c r="B138" s="169" t="b">
        <f>IF(TRIM(Length_5_R3!A12)="",FALSE,TRUE)</f>
        <v>0</v>
      </c>
      <c r="C138" s="163" t="str">
        <f>IF($B138=FALSE,"",VALUE(Length_5_R3!A12))</f>
        <v/>
      </c>
      <c r="D138" s="163" t="str">
        <f>IF($B138=FALSE,"",Length_5_R3!B12)</f>
        <v/>
      </c>
      <c r="E138" s="169" t="str">
        <f>IF(B138=FALSE,"",Length_5_R3!M12)</f>
        <v/>
      </c>
      <c r="F138" s="169" t="str">
        <f>IF(B138=FALSE,"",Length_5_R3!N12)</f>
        <v/>
      </c>
      <c r="G138" s="169" t="str">
        <f>IF(B138=FALSE,"",Length_5_R3!O12)</f>
        <v/>
      </c>
      <c r="H138" s="169" t="str">
        <f>IF(B138=FALSE,"",Length_5_R3!P12)</f>
        <v/>
      </c>
      <c r="I138" s="169" t="str">
        <f>IF(B138=FALSE,"",Length_5_R3!Q12)</f>
        <v/>
      </c>
      <c r="J138" s="163" t="str">
        <f t="shared" si="38"/>
        <v/>
      </c>
      <c r="K138" s="173" t="str">
        <f t="shared" si="39"/>
        <v/>
      </c>
      <c r="L138" s="174" t="str">
        <f>IF(B138=FALSE,"",Length_5_R3!D35)</f>
        <v/>
      </c>
      <c r="M138" s="175" t="str">
        <f>IF(B138=FALSE,"",Calcu!J138*J$124)</f>
        <v/>
      </c>
      <c r="N138" s="586"/>
      <c r="O138" s="587"/>
      <c r="P138" s="587"/>
      <c r="Q138" s="587"/>
      <c r="R138" s="588"/>
      <c r="S138" s="220" t="str">
        <f t="shared" si="40"/>
        <v/>
      </c>
      <c r="T138" s="177" t="str">
        <f t="shared" si="41"/>
        <v/>
      </c>
      <c r="U138" s="186" t="str">
        <f t="shared" si="47"/>
        <v/>
      </c>
      <c r="V138" s="163" t="str">
        <f t="shared" si="48"/>
        <v/>
      </c>
      <c r="W138" s="163" t="str">
        <f t="shared" si="49"/>
        <v/>
      </c>
      <c r="X138" s="117"/>
      <c r="Y138" s="163">
        <f>IF(Length_5_R3!J12&lt;0,ROUNDUP(Length_5_R3!J12*J$124,$L$165),ROUNDDOWN(Length_5_R3!J12*J$124,$L$165))</f>
        <v>0</v>
      </c>
      <c r="Z138" s="163">
        <f>IF(Length_5_R3!K12&lt;0,ROUNDDOWN(Length_5_R3!K12*J$124,$L$165),ROUNDUP(Length_5_R3!K12*J$124,$L$165))</f>
        <v>0</v>
      </c>
      <c r="AA138" s="163" t="str">
        <f t="shared" si="42"/>
        <v/>
      </c>
      <c r="AB138" s="166" t="e">
        <f t="shared" ca="1" si="43"/>
        <v>#N/A</v>
      </c>
      <c r="AC138" s="163" t="e">
        <f t="shared" ca="1" si="44"/>
        <v>#N/A</v>
      </c>
      <c r="AD138" s="163" t="e">
        <f t="shared" ca="1" si="45"/>
        <v>#VALUE!</v>
      </c>
      <c r="AE138" s="163" t="str">
        <f t="shared" si="50"/>
        <v/>
      </c>
      <c r="AF138" s="163" t="e">
        <f t="shared" ca="1" si="46"/>
        <v>#N/A</v>
      </c>
    </row>
    <row r="139" spans="2:32" ht="15" customHeight="1">
      <c r="B139" s="169" t="b">
        <f>IF(TRIM(Length_5_R3!A13)="",FALSE,TRUE)</f>
        <v>0</v>
      </c>
      <c r="C139" s="163" t="str">
        <f>IF($B139=FALSE,"",VALUE(Length_5_R3!A13))</f>
        <v/>
      </c>
      <c r="D139" s="163" t="str">
        <f>IF($B139=FALSE,"",Length_5_R3!B13)</f>
        <v/>
      </c>
      <c r="E139" s="169" t="str">
        <f>IF(B139=FALSE,"",Length_5_R3!M13)</f>
        <v/>
      </c>
      <c r="F139" s="169" t="str">
        <f>IF(B139=FALSE,"",Length_5_R3!N13)</f>
        <v/>
      </c>
      <c r="G139" s="169" t="str">
        <f>IF(B139=FALSE,"",Length_5_R3!O13)</f>
        <v/>
      </c>
      <c r="H139" s="169" t="str">
        <f>IF(B139=FALSE,"",Length_5_R3!P13)</f>
        <v/>
      </c>
      <c r="I139" s="169" t="str">
        <f>IF(B139=FALSE,"",Length_5_R3!Q13)</f>
        <v/>
      </c>
      <c r="J139" s="163" t="str">
        <f t="shared" si="38"/>
        <v/>
      </c>
      <c r="K139" s="173" t="str">
        <f t="shared" si="39"/>
        <v/>
      </c>
      <c r="L139" s="174" t="str">
        <f>IF(B139=FALSE,"",Length_5_R3!D36)</f>
        <v/>
      </c>
      <c r="M139" s="175" t="str">
        <f>IF(B139=FALSE,"",Calcu!J139*J$124)</f>
        <v/>
      </c>
      <c r="N139" s="586"/>
      <c r="O139" s="587"/>
      <c r="P139" s="587"/>
      <c r="Q139" s="587"/>
      <c r="R139" s="588"/>
      <c r="S139" s="220" t="str">
        <f t="shared" si="40"/>
        <v/>
      </c>
      <c r="T139" s="177" t="str">
        <f t="shared" si="41"/>
        <v/>
      </c>
      <c r="U139" s="186" t="str">
        <f t="shared" si="47"/>
        <v/>
      </c>
      <c r="V139" s="163" t="str">
        <f t="shared" si="48"/>
        <v/>
      </c>
      <c r="W139" s="163" t="str">
        <f t="shared" si="49"/>
        <v/>
      </c>
      <c r="X139" s="117"/>
      <c r="Y139" s="163">
        <f>IF(Length_5_R3!J13&lt;0,ROUNDUP(Length_5_R3!J13*J$124,$L$165),ROUNDDOWN(Length_5_R3!J13*J$124,$L$165))</f>
        <v>0</v>
      </c>
      <c r="Z139" s="163">
        <f>IF(Length_5_R3!K13&lt;0,ROUNDDOWN(Length_5_R3!K13*J$124,$L$165),ROUNDUP(Length_5_R3!K13*J$124,$L$165))</f>
        <v>0</v>
      </c>
      <c r="AA139" s="163" t="str">
        <f t="shared" si="42"/>
        <v/>
      </c>
      <c r="AB139" s="166" t="e">
        <f t="shared" ca="1" si="43"/>
        <v>#N/A</v>
      </c>
      <c r="AC139" s="163" t="e">
        <f t="shared" ca="1" si="44"/>
        <v>#N/A</v>
      </c>
      <c r="AD139" s="163" t="e">
        <f t="shared" ca="1" si="45"/>
        <v>#VALUE!</v>
      </c>
      <c r="AE139" s="163" t="str">
        <f t="shared" si="50"/>
        <v/>
      </c>
      <c r="AF139" s="163" t="e">
        <f t="shared" ca="1" si="46"/>
        <v>#N/A</v>
      </c>
    </row>
    <row r="140" spans="2:32" ht="15" customHeight="1">
      <c r="B140" s="169" t="b">
        <f>IF(TRIM(Length_5_R3!A14)="",FALSE,TRUE)</f>
        <v>0</v>
      </c>
      <c r="C140" s="163" t="str">
        <f>IF($B140=FALSE,"",VALUE(Length_5_R3!A14))</f>
        <v/>
      </c>
      <c r="D140" s="163" t="str">
        <f>IF($B140=FALSE,"",Length_5_R3!B14)</f>
        <v/>
      </c>
      <c r="E140" s="169" t="str">
        <f>IF(B140=FALSE,"",Length_5_R3!M14)</f>
        <v/>
      </c>
      <c r="F140" s="169" t="str">
        <f>IF(B140=FALSE,"",Length_5_R3!N14)</f>
        <v/>
      </c>
      <c r="G140" s="169" t="str">
        <f>IF(B140=FALSE,"",Length_5_R3!O14)</f>
        <v/>
      </c>
      <c r="H140" s="169" t="str">
        <f>IF(B140=FALSE,"",Length_5_R3!P14)</f>
        <v/>
      </c>
      <c r="I140" s="169" t="str">
        <f>IF(B140=FALSE,"",Length_5_R3!Q14)</f>
        <v/>
      </c>
      <c r="J140" s="163" t="str">
        <f t="shared" si="38"/>
        <v/>
      </c>
      <c r="K140" s="173" t="str">
        <f t="shared" si="39"/>
        <v/>
      </c>
      <c r="L140" s="174" t="str">
        <f>IF(B140=FALSE,"",Length_5_R3!D37)</f>
        <v/>
      </c>
      <c r="M140" s="175" t="str">
        <f>IF(B140=FALSE,"",Calcu!J140*J$124)</f>
        <v/>
      </c>
      <c r="N140" s="586"/>
      <c r="O140" s="587"/>
      <c r="P140" s="587"/>
      <c r="Q140" s="587"/>
      <c r="R140" s="588"/>
      <c r="S140" s="220" t="str">
        <f t="shared" si="40"/>
        <v/>
      </c>
      <c r="T140" s="177" t="str">
        <f t="shared" si="41"/>
        <v/>
      </c>
      <c r="U140" s="186" t="str">
        <f t="shared" si="47"/>
        <v/>
      </c>
      <c r="V140" s="163" t="str">
        <f t="shared" si="48"/>
        <v/>
      </c>
      <c r="W140" s="163" t="str">
        <f t="shared" si="49"/>
        <v/>
      </c>
      <c r="X140" s="117"/>
      <c r="Y140" s="163">
        <f>IF(Length_5_R3!J14&lt;0,ROUNDUP(Length_5_R3!J14*J$124,$L$165),ROUNDDOWN(Length_5_R3!J14*J$124,$L$165))</f>
        <v>0</v>
      </c>
      <c r="Z140" s="163">
        <f>IF(Length_5_R3!K14&lt;0,ROUNDDOWN(Length_5_R3!K14*J$124,$L$165),ROUNDUP(Length_5_R3!K14*J$124,$L$165))</f>
        <v>0</v>
      </c>
      <c r="AA140" s="163" t="str">
        <f t="shared" si="42"/>
        <v/>
      </c>
      <c r="AB140" s="166" t="e">
        <f t="shared" ca="1" si="43"/>
        <v>#N/A</v>
      </c>
      <c r="AC140" s="163" t="e">
        <f t="shared" ca="1" si="44"/>
        <v>#N/A</v>
      </c>
      <c r="AD140" s="163" t="e">
        <f t="shared" ca="1" si="45"/>
        <v>#VALUE!</v>
      </c>
      <c r="AE140" s="163" t="str">
        <f t="shared" si="50"/>
        <v/>
      </c>
      <c r="AF140" s="163" t="e">
        <f t="shared" ca="1" si="46"/>
        <v>#N/A</v>
      </c>
    </row>
    <row r="141" spans="2:32" ht="15" customHeight="1">
      <c r="B141" s="169" t="b">
        <f>IF(TRIM(Length_5_R3!A15)="",FALSE,TRUE)</f>
        <v>0</v>
      </c>
      <c r="C141" s="163" t="str">
        <f>IF($B141=FALSE,"",VALUE(Length_5_R3!A15))</f>
        <v/>
      </c>
      <c r="D141" s="163" t="str">
        <f>IF($B141=FALSE,"",Length_5_R3!B15)</f>
        <v/>
      </c>
      <c r="E141" s="169" t="str">
        <f>IF(B141=FALSE,"",Length_5_R3!M15)</f>
        <v/>
      </c>
      <c r="F141" s="169" t="str">
        <f>IF(B141=FALSE,"",Length_5_R3!N15)</f>
        <v/>
      </c>
      <c r="G141" s="169" t="str">
        <f>IF(B141=FALSE,"",Length_5_R3!O15)</f>
        <v/>
      </c>
      <c r="H141" s="169" t="str">
        <f>IF(B141=FALSE,"",Length_5_R3!P15)</f>
        <v/>
      </c>
      <c r="I141" s="169" t="str">
        <f>IF(B141=FALSE,"",Length_5_R3!Q15)</f>
        <v/>
      </c>
      <c r="J141" s="163" t="str">
        <f t="shared" si="38"/>
        <v/>
      </c>
      <c r="K141" s="173" t="str">
        <f t="shared" si="39"/>
        <v/>
      </c>
      <c r="L141" s="174" t="str">
        <f>IF(B141=FALSE,"",Length_5_R3!D38)</f>
        <v/>
      </c>
      <c r="M141" s="175" t="str">
        <f>IF(B141=FALSE,"",Calcu!J141*J$124)</f>
        <v/>
      </c>
      <c r="N141" s="586"/>
      <c r="O141" s="587"/>
      <c r="P141" s="587"/>
      <c r="Q141" s="587"/>
      <c r="R141" s="588"/>
      <c r="S141" s="220" t="str">
        <f t="shared" si="40"/>
        <v/>
      </c>
      <c r="T141" s="177" t="str">
        <f t="shared" si="41"/>
        <v/>
      </c>
      <c r="U141" s="186" t="str">
        <f t="shared" si="47"/>
        <v/>
      </c>
      <c r="V141" s="163" t="str">
        <f t="shared" si="48"/>
        <v/>
      </c>
      <c r="W141" s="163" t="str">
        <f t="shared" si="49"/>
        <v/>
      </c>
      <c r="X141" s="117"/>
      <c r="Y141" s="163">
        <f>IF(Length_5_R3!J15&lt;0,ROUNDUP(Length_5_R3!J15*J$124,$L$165),ROUNDDOWN(Length_5_R3!J15*J$124,$L$165))</f>
        <v>0</v>
      </c>
      <c r="Z141" s="163">
        <f>IF(Length_5_R3!K15&lt;0,ROUNDDOWN(Length_5_R3!K15*J$124,$L$165),ROUNDUP(Length_5_R3!K15*J$124,$L$165))</f>
        <v>0</v>
      </c>
      <c r="AA141" s="163" t="str">
        <f t="shared" si="42"/>
        <v/>
      </c>
      <c r="AB141" s="166" t="e">
        <f t="shared" ca="1" si="43"/>
        <v>#N/A</v>
      </c>
      <c r="AC141" s="163" t="e">
        <f t="shared" ca="1" si="44"/>
        <v>#N/A</v>
      </c>
      <c r="AD141" s="163" t="e">
        <f t="shared" ca="1" si="45"/>
        <v>#VALUE!</v>
      </c>
      <c r="AE141" s="163" t="str">
        <f t="shared" si="50"/>
        <v/>
      </c>
      <c r="AF141" s="163" t="e">
        <f t="shared" ca="1" si="46"/>
        <v>#N/A</v>
      </c>
    </row>
    <row r="142" spans="2:32" ht="15" customHeight="1">
      <c r="B142" s="169" t="b">
        <f>IF(TRIM(Length_5_R3!A16)="",FALSE,TRUE)</f>
        <v>0</v>
      </c>
      <c r="C142" s="163" t="str">
        <f>IF($B142=FALSE,"",VALUE(Length_5_R3!A16))</f>
        <v/>
      </c>
      <c r="D142" s="163" t="str">
        <f>IF($B142=FALSE,"",Length_5_R3!B16)</f>
        <v/>
      </c>
      <c r="E142" s="169" t="str">
        <f>IF(B142=FALSE,"",Length_5_R3!M16)</f>
        <v/>
      </c>
      <c r="F142" s="169" t="str">
        <f>IF(B142=FALSE,"",Length_5_R3!N16)</f>
        <v/>
      </c>
      <c r="G142" s="169" t="str">
        <f>IF(B142=FALSE,"",Length_5_R3!O16)</f>
        <v/>
      </c>
      <c r="H142" s="169" t="str">
        <f>IF(B142=FALSE,"",Length_5_R3!P16)</f>
        <v/>
      </c>
      <c r="I142" s="169" t="str">
        <f>IF(B142=FALSE,"",Length_5_R3!Q16)</f>
        <v/>
      </c>
      <c r="J142" s="163" t="str">
        <f t="shared" si="38"/>
        <v/>
      </c>
      <c r="K142" s="173" t="str">
        <f t="shared" si="39"/>
        <v/>
      </c>
      <c r="L142" s="174" t="str">
        <f>IF(B142=FALSE,"",Length_5_R3!D39)</f>
        <v/>
      </c>
      <c r="M142" s="175" t="str">
        <f>IF(B142=FALSE,"",Calcu!J142*J$124)</f>
        <v/>
      </c>
      <c r="N142" s="586"/>
      <c r="O142" s="587"/>
      <c r="P142" s="587"/>
      <c r="Q142" s="587"/>
      <c r="R142" s="588"/>
      <c r="S142" s="220" t="str">
        <f t="shared" si="40"/>
        <v/>
      </c>
      <c r="T142" s="177" t="str">
        <f t="shared" si="41"/>
        <v/>
      </c>
      <c r="U142" s="186" t="str">
        <f t="shared" si="47"/>
        <v/>
      </c>
      <c r="V142" s="163" t="str">
        <f t="shared" si="48"/>
        <v/>
      </c>
      <c r="W142" s="163" t="str">
        <f t="shared" si="49"/>
        <v/>
      </c>
      <c r="X142" s="117"/>
      <c r="Y142" s="163">
        <f>IF(Length_5_R3!J16&lt;0,ROUNDUP(Length_5_R3!J16*J$124,$L$165),ROUNDDOWN(Length_5_R3!J16*J$124,$L$165))</f>
        <v>0</v>
      </c>
      <c r="Z142" s="163">
        <f>IF(Length_5_R3!K16&lt;0,ROUNDDOWN(Length_5_R3!K16*J$124,$L$165),ROUNDUP(Length_5_R3!K16*J$124,$L$165))</f>
        <v>0</v>
      </c>
      <c r="AA142" s="163" t="str">
        <f t="shared" si="42"/>
        <v/>
      </c>
      <c r="AB142" s="166" t="e">
        <f t="shared" ca="1" si="43"/>
        <v>#N/A</v>
      </c>
      <c r="AC142" s="163" t="e">
        <f t="shared" ca="1" si="44"/>
        <v>#N/A</v>
      </c>
      <c r="AD142" s="163" t="e">
        <f t="shared" ca="1" si="45"/>
        <v>#VALUE!</v>
      </c>
      <c r="AE142" s="163" t="str">
        <f t="shared" si="50"/>
        <v/>
      </c>
      <c r="AF142" s="163" t="e">
        <f t="shared" ca="1" si="46"/>
        <v>#N/A</v>
      </c>
    </row>
    <row r="143" spans="2:32" ht="15" customHeight="1">
      <c r="B143" s="169" t="b">
        <f>IF(TRIM(Length_5_R3!A17)="",FALSE,TRUE)</f>
        <v>0</v>
      </c>
      <c r="C143" s="163" t="str">
        <f>IF($B143=FALSE,"",VALUE(Length_5_R3!A17))</f>
        <v/>
      </c>
      <c r="D143" s="163" t="str">
        <f>IF($B143=FALSE,"",Length_5_R3!B17)</f>
        <v/>
      </c>
      <c r="E143" s="169" t="str">
        <f>IF(B143=FALSE,"",Length_5_R3!M17)</f>
        <v/>
      </c>
      <c r="F143" s="169" t="str">
        <f>IF(B143=FALSE,"",Length_5_R3!N17)</f>
        <v/>
      </c>
      <c r="G143" s="169" t="str">
        <f>IF(B143=FALSE,"",Length_5_R3!O17)</f>
        <v/>
      </c>
      <c r="H143" s="169" t="str">
        <f>IF(B143=FALSE,"",Length_5_R3!P17)</f>
        <v/>
      </c>
      <c r="I143" s="169" t="str">
        <f>IF(B143=FALSE,"",Length_5_R3!Q17)</f>
        <v/>
      </c>
      <c r="J143" s="163" t="str">
        <f t="shared" si="38"/>
        <v/>
      </c>
      <c r="K143" s="173" t="str">
        <f t="shared" si="39"/>
        <v/>
      </c>
      <c r="L143" s="174" t="str">
        <f>IF(B143=FALSE,"",Length_5_R3!D40)</f>
        <v/>
      </c>
      <c r="M143" s="175" t="str">
        <f>IF(B143=FALSE,"",Calcu!J143*J$124)</f>
        <v/>
      </c>
      <c r="N143" s="586"/>
      <c r="O143" s="587"/>
      <c r="P143" s="587"/>
      <c r="Q143" s="587"/>
      <c r="R143" s="588"/>
      <c r="S143" s="220" t="str">
        <f t="shared" si="40"/>
        <v/>
      </c>
      <c r="T143" s="177" t="str">
        <f t="shared" si="41"/>
        <v/>
      </c>
      <c r="U143" s="186" t="str">
        <f t="shared" si="47"/>
        <v/>
      </c>
      <c r="V143" s="163" t="str">
        <f t="shared" si="48"/>
        <v/>
      </c>
      <c r="W143" s="163" t="str">
        <f t="shared" si="49"/>
        <v/>
      </c>
      <c r="X143" s="117"/>
      <c r="Y143" s="163">
        <f>IF(Length_5_R3!J17&lt;0,ROUNDUP(Length_5_R3!J17*J$124,$L$165),ROUNDDOWN(Length_5_R3!J17*J$124,$L$165))</f>
        <v>0</v>
      </c>
      <c r="Z143" s="163">
        <f>IF(Length_5_R3!K17&lt;0,ROUNDDOWN(Length_5_R3!K17*J$124,$L$165),ROUNDUP(Length_5_R3!K17*J$124,$L$165))</f>
        <v>0</v>
      </c>
      <c r="AA143" s="163" t="str">
        <f t="shared" si="42"/>
        <v/>
      </c>
      <c r="AB143" s="166" t="e">
        <f t="shared" ca="1" si="43"/>
        <v>#N/A</v>
      </c>
      <c r="AC143" s="163" t="e">
        <f t="shared" ca="1" si="44"/>
        <v>#N/A</v>
      </c>
      <c r="AD143" s="163" t="e">
        <f t="shared" ca="1" si="45"/>
        <v>#VALUE!</v>
      </c>
      <c r="AE143" s="163" t="str">
        <f t="shared" si="50"/>
        <v/>
      </c>
      <c r="AF143" s="163" t="e">
        <f t="shared" ca="1" si="46"/>
        <v>#N/A</v>
      </c>
    </row>
    <row r="144" spans="2:32" ht="15" customHeight="1">
      <c r="B144" s="169" t="b">
        <f>IF(TRIM(Length_5_R3!A18)="",FALSE,TRUE)</f>
        <v>0</v>
      </c>
      <c r="C144" s="163" t="str">
        <f>IF($B144=FALSE,"",VALUE(Length_5_R3!A18))</f>
        <v/>
      </c>
      <c r="D144" s="163" t="str">
        <f>IF($B144=FALSE,"",Length_5_R3!B18)</f>
        <v/>
      </c>
      <c r="E144" s="169" t="str">
        <f>IF(B144=FALSE,"",Length_5_R3!M18)</f>
        <v/>
      </c>
      <c r="F144" s="169" t="str">
        <f>IF(B144=FALSE,"",Length_5_R3!N18)</f>
        <v/>
      </c>
      <c r="G144" s="169" t="str">
        <f>IF(B144=FALSE,"",Length_5_R3!O18)</f>
        <v/>
      </c>
      <c r="H144" s="169" t="str">
        <f>IF(B144=FALSE,"",Length_5_R3!P18)</f>
        <v/>
      </c>
      <c r="I144" s="169" t="str">
        <f>IF(B144=FALSE,"",Length_5_R3!Q18)</f>
        <v/>
      </c>
      <c r="J144" s="163" t="str">
        <f t="shared" si="38"/>
        <v/>
      </c>
      <c r="K144" s="173" t="str">
        <f t="shared" si="39"/>
        <v/>
      </c>
      <c r="L144" s="174" t="str">
        <f>IF(B144=FALSE,"",Length_5_R3!D41)</f>
        <v/>
      </c>
      <c r="M144" s="175" t="str">
        <f>IF(B144=FALSE,"",Calcu!J144*J$124)</f>
        <v/>
      </c>
      <c r="N144" s="586"/>
      <c r="O144" s="587"/>
      <c r="P144" s="587"/>
      <c r="Q144" s="587"/>
      <c r="R144" s="588"/>
      <c r="S144" s="220" t="str">
        <f t="shared" si="40"/>
        <v/>
      </c>
      <c r="T144" s="177" t="str">
        <f t="shared" si="41"/>
        <v/>
      </c>
      <c r="U144" s="186" t="str">
        <f t="shared" si="47"/>
        <v/>
      </c>
      <c r="V144" s="163" t="str">
        <f t="shared" si="48"/>
        <v/>
      </c>
      <c r="W144" s="163" t="str">
        <f t="shared" si="49"/>
        <v/>
      </c>
      <c r="X144" s="117"/>
      <c r="Y144" s="163">
        <f>IF(Length_5_R3!J18&lt;0,ROUNDUP(Length_5_R3!J18*J$124,$L$165),ROUNDDOWN(Length_5_R3!J18*J$124,$L$165))</f>
        <v>0</v>
      </c>
      <c r="Z144" s="163">
        <f>IF(Length_5_R3!K18&lt;0,ROUNDDOWN(Length_5_R3!K18*J$124,$L$165),ROUNDUP(Length_5_R3!K18*J$124,$L$165))</f>
        <v>0</v>
      </c>
      <c r="AA144" s="163" t="str">
        <f t="shared" si="42"/>
        <v/>
      </c>
      <c r="AB144" s="166" t="e">
        <f t="shared" ca="1" si="43"/>
        <v>#N/A</v>
      </c>
      <c r="AC144" s="163" t="e">
        <f t="shared" ca="1" si="44"/>
        <v>#N/A</v>
      </c>
      <c r="AD144" s="163" t="e">
        <f t="shared" ca="1" si="45"/>
        <v>#VALUE!</v>
      </c>
      <c r="AE144" s="163" t="str">
        <f t="shared" si="50"/>
        <v/>
      </c>
      <c r="AF144" s="163" t="e">
        <f t="shared" ca="1" si="46"/>
        <v>#N/A</v>
      </c>
    </row>
    <row r="145" spans="1:32" ht="15" customHeight="1">
      <c r="B145" s="169" t="b">
        <f>IF(TRIM(Length_5_R3!A19)="",FALSE,TRUE)</f>
        <v>0</v>
      </c>
      <c r="C145" s="163" t="str">
        <f>IF($B145=FALSE,"",VALUE(Length_5_R3!A19))</f>
        <v/>
      </c>
      <c r="D145" s="163" t="str">
        <f>IF($B145=FALSE,"",Length_5_R3!B19)</f>
        <v/>
      </c>
      <c r="E145" s="169" t="str">
        <f>IF(B145=FALSE,"",Length_5_R3!M19)</f>
        <v/>
      </c>
      <c r="F145" s="169" t="str">
        <f>IF(B145=FALSE,"",Length_5_R3!N19)</f>
        <v/>
      </c>
      <c r="G145" s="169" t="str">
        <f>IF(B145=FALSE,"",Length_5_R3!O19)</f>
        <v/>
      </c>
      <c r="H145" s="169" t="str">
        <f>IF(B145=FALSE,"",Length_5_R3!P19)</f>
        <v/>
      </c>
      <c r="I145" s="169" t="str">
        <f>IF(B145=FALSE,"",Length_5_R3!Q19)</f>
        <v/>
      </c>
      <c r="J145" s="163" t="str">
        <f t="shared" si="38"/>
        <v/>
      </c>
      <c r="K145" s="173" t="str">
        <f t="shared" si="39"/>
        <v/>
      </c>
      <c r="L145" s="174" t="str">
        <f>IF(B145=FALSE,"",Length_5_R3!D42)</f>
        <v/>
      </c>
      <c r="M145" s="175" t="str">
        <f>IF(B145=FALSE,"",Calcu!J145*J$124)</f>
        <v/>
      </c>
      <c r="N145" s="586"/>
      <c r="O145" s="587"/>
      <c r="P145" s="587"/>
      <c r="Q145" s="587"/>
      <c r="R145" s="588"/>
      <c r="S145" s="220" t="str">
        <f t="shared" si="40"/>
        <v/>
      </c>
      <c r="T145" s="177" t="str">
        <f t="shared" si="41"/>
        <v/>
      </c>
      <c r="U145" s="186" t="str">
        <f t="shared" si="47"/>
        <v/>
      </c>
      <c r="V145" s="163" t="str">
        <f t="shared" si="48"/>
        <v/>
      </c>
      <c r="W145" s="163" t="str">
        <f t="shared" si="49"/>
        <v/>
      </c>
      <c r="X145" s="117"/>
      <c r="Y145" s="163">
        <f>IF(Length_5_R3!J19&lt;0,ROUNDUP(Length_5_R3!J19*J$124,$L$165),ROUNDDOWN(Length_5_R3!J19*J$124,$L$165))</f>
        <v>0</v>
      </c>
      <c r="Z145" s="163">
        <f>IF(Length_5_R3!K19&lt;0,ROUNDDOWN(Length_5_R3!K19*J$124,$L$165),ROUNDUP(Length_5_R3!K19*J$124,$L$165))</f>
        <v>0</v>
      </c>
      <c r="AA145" s="163" t="str">
        <f t="shared" si="42"/>
        <v/>
      </c>
      <c r="AB145" s="166" t="e">
        <f t="shared" ca="1" si="43"/>
        <v>#N/A</v>
      </c>
      <c r="AC145" s="163" t="e">
        <f t="shared" ca="1" si="44"/>
        <v>#N/A</v>
      </c>
      <c r="AD145" s="163" t="e">
        <f t="shared" ca="1" si="45"/>
        <v>#VALUE!</v>
      </c>
      <c r="AE145" s="163" t="str">
        <f t="shared" si="50"/>
        <v/>
      </c>
      <c r="AF145" s="163" t="e">
        <f t="shared" ca="1" si="46"/>
        <v>#N/A</v>
      </c>
    </row>
    <row r="146" spans="1:32" ht="15" customHeight="1">
      <c r="B146" s="169" t="b">
        <f>IF(TRIM(Length_5_R3!A20)="",FALSE,TRUE)</f>
        <v>0</v>
      </c>
      <c r="C146" s="163" t="str">
        <f>IF($B146=FALSE,"",VALUE(Length_5_R3!A20))</f>
        <v/>
      </c>
      <c r="D146" s="163" t="str">
        <f>IF($B146=FALSE,"",Length_5_R3!B20)</f>
        <v/>
      </c>
      <c r="E146" s="169" t="str">
        <f>IF(B146=FALSE,"",Length_5_R3!M20)</f>
        <v/>
      </c>
      <c r="F146" s="169" t="str">
        <f>IF(B146=FALSE,"",Length_5_R3!N20)</f>
        <v/>
      </c>
      <c r="G146" s="169" t="str">
        <f>IF(B146=FALSE,"",Length_5_R3!O20)</f>
        <v/>
      </c>
      <c r="H146" s="169" t="str">
        <f>IF(B146=FALSE,"",Length_5_R3!P20)</f>
        <v/>
      </c>
      <c r="I146" s="169" t="str">
        <f>IF(B146=FALSE,"",Length_5_R3!Q20)</f>
        <v/>
      </c>
      <c r="J146" s="163" t="str">
        <f t="shared" si="38"/>
        <v/>
      </c>
      <c r="K146" s="173" t="str">
        <f t="shared" si="39"/>
        <v/>
      </c>
      <c r="L146" s="174" t="str">
        <f>IF(B146=FALSE,"",Length_5_R3!D43)</f>
        <v/>
      </c>
      <c r="M146" s="175" t="str">
        <f>IF(B146=FALSE,"",Calcu!J146*J$124)</f>
        <v/>
      </c>
      <c r="N146" s="586"/>
      <c r="O146" s="587"/>
      <c r="P146" s="587"/>
      <c r="Q146" s="587"/>
      <c r="R146" s="588"/>
      <c r="S146" s="220" t="str">
        <f t="shared" si="40"/>
        <v/>
      </c>
      <c r="T146" s="177" t="str">
        <f t="shared" si="41"/>
        <v/>
      </c>
      <c r="U146" s="186" t="str">
        <f t="shared" si="47"/>
        <v/>
      </c>
      <c r="V146" s="163" t="str">
        <f t="shared" si="48"/>
        <v/>
      </c>
      <c r="W146" s="163" t="str">
        <f t="shared" si="49"/>
        <v/>
      </c>
      <c r="X146" s="117"/>
      <c r="Y146" s="163">
        <f>IF(Length_5_R3!J20&lt;0,ROUNDUP(Length_5_R3!J20*J$124,$L$165),ROUNDDOWN(Length_5_R3!J20*J$124,$L$165))</f>
        <v>0</v>
      </c>
      <c r="Z146" s="163">
        <f>IF(Length_5_R3!K20&lt;0,ROUNDDOWN(Length_5_R3!K20*J$124,$L$165),ROUNDUP(Length_5_R3!K20*J$124,$L$165))</f>
        <v>0</v>
      </c>
      <c r="AA146" s="163" t="str">
        <f t="shared" si="42"/>
        <v/>
      </c>
      <c r="AB146" s="166" t="e">
        <f t="shared" ca="1" si="43"/>
        <v>#N/A</v>
      </c>
      <c r="AC146" s="163" t="e">
        <f t="shared" ca="1" si="44"/>
        <v>#N/A</v>
      </c>
      <c r="AD146" s="163" t="e">
        <f t="shared" ca="1" si="45"/>
        <v>#VALUE!</v>
      </c>
      <c r="AE146" s="163" t="str">
        <f t="shared" si="50"/>
        <v/>
      </c>
      <c r="AF146" s="163" t="e">
        <f t="shared" ca="1" si="46"/>
        <v>#N/A</v>
      </c>
    </row>
    <row r="147" spans="1:32" ht="15" customHeight="1">
      <c r="B147" s="169" t="b">
        <f>IF(TRIM(Length_5_R3!A21)="",FALSE,TRUE)</f>
        <v>0</v>
      </c>
      <c r="C147" s="163" t="str">
        <f>IF($B147=FALSE,"",VALUE(Length_5_R3!A21))</f>
        <v/>
      </c>
      <c r="D147" s="163" t="str">
        <f>IF($B147=FALSE,"",Length_5_R3!B21)</f>
        <v/>
      </c>
      <c r="E147" s="169" t="str">
        <f>IF(B147=FALSE,"",Length_5_R3!M21)</f>
        <v/>
      </c>
      <c r="F147" s="169" t="str">
        <f>IF(B147=FALSE,"",Length_5_R3!N21)</f>
        <v/>
      </c>
      <c r="G147" s="169" t="str">
        <f>IF(B147=FALSE,"",Length_5_R3!O21)</f>
        <v/>
      </c>
      <c r="H147" s="169" t="str">
        <f>IF(B147=FALSE,"",Length_5_R3!P21)</f>
        <v/>
      </c>
      <c r="I147" s="169" t="str">
        <f>IF(B147=FALSE,"",Length_5_R3!Q21)</f>
        <v/>
      </c>
      <c r="J147" s="163" t="str">
        <f t="shared" si="38"/>
        <v/>
      </c>
      <c r="K147" s="173" t="str">
        <f t="shared" si="39"/>
        <v/>
      </c>
      <c r="L147" s="174" t="str">
        <f>IF(B147=FALSE,"",Length_5_R3!D44)</f>
        <v/>
      </c>
      <c r="M147" s="175" t="str">
        <f>IF(B147=FALSE,"",Calcu!J147*J$124)</f>
        <v/>
      </c>
      <c r="N147" s="586"/>
      <c r="O147" s="587"/>
      <c r="P147" s="587"/>
      <c r="Q147" s="587"/>
      <c r="R147" s="588"/>
      <c r="S147" s="220" t="str">
        <f t="shared" si="40"/>
        <v/>
      </c>
      <c r="T147" s="177" t="str">
        <f t="shared" si="41"/>
        <v/>
      </c>
      <c r="U147" s="186" t="str">
        <f t="shared" si="47"/>
        <v/>
      </c>
      <c r="V147" s="163" t="str">
        <f t="shared" si="48"/>
        <v/>
      </c>
      <c r="W147" s="163" t="str">
        <f t="shared" si="49"/>
        <v/>
      </c>
      <c r="X147" s="117"/>
      <c r="Y147" s="163">
        <f>IF(Length_5_R3!J21&lt;0,ROUNDUP(Length_5_R3!J21*J$124,$L$165),ROUNDDOWN(Length_5_R3!J21*J$124,$L$165))</f>
        <v>0</v>
      </c>
      <c r="Z147" s="163">
        <f>IF(Length_5_R3!K21&lt;0,ROUNDDOWN(Length_5_R3!K21*J$124,$L$165),ROUNDUP(Length_5_R3!K21*J$124,$L$165))</f>
        <v>0</v>
      </c>
      <c r="AA147" s="163" t="str">
        <f t="shared" si="42"/>
        <v/>
      </c>
      <c r="AB147" s="166" t="e">
        <f t="shared" ca="1" si="43"/>
        <v>#N/A</v>
      </c>
      <c r="AC147" s="163" t="e">
        <f t="shared" ca="1" si="44"/>
        <v>#N/A</v>
      </c>
      <c r="AD147" s="163" t="e">
        <f t="shared" ca="1" si="45"/>
        <v>#VALUE!</v>
      </c>
      <c r="AE147" s="163" t="str">
        <f t="shared" si="50"/>
        <v/>
      </c>
      <c r="AF147" s="163" t="e">
        <f t="shared" ca="1" si="46"/>
        <v>#N/A</v>
      </c>
    </row>
    <row r="148" spans="1:32" ht="15" customHeight="1">
      <c r="B148" s="169" t="b">
        <f>IF(TRIM(Length_5_R3!A22)="",FALSE,TRUE)</f>
        <v>0</v>
      </c>
      <c r="C148" s="163" t="str">
        <f>IF($B148=FALSE,"",VALUE(Length_5_R3!A22))</f>
        <v/>
      </c>
      <c r="D148" s="163" t="str">
        <f>IF($B148=FALSE,"",Length_5_R3!B22)</f>
        <v/>
      </c>
      <c r="E148" s="169" t="str">
        <f>IF(B148=FALSE,"",Length_5_R3!M22)</f>
        <v/>
      </c>
      <c r="F148" s="169" t="str">
        <f>IF(B148=FALSE,"",Length_5_R3!N22)</f>
        <v/>
      </c>
      <c r="G148" s="169" t="str">
        <f>IF(B148=FALSE,"",Length_5_R3!O22)</f>
        <v/>
      </c>
      <c r="H148" s="169" t="str">
        <f>IF(B148=FALSE,"",Length_5_R3!P22)</f>
        <v/>
      </c>
      <c r="I148" s="169" t="str">
        <f>IF(B148=FALSE,"",Length_5_R3!Q22)</f>
        <v/>
      </c>
      <c r="J148" s="163" t="str">
        <f t="shared" si="38"/>
        <v/>
      </c>
      <c r="K148" s="173" t="str">
        <f t="shared" si="39"/>
        <v/>
      </c>
      <c r="L148" s="174" t="str">
        <f>IF(B148=FALSE,"",Length_5_R3!D45)</f>
        <v/>
      </c>
      <c r="M148" s="175" t="str">
        <f>IF(B148=FALSE,"",Calcu!J148*J$124)</f>
        <v/>
      </c>
      <c r="N148" s="586"/>
      <c r="O148" s="587"/>
      <c r="P148" s="587"/>
      <c r="Q148" s="587"/>
      <c r="R148" s="588"/>
      <c r="S148" s="220" t="str">
        <f t="shared" si="40"/>
        <v/>
      </c>
      <c r="T148" s="177" t="str">
        <f t="shared" si="41"/>
        <v/>
      </c>
      <c r="U148" s="186" t="str">
        <f t="shared" si="47"/>
        <v/>
      </c>
      <c r="V148" s="163" t="str">
        <f t="shared" si="48"/>
        <v/>
      </c>
      <c r="W148" s="163" t="str">
        <f t="shared" si="49"/>
        <v/>
      </c>
      <c r="X148" s="117"/>
      <c r="Y148" s="163">
        <f>IF(Length_5_R3!J22&lt;0,ROUNDUP(Length_5_R3!J22*J$124,$L$165),ROUNDDOWN(Length_5_R3!J22*J$124,$L$165))</f>
        <v>0</v>
      </c>
      <c r="Z148" s="163">
        <f>IF(Length_5_R3!K22&lt;0,ROUNDDOWN(Length_5_R3!K22*J$124,$L$165),ROUNDUP(Length_5_R3!K22*J$124,$L$165))</f>
        <v>0</v>
      </c>
      <c r="AA148" s="163" t="str">
        <f t="shared" si="42"/>
        <v/>
      </c>
      <c r="AB148" s="166" t="e">
        <f t="shared" ca="1" si="43"/>
        <v>#N/A</v>
      </c>
      <c r="AC148" s="163" t="e">
        <f t="shared" ca="1" si="44"/>
        <v>#N/A</v>
      </c>
      <c r="AD148" s="163" t="e">
        <f t="shared" ca="1" si="45"/>
        <v>#VALUE!</v>
      </c>
      <c r="AE148" s="163" t="str">
        <f t="shared" si="50"/>
        <v/>
      </c>
      <c r="AF148" s="163" t="e">
        <f t="shared" ca="1" si="46"/>
        <v>#N/A</v>
      </c>
    </row>
    <row r="149" spans="1:32" ht="15" customHeight="1">
      <c r="B149" s="169" t="b">
        <f>IF(TRIM(Length_5_R3!A23)="",FALSE,TRUE)</f>
        <v>0</v>
      </c>
      <c r="C149" s="163" t="str">
        <f>IF($B149=FALSE,"",VALUE(Length_5_R3!A23))</f>
        <v/>
      </c>
      <c r="D149" s="163" t="str">
        <f>IF($B149=FALSE,"",Length_5_R3!B23)</f>
        <v/>
      </c>
      <c r="E149" s="169" t="str">
        <f>IF(B149=FALSE,"",Length_5_R3!M23)</f>
        <v/>
      </c>
      <c r="F149" s="169" t="str">
        <f>IF(B149=FALSE,"",Length_5_R3!N23)</f>
        <v/>
      </c>
      <c r="G149" s="169" t="str">
        <f>IF(B149=FALSE,"",Length_5_R3!O23)</f>
        <v/>
      </c>
      <c r="H149" s="169" t="str">
        <f>IF(B149=FALSE,"",Length_5_R3!P23)</f>
        <v/>
      </c>
      <c r="I149" s="169" t="str">
        <f>IF(B149=FALSE,"",Length_5_R3!Q23)</f>
        <v/>
      </c>
      <c r="J149" s="163" t="str">
        <f t="shared" si="38"/>
        <v/>
      </c>
      <c r="K149" s="173" t="str">
        <f t="shared" si="39"/>
        <v/>
      </c>
      <c r="L149" s="174" t="str">
        <f>IF(B149=FALSE,"",Length_5_R3!D46)</f>
        <v/>
      </c>
      <c r="M149" s="175" t="str">
        <f>IF(B149=FALSE,"",Calcu!J149*J$124)</f>
        <v/>
      </c>
      <c r="N149" s="589"/>
      <c r="O149" s="590"/>
      <c r="P149" s="590"/>
      <c r="Q149" s="590"/>
      <c r="R149" s="591"/>
      <c r="S149" s="220" t="str">
        <f t="shared" si="40"/>
        <v/>
      </c>
      <c r="T149" s="177" t="str">
        <f t="shared" si="41"/>
        <v/>
      </c>
      <c r="U149" s="186" t="str">
        <f t="shared" si="47"/>
        <v/>
      </c>
      <c r="V149" s="163" t="str">
        <f t="shared" si="48"/>
        <v/>
      </c>
      <c r="W149" s="163" t="str">
        <f t="shared" si="49"/>
        <v/>
      </c>
      <c r="X149" s="117"/>
      <c r="Y149" s="163">
        <f>IF(Length_5_R3!J23&lt;0,ROUNDUP(Length_5_R3!J23*J$124,$L$165),ROUNDDOWN(Length_5_R3!J23*J$124,$L$165))</f>
        <v>0</v>
      </c>
      <c r="Z149" s="163">
        <f>IF(Length_5_R3!K23&lt;0,ROUNDDOWN(Length_5_R3!K23*J$124,$L$165),ROUNDUP(Length_5_R3!K23*J$124,$L$165))</f>
        <v>0</v>
      </c>
      <c r="AA149" s="163" t="str">
        <f t="shared" si="42"/>
        <v/>
      </c>
      <c r="AB149" s="166" t="e">
        <f t="shared" ca="1" si="43"/>
        <v>#N/A</v>
      </c>
      <c r="AC149" s="163" t="e">
        <f t="shared" ca="1" si="44"/>
        <v>#N/A</v>
      </c>
      <c r="AD149" s="163" t="e">
        <f t="shared" ca="1" si="45"/>
        <v>#VALUE!</v>
      </c>
      <c r="AE149" s="163" t="str">
        <f t="shared" si="50"/>
        <v/>
      </c>
      <c r="AF149" s="163" t="e">
        <f ca="1">S$165</f>
        <v>#N/A</v>
      </c>
    </row>
    <row r="150" spans="1:32" ht="15" customHeight="1">
      <c r="N150" s="113"/>
      <c r="O150" s="113"/>
      <c r="P150" s="113"/>
      <c r="Q150" s="113"/>
      <c r="R150" s="113"/>
      <c r="S150" s="113"/>
      <c r="T150" s="113"/>
      <c r="Y150" s="113"/>
    </row>
    <row r="151" spans="1:32" ht="15" customHeight="1">
      <c r="A151" s="111" t="s">
        <v>333</v>
      </c>
      <c r="C151" s="112"/>
      <c r="D151" s="112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</row>
    <row r="152" spans="1:32" ht="15" customHeight="1">
      <c r="A152" s="111"/>
      <c r="B152" s="558"/>
      <c r="C152" s="558" t="s">
        <v>334</v>
      </c>
      <c r="D152" s="560" t="s">
        <v>136</v>
      </c>
      <c r="E152" s="558" t="s">
        <v>144</v>
      </c>
      <c r="F152" s="558" t="s">
        <v>60</v>
      </c>
      <c r="G152" s="551">
        <v>1</v>
      </c>
      <c r="H152" s="552"/>
      <c r="I152" s="552"/>
      <c r="J152" s="552"/>
      <c r="K152" s="552"/>
      <c r="L152" s="552"/>
      <c r="M152" s="553"/>
      <c r="N152" s="266">
        <v>2</v>
      </c>
      <c r="O152" s="551">
        <v>3</v>
      </c>
      <c r="P152" s="552"/>
      <c r="Q152" s="552"/>
      <c r="R152" s="553"/>
      <c r="S152" s="551">
        <v>4</v>
      </c>
      <c r="T152" s="552"/>
      <c r="U152" s="553"/>
      <c r="V152" s="266">
        <v>5</v>
      </c>
      <c r="W152" s="558" t="s">
        <v>145</v>
      </c>
      <c r="X152" s="558" t="s">
        <v>338</v>
      </c>
      <c r="Y152" s="551" t="s">
        <v>339</v>
      </c>
      <c r="Z152" s="553"/>
      <c r="AA152" s="117"/>
      <c r="AB152" s="117"/>
      <c r="AC152" s="117"/>
    </row>
    <row r="153" spans="1:32" ht="15" customHeight="1">
      <c r="A153" s="111"/>
      <c r="B153" s="559"/>
      <c r="C153" s="559"/>
      <c r="D153" s="562"/>
      <c r="E153" s="559"/>
      <c r="F153" s="559"/>
      <c r="G153" s="261" t="s">
        <v>200</v>
      </c>
      <c r="H153" s="261" t="s">
        <v>201</v>
      </c>
      <c r="I153" s="266" t="s">
        <v>202</v>
      </c>
      <c r="J153" s="266" t="s">
        <v>342</v>
      </c>
      <c r="K153" s="551" t="s">
        <v>145</v>
      </c>
      <c r="L153" s="552"/>
      <c r="M153" s="553"/>
      <c r="N153" s="266" t="s">
        <v>137</v>
      </c>
      <c r="O153" s="551" t="s">
        <v>340</v>
      </c>
      <c r="P153" s="553"/>
      <c r="Q153" s="551" t="s">
        <v>146</v>
      </c>
      <c r="R153" s="553"/>
      <c r="S153" s="551" t="s">
        <v>203</v>
      </c>
      <c r="T153" s="552"/>
      <c r="U153" s="553"/>
      <c r="V153" s="266" t="s">
        <v>138</v>
      </c>
      <c r="W153" s="581"/>
      <c r="X153" s="568"/>
      <c r="Y153" s="266" t="s">
        <v>204</v>
      </c>
      <c r="Z153" s="266" t="s">
        <v>229</v>
      </c>
      <c r="AA153" s="117"/>
      <c r="AB153" s="117"/>
      <c r="AC153" s="117"/>
    </row>
    <row r="154" spans="1:32" ht="15" customHeight="1">
      <c r="B154" s="266" t="s">
        <v>139</v>
      </c>
      <c r="C154" s="178" t="s">
        <v>205</v>
      </c>
      <c r="D154" s="179" t="s">
        <v>510</v>
      </c>
      <c r="E154" s="267" t="e">
        <f ca="1">OFFSET(L$129,MATCH(L$124,T$130:T$149,0),0)</f>
        <v>#N/A</v>
      </c>
      <c r="F154" s="180" t="s">
        <v>326</v>
      </c>
      <c r="G154" s="163" t="e">
        <f ca="1">OFFSET(Length_5_R3!F26,MATCH(F124,C130:C149,0),0)</f>
        <v>#N/A</v>
      </c>
      <c r="H154" s="206" t="e">
        <f ca="1">OFFSET(Length_5_R3!G26,MATCH(F124,C130:C149,0),0)</f>
        <v>#N/A</v>
      </c>
      <c r="I154" s="163" t="e">
        <f ca="1">OFFSET(Length_5_R3!J26,MATCH(F124,C130:C149,0),0)</f>
        <v>#N/A</v>
      </c>
      <c r="J154" s="163" t="e">
        <f ca="1">OFFSET(Length_5_R3!I26,MATCH(F124,C130:C149,0),0)</f>
        <v>#N/A</v>
      </c>
      <c r="K154" s="190" t="e">
        <f ca="1">G154/J154</f>
        <v>#N/A</v>
      </c>
      <c r="L154" s="175" t="e">
        <f ca="1">IF(I154="L=m",H154/1000,H154)/J154</f>
        <v>#N/A</v>
      </c>
      <c r="M154" s="165" t="e">
        <f ca="1">OFFSET(Length_5_R3!H26,MATCH(F124,C130:C149,0),0)</f>
        <v>#N/A</v>
      </c>
      <c r="N154" s="181" t="s">
        <v>353</v>
      </c>
      <c r="O154" s="163"/>
      <c r="P154" s="163"/>
      <c r="Q154" s="175">
        <v>1</v>
      </c>
      <c r="R154" s="163"/>
      <c r="S154" s="182" t="e">
        <f ca="1">ABS(K154*Q154)/IF(M154="nm",1000,1)</f>
        <v>#N/A</v>
      </c>
      <c r="T154" s="163" t="e">
        <f ca="1">ABS(L154*Q154)/IF(M154="nm",1000,1)</f>
        <v>#N/A</v>
      </c>
      <c r="U154" s="165" t="s">
        <v>352</v>
      </c>
      <c r="V154" s="163" t="s">
        <v>354</v>
      </c>
      <c r="W154" s="190" t="e">
        <f ca="1">SQRT(SUMSQ(S154,T154*L$124))</f>
        <v>#N/A</v>
      </c>
      <c r="X154" s="186">
        <f t="shared" ref="X154:X160" si="51">IF(V154="∞",0,W154^4/V154)</f>
        <v>0</v>
      </c>
      <c r="Y154" s="182" t="str">
        <f t="shared" ref="Y154:Y160" si="52">IF(OR(N154="직사각형",N154="삼각형"),W154,"")</f>
        <v/>
      </c>
      <c r="Z154" s="182" t="e">
        <f t="shared" ref="Z154:Z160" ca="1" si="53">IF(OR(N154="직사각형",N154="삼각형"),"",W154)</f>
        <v>#N/A</v>
      </c>
      <c r="AA154" s="117"/>
      <c r="AB154" s="117"/>
      <c r="AC154" s="117"/>
    </row>
    <row r="155" spans="1:32" ht="15" customHeight="1">
      <c r="B155" s="266" t="s">
        <v>355</v>
      </c>
      <c r="C155" s="178" t="s">
        <v>300</v>
      </c>
      <c r="D155" s="179" t="s">
        <v>356</v>
      </c>
      <c r="E155" s="267" t="e">
        <f ca="1">OFFSET(M$129,MATCH(L$124,T$130:T$149,0),0)</f>
        <v>#N/A</v>
      </c>
      <c r="F155" s="180" t="s">
        <v>326</v>
      </c>
      <c r="G155" s="163"/>
      <c r="H155" s="165">
        <f>IF(MAX(K130:K149)=0,O124*1000,MAX(K130:K149)*1000)</f>
        <v>0</v>
      </c>
      <c r="I155" s="163">
        <f>IF(MAX(K130:K149)=0,2,1)</f>
        <v>2</v>
      </c>
      <c r="J155" s="183">
        <v>5</v>
      </c>
      <c r="K155" s="190">
        <f>H155/(IF(I155="",1,I155)*SQRT(J155))</f>
        <v>0</v>
      </c>
      <c r="L155" s="190"/>
      <c r="M155" s="165" t="s">
        <v>352</v>
      </c>
      <c r="N155" s="181" t="s">
        <v>358</v>
      </c>
      <c r="O155" s="163"/>
      <c r="P155" s="163"/>
      <c r="Q155" s="175">
        <v>-1</v>
      </c>
      <c r="R155" s="163"/>
      <c r="S155" s="182">
        <f t="shared" ref="S155:S160" si="54">ABS(K155*Q155)</f>
        <v>0</v>
      </c>
      <c r="T155" s="163">
        <f t="shared" ref="T155:T160" si="55">ABS(L155*Q155)</f>
        <v>0</v>
      </c>
      <c r="U155" s="165" t="s">
        <v>352</v>
      </c>
      <c r="V155" s="163">
        <v>4</v>
      </c>
      <c r="W155" s="190">
        <f>S155</f>
        <v>0</v>
      </c>
      <c r="X155" s="186">
        <f t="shared" si="51"/>
        <v>0</v>
      </c>
      <c r="Y155" s="182" t="str">
        <f t="shared" si="52"/>
        <v/>
      </c>
      <c r="Z155" s="182">
        <f t="shared" si="53"/>
        <v>0</v>
      </c>
      <c r="AA155" s="117"/>
      <c r="AB155" s="117"/>
      <c r="AC155" s="117"/>
    </row>
    <row r="156" spans="1:32" ht="15" customHeight="1">
      <c r="B156" s="266" t="s">
        <v>359</v>
      </c>
      <c r="C156" s="178" t="s">
        <v>448</v>
      </c>
      <c r="D156" s="179" t="s">
        <v>107</v>
      </c>
      <c r="E156" s="176" t="e">
        <f ca="1">OFFSET(P$129,MATCH(L$124,T$130:T$149,0),0)</f>
        <v>#N/A</v>
      </c>
      <c r="F156" s="180" t="s">
        <v>328</v>
      </c>
      <c r="G156" s="176"/>
      <c r="H156" s="176">
        <f>1*10^-6</f>
        <v>9.9999999999999995E-7</v>
      </c>
      <c r="I156" s="164"/>
      <c r="J156" s="183">
        <v>3</v>
      </c>
      <c r="K156" s="238"/>
      <c r="L156" s="238">
        <f>SQRT((H156/SQRT(J156)/2)^2+(H156/SQRT(J156)/2)^2)</f>
        <v>4.0824829046386305E-7</v>
      </c>
      <c r="M156" s="180" t="s">
        <v>328</v>
      </c>
      <c r="N156" s="181" t="s">
        <v>371</v>
      </c>
      <c r="O156" s="165">
        <f>H157</f>
        <v>0.3</v>
      </c>
      <c r="P156" s="163" t="s">
        <v>368</v>
      </c>
      <c r="Q156" s="175">
        <f>-O156*1000</f>
        <v>-300</v>
      </c>
      <c r="R156" s="163" t="s">
        <v>364</v>
      </c>
      <c r="S156" s="182">
        <f t="shared" si="54"/>
        <v>0</v>
      </c>
      <c r="T156" s="163">
        <f t="shared" si="55"/>
        <v>1.2247448713915892E-4</v>
      </c>
      <c r="U156" s="165" t="s">
        <v>352</v>
      </c>
      <c r="V156" s="163">
        <v>100</v>
      </c>
      <c r="W156" s="190">
        <f>T156*L$124</f>
        <v>0</v>
      </c>
      <c r="X156" s="186">
        <f t="shared" si="51"/>
        <v>0</v>
      </c>
      <c r="Y156" s="182">
        <f t="shared" si="52"/>
        <v>0</v>
      </c>
      <c r="Z156" s="182" t="str">
        <f t="shared" si="53"/>
        <v/>
      </c>
      <c r="AA156" s="117"/>
      <c r="AB156" s="117"/>
      <c r="AC156" s="117"/>
    </row>
    <row r="157" spans="1:32" ht="15" customHeight="1">
      <c r="B157" s="266" t="s">
        <v>511</v>
      </c>
      <c r="C157" s="178" t="s">
        <v>366</v>
      </c>
      <c r="D157" s="179" t="s">
        <v>109</v>
      </c>
      <c r="E157" s="165">
        <f>Q130</f>
        <v>0</v>
      </c>
      <c r="F157" s="180" t="s">
        <v>329</v>
      </c>
      <c r="G157" s="164"/>
      <c r="H157" s="165">
        <v>0.3</v>
      </c>
      <c r="I157" s="164"/>
      <c r="J157" s="183">
        <v>3</v>
      </c>
      <c r="K157" s="190"/>
      <c r="L157" s="190">
        <f>H157/(IF(I157="",1,I157)*SQRT(J157))</f>
        <v>0.17320508075688773</v>
      </c>
      <c r="M157" s="180" t="s">
        <v>329</v>
      </c>
      <c r="N157" s="181" t="s">
        <v>347</v>
      </c>
      <c r="O157" s="176" t="e">
        <f ca="1">E156</f>
        <v>#N/A</v>
      </c>
      <c r="P157" s="163" t="s">
        <v>368</v>
      </c>
      <c r="Q157" s="175" t="e">
        <f ca="1">-O157*1000</f>
        <v>#N/A</v>
      </c>
      <c r="R157" s="163" t="s">
        <v>369</v>
      </c>
      <c r="S157" s="182" t="e">
        <f t="shared" ca="1" si="54"/>
        <v>#N/A</v>
      </c>
      <c r="T157" s="163" t="e">
        <f t="shared" ca="1" si="55"/>
        <v>#N/A</v>
      </c>
      <c r="U157" s="165" t="s">
        <v>352</v>
      </c>
      <c r="V157" s="163">
        <v>12</v>
      </c>
      <c r="W157" s="190" t="e">
        <f ca="1">T157*L$124</f>
        <v>#N/A</v>
      </c>
      <c r="X157" s="186" t="e">
        <f t="shared" ca="1" si="51"/>
        <v>#N/A</v>
      </c>
      <c r="Y157" s="182" t="e">
        <f t="shared" ca="1" si="52"/>
        <v>#N/A</v>
      </c>
      <c r="Z157" s="182" t="str">
        <f t="shared" si="53"/>
        <v/>
      </c>
      <c r="AA157" s="117"/>
      <c r="AB157" s="117"/>
      <c r="AC157" s="117"/>
    </row>
    <row r="158" spans="1:32" ht="15" customHeight="1">
      <c r="B158" s="266" t="s">
        <v>370</v>
      </c>
      <c r="C158" s="178" t="s">
        <v>303</v>
      </c>
      <c r="D158" s="179" t="s">
        <v>108</v>
      </c>
      <c r="E158" s="184" t="e">
        <f ca="1">OFFSET(R$129,MATCH(L$124,T$130:T$149,0),0)</f>
        <v>#N/A</v>
      </c>
      <c r="F158" s="180" t="s">
        <v>328</v>
      </c>
      <c r="G158" s="176"/>
      <c r="H158" s="176">
        <f>1*10^-6</f>
        <v>9.9999999999999995E-7</v>
      </c>
      <c r="I158" s="164"/>
      <c r="J158" s="183">
        <v>3</v>
      </c>
      <c r="K158" s="238"/>
      <c r="L158" s="238">
        <f>SQRT((H158/SQRT(J158))^2+(H158/SQRT(J158))^2)</f>
        <v>8.1649658092772609E-7</v>
      </c>
      <c r="M158" s="180" t="s">
        <v>328</v>
      </c>
      <c r="N158" s="181" t="s">
        <v>371</v>
      </c>
      <c r="O158" s="165">
        <f>E159</f>
        <v>0.1</v>
      </c>
      <c r="P158" s="163" t="s">
        <v>368</v>
      </c>
      <c r="Q158" s="175">
        <f>-O158*1000</f>
        <v>-100</v>
      </c>
      <c r="R158" s="163" t="s">
        <v>364</v>
      </c>
      <c r="S158" s="182">
        <f t="shared" si="54"/>
        <v>0</v>
      </c>
      <c r="T158" s="163">
        <f t="shared" si="55"/>
        <v>8.1649658092772609E-5</v>
      </c>
      <c r="U158" s="165" t="s">
        <v>352</v>
      </c>
      <c r="V158" s="163">
        <v>100</v>
      </c>
      <c r="W158" s="190">
        <f>T158*L$124</f>
        <v>0</v>
      </c>
      <c r="X158" s="186">
        <f t="shared" si="51"/>
        <v>0</v>
      </c>
      <c r="Y158" s="182">
        <f t="shared" si="52"/>
        <v>0</v>
      </c>
      <c r="Z158" s="182" t="str">
        <f t="shared" si="53"/>
        <v/>
      </c>
      <c r="AA158" s="117"/>
      <c r="AB158" s="117"/>
      <c r="AC158" s="117"/>
    </row>
    <row r="159" spans="1:32" ht="15" customHeight="1">
      <c r="B159" s="266" t="s">
        <v>372</v>
      </c>
      <c r="C159" s="178" t="s">
        <v>110</v>
      </c>
      <c r="D159" s="179" t="s">
        <v>111</v>
      </c>
      <c r="E159" s="165">
        <f>MAX(S130,0.1)</f>
        <v>0.1</v>
      </c>
      <c r="F159" s="180" t="s">
        <v>329</v>
      </c>
      <c r="G159" s="164"/>
      <c r="H159" s="165">
        <v>0.5</v>
      </c>
      <c r="I159" s="164"/>
      <c r="J159" s="183">
        <v>3</v>
      </c>
      <c r="K159" s="190"/>
      <c r="L159" s="190">
        <f>H159/(IF(I159="",1,I159)*SQRT(J159))</f>
        <v>0.28867513459481292</v>
      </c>
      <c r="M159" s="180" t="s">
        <v>329</v>
      </c>
      <c r="N159" s="181" t="s">
        <v>347</v>
      </c>
      <c r="O159" s="184" t="e">
        <f ca="1">E158</f>
        <v>#N/A</v>
      </c>
      <c r="P159" s="163" t="s">
        <v>368</v>
      </c>
      <c r="Q159" s="175" t="e">
        <f ca="1">-O159*1000</f>
        <v>#N/A</v>
      </c>
      <c r="R159" s="163" t="s">
        <v>369</v>
      </c>
      <c r="S159" s="182" t="e">
        <f t="shared" ca="1" si="54"/>
        <v>#N/A</v>
      </c>
      <c r="T159" s="163" t="e">
        <f t="shared" ca="1" si="55"/>
        <v>#N/A</v>
      </c>
      <c r="U159" s="165" t="s">
        <v>357</v>
      </c>
      <c r="V159" s="163">
        <v>12</v>
      </c>
      <c r="W159" s="190" t="e">
        <f ca="1">T159*L$124</f>
        <v>#N/A</v>
      </c>
      <c r="X159" s="186" t="e">
        <f t="shared" ca="1" si="51"/>
        <v>#N/A</v>
      </c>
      <c r="Y159" s="182" t="e">
        <f t="shared" ca="1" si="52"/>
        <v>#N/A</v>
      </c>
      <c r="Z159" s="182" t="str">
        <f t="shared" si="53"/>
        <v/>
      </c>
      <c r="AA159" s="117"/>
      <c r="AB159" s="117"/>
      <c r="AC159" s="117"/>
    </row>
    <row r="160" spans="1:32" ht="15" customHeight="1">
      <c r="B160" s="266" t="s">
        <v>373</v>
      </c>
      <c r="C160" s="178" t="s">
        <v>285</v>
      </c>
      <c r="D160" s="179" t="s">
        <v>1154</v>
      </c>
      <c r="E160" s="163">
        <v>0</v>
      </c>
      <c r="F160" s="180" t="s">
        <v>326</v>
      </c>
      <c r="G160" s="211"/>
      <c r="H160" s="163">
        <f>O124*1000</f>
        <v>0</v>
      </c>
      <c r="I160" s="163">
        <v>2</v>
      </c>
      <c r="J160" s="183">
        <v>3</v>
      </c>
      <c r="K160" s="190">
        <f>H160/(IF(I160="",1,I160)*SQRT(J160))</f>
        <v>0</v>
      </c>
      <c r="L160" s="190"/>
      <c r="M160" s="165" t="s">
        <v>352</v>
      </c>
      <c r="N160" s="181" t="s">
        <v>347</v>
      </c>
      <c r="O160" s="163"/>
      <c r="P160" s="163"/>
      <c r="Q160" s="175">
        <v>1</v>
      </c>
      <c r="R160" s="163"/>
      <c r="S160" s="182">
        <f t="shared" si="54"/>
        <v>0</v>
      </c>
      <c r="T160" s="163">
        <f t="shared" si="55"/>
        <v>0</v>
      </c>
      <c r="U160" s="165" t="s">
        <v>512</v>
      </c>
      <c r="V160" s="163" t="s">
        <v>354</v>
      </c>
      <c r="W160" s="190">
        <f>S160</f>
        <v>0</v>
      </c>
      <c r="X160" s="186">
        <f t="shared" si="51"/>
        <v>0</v>
      </c>
      <c r="Y160" s="182">
        <f t="shared" si="52"/>
        <v>0</v>
      </c>
      <c r="Z160" s="182" t="str">
        <f t="shared" si="53"/>
        <v/>
      </c>
      <c r="AA160" s="117"/>
      <c r="AB160" s="117"/>
      <c r="AC160" s="117"/>
    </row>
    <row r="161" spans="2:29" ht="15" customHeight="1">
      <c r="B161" s="266" t="s">
        <v>374</v>
      </c>
      <c r="C161" s="178" t="s">
        <v>375</v>
      </c>
      <c r="D161" s="179" t="s">
        <v>376</v>
      </c>
      <c r="E161" s="267" t="e">
        <f ca="1">E154-E155-(E156*E157+E158*E159)*L124</f>
        <v>#N/A</v>
      </c>
      <c r="F161" s="180" t="s">
        <v>326</v>
      </c>
      <c r="G161" s="207"/>
      <c r="H161" s="208"/>
      <c r="I161" s="207"/>
      <c r="J161" s="207"/>
      <c r="K161" s="207"/>
      <c r="L161" s="207"/>
      <c r="M161" s="207"/>
      <c r="N161" s="207"/>
      <c r="O161" s="207"/>
      <c r="P161" s="207"/>
      <c r="Q161" s="207"/>
      <c r="R161" s="209"/>
      <c r="S161" s="185" t="e">
        <f ca="1">SQRT(SUMSQ(S154:S160))</f>
        <v>#N/A</v>
      </c>
      <c r="T161" s="185" t="e">
        <f ca="1">SQRT(SUMSQ(T154:T160))</f>
        <v>#N/A</v>
      </c>
      <c r="U161" s="165" t="s">
        <v>352</v>
      </c>
      <c r="V161" s="177" t="e">
        <f ca="1">IF(X161=0,"∞",ROUNDDOWN(W161^4/X161,0))</f>
        <v>#N/A</v>
      </c>
      <c r="W161" s="210" t="e">
        <f ca="1">SQRT(SUMSQ(W154:W160))</f>
        <v>#N/A</v>
      </c>
      <c r="X161" s="236" t="e">
        <f ca="1">SUM(X154:X160)</f>
        <v>#N/A</v>
      </c>
      <c r="Y161" s="210" t="e">
        <f ca="1">SQRT(SUMSQ(Y154:Y160))</f>
        <v>#N/A</v>
      </c>
      <c r="Z161" s="210" t="e">
        <f ca="1">SQRT(SUMSQ(Z154:Z160))</f>
        <v>#N/A</v>
      </c>
      <c r="AA161" s="117"/>
      <c r="AB161" s="117"/>
      <c r="AC161" s="117"/>
    </row>
    <row r="162" spans="2:29" ht="15" customHeight="1">
      <c r="L162" s="117"/>
      <c r="U162" s="117"/>
      <c r="V162" s="117"/>
      <c r="W162" s="117"/>
      <c r="X162" s="117"/>
      <c r="Y162" s="117"/>
      <c r="AC162" s="117"/>
    </row>
    <row r="163" spans="2:29" ht="15" customHeight="1">
      <c r="B163" s="265"/>
      <c r="C163" s="551" t="s">
        <v>377</v>
      </c>
      <c r="D163" s="552"/>
      <c r="E163" s="552"/>
      <c r="F163" s="552"/>
      <c r="G163" s="553"/>
      <c r="H163" s="266" t="s">
        <v>378</v>
      </c>
      <c r="I163" s="266" t="s">
        <v>285</v>
      </c>
      <c r="J163" s="551" t="s">
        <v>1168</v>
      </c>
      <c r="K163" s="552"/>
      <c r="L163" s="552"/>
      <c r="M163" s="553"/>
      <c r="N163" s="306" t="s">
        <v>1161</v>
      </c>
      <c r="O163" s="551" t="s">
        <v>1162</v>
      </c>
      <c r="P163" s="552"/>
      <c r="Q163" s="552"/>
      <c r="R163" s="558" t="s">
        <v>1170</v>
      </c>
      <c r="S163" s="551" t="s">
        <v>1171</v>
      </c>
      <c r="T163" s="552"/>
      <c r="U163" s="553"/>
      <c r="W163" s="117"/>
    </row>
    <row r="164" spans="2:29" ht="15" customHeight="1">
      <c r="B164" s="265"/>
      <c r="C164" s="265">
        <v>1</v>
      </c>
      <c r="D164" s="265">
        <v>2</v>
      </c>
      <c r="E164" s="265" t="s">
        <v>316</v>
      </c>
      <c r="F164" s="265" t="s">
        <v>299</v>
      </c>
      <c r="G164" s="265" t="s">
        <v>513</v>
      </c>
      <c r="H164" s="265" t="s">
        <v>330</v>
      </c>
      <c r="I164" s="265" t="s">
        <v>330</v>
      </c>
      <c r="J164" s="306" t="s">
        <v>1166</v>
      </c>
      <c r="K164" s="306" t="s">
        <v>1175</v>
      </c>
      <c r="L164" s="306" t="s">
        <v>1164</v>
      </c>
      <c r="M164" s="306" t="s">
        <v>1176</v>
      </c>
      <c r="N164" s="307"/>
      <c r="O164" s="306" t="s">
        <v>1166</v>
      </c>
      <c r="P164" s="306" t="s">
        <v>1167</v>
      </c>
      <c r="Q164" s="306" t="s">
        <v>1172</v>
      </c>
      <c r="R164" s="580"/>
      <c r="S164" s="305" t="s">
        <v>1173</v>
      </c>
      <c r="T164" s="554" t="s">
        <v>1177</v>
      </c>
      <c r="U164" s="555"/>
      <c r="W164" s="117"/>
    </row>
    <row r="165" spans="2:29" ht="15" customHeight="1">
      <c r="B165" s="265" t="s">
        <v>515</v>
      </c>
      <c r="C165" s="119" t="e">
        <f ca="1">S161*E176</f>
        <v>#N/A</v>
      </c>
      <c r="D165" s="119" t="e">
        <f ca="1">T161*E176</f>
        <v>#N/A</v>
      </c>
      <c r="E165" s="246">
        <f>L124</f>
        <v>0</v>
      </c>
      <c r="F165" s="121" t="str">
        <f>U161</f>
        <v>μm</v>
      </c>
      <c r="G165" s="126" t="e">
        <f ca="1">SQRT(SUMSQ(C165,D165*E165))/1000</f>
        <v>#N/A</v>
      </c>
      <c r="H165" s="125" t="e">
        <f ca="1">MAX(G165:G166)</f>
        <v>#N/A</v>
      </c>
      <c r="I165" s="153">
        <f>O124</f>
        <v>0</v>
      </c>
      <c r="J165" s="118" t="e">
        <f ca="1">MAX(IF(H165&lt;0.00001,6,IF(H165&lt;0.0001,5,IF(H165&lt;0.001,4,IF(H165&lt;0.01,3,IF(H165&lt;0.1,2,IF(H165&lt;1,1,IF(H165&lt;10,0,IF(H165&lt;100,-1,-2)))))))),0)+K166</f>
        <v>#N/A</v>
      </c>
      <c r="K165" s="118" t="e">
        <f ca="1">MAX(IF(H166&lt;0.00001,6,IF(H166&lt;0.0001,5,IF(H166&lt;0.001,4,IF(H166&lt;0.01,3,IF(H166&lt;0.1,2,IF(H166&lt;1,1,IF(H166&lt;10,0,IF(H166&lt;100,-1,-2)))))))),0)+1</f>
        <v>#N/A</v>
      </c>
      <c r="L165" s="163">
        <f>IFERROR(LEN(I165)-FIND(".",I165),0)</f>
        <v>0</v>
      </c>
      <c r="M165" s="186" t="e">
        <f ca="1">IF(Q166,IF(M166,MIN(J165,L165),J165),L165)</f>
        <v>#N/A</v>
      </c>
      <c r="N165" s="153" t="e">
        <f ca="1">ABS((H165-ROUND(H165,M165))/H165*100)</f>
        <v>#N/A</v>
      </c>
      <c r="O165" s="163" t="e">
        <f ca="1">OFFSET(P169,MATCH(M165,O170:O179,0),0)</f>
        <v>#N/A</v>
      </c>
      <c r="P165" s="163" t="e">
        <f ca="1">OFFSET(P169,MATCH(M165,O170:O179,0),0)</f>
        <v>#N/A</v>
      </c>
      <c r="Q165" s="163" t="str">
        <f ca="1">OFFSET(P169,MATCH(L165,O170:O179,0),0)</f>
        <v>0</v>
      </c>
      <c r="R165" s="122">
        <f ca="1">IFERROR(IF(G165=H165,0,1),0)</f>
        <v>0</v>
      </c>
      <c r="S165" s="127" t="e">
        <f ca="1">TEXT(IF(N165&gt;5,ROUNDUP(H165,M165),ROUND(H165,M165)),O165)</f>
        <v>#N/A</v>
      </c>
      <c r="T165" s="308" t="e">
        <f ca="1">ROUND(H166,K165)</f>
        <v>#N/A</v>
      </c>
      <c r="U165" s="127" t="e">
        <f ca="1">ROUNDUP(IF(G165=H165,D165,D166),3)</f>
        <v>#N/A</v>
      </c>
      <c r="W165" s="117"/>
    </row>
    <row r="166" spans="2:29" ht="15" customHeight="1">
      <c r="B166" s="265" t="s">
        <v>385</v>
      </c>
      <c r="C166" s="120" t="e">
        <f ca="1">$P$124</f>
        <v>#N/A</v>
      </c>
      <c r="D166" s="121" t="e">
        <f ca="1">$Q$124</f>
        <v>#N/A</v>
      </c>
      <c r="E166" s="118">
        <f>L124</f>
        <v>0</v>
      </c>
      <c r="F166" s="121" t="e">
        <f ca="1">$R$124</f>
        <v>#N/A</v>
      </c>
      <c r="G166" s="126" t="e">
        <f ca="1">SQRT(SUMSQ(C166,D166*E166))/1000</f>
        <v>#N/A</v>
      </c>
      <c r="H166" s="125" t="e">
        <f ca="1">IF(H165=G165,C165,C166)</f>
        <v>#N/A</v>
      </c>
      <c r="J166" s="266" t="s">
        <v>516</v>
      </c>
      <c r="K166" s="163">
        <f>IF(O166=TRUE,1,기본정보!$A$47)</f>
        <v>1</v>
      </c>
      <c r="L166" s="266" t="s">
        <v>387</v>
      </c>
      <c r="M166" s="163" t="b">
        <f>IF(O166=TRUE,FALSE,기본정보!$A$52)</f>
        <v>0</v>
      </c>
      <c r="N166" s="311" t="s">
        <v>388</v>
      </c>
      <c r="O166" s="163" t="b">
        <f>기본정보!$A$46=0</f>
        <v>1</v>
      </c>
      <c r="P166" s="311" t="s">
        <v>1178</v>
      </c>
      <c r="Q166" s="312" t="b">
        <f>TYPE('교정결과-HY'!$A$1)=2</f>
        <v>1</v>
      </c>
      <c r="R166" s="114"/>
      <c r="T166" s="127" t="e">
        <f ca="1">TEXT(T165,OFFSET(P169,MATCH(K165,O170:O179,0),0))</f>
        <v>#N/A</v>
      </c>
      <c r="U166" s="127" t="e">
        <f ca="1">TEXT(U165,OFFSET(P169,MATCH(3,O170:O179,0),0))</f>
        <v>#N/A</v>
      </c>
      <c r="W166" s="117"/>
    </row>
    <row r="167" spans="2:29" ht="15" customHeight="1">
      <c r="B167" s="115"/>
      <c r="C167" s="115"/>
      <c r="D167" s="115"/>
      <c r="R167" s="114"/>
      <c r="S167" s="114"/>
      <c r="T167" s="114"/>
      <c r="U167" s="114"/>
      <c r="V167" s="117"/>
    </row>
    <row r="168" spans="2:29" ht="15" customHeight="1">
      <c r="B168" s="123" t="s">
        <v>389</v>
      </c>
      <c r="C168" s="115"/>
      <c r="D168" s="115"/>
      <c r="I168" s="178" t="s">
        <v>53</v>
      </c>
      <c r="J168" s="178" t="s">
        <v>390</v>
      </c>
      <c r="M168" s="114"/>
      <c r="O168" s="262" t="s">
        <v>467</v>
      </c>
      <c r="P168" s="262" t="s">
        <v>468</v>
      </c>
      <c r="Q168" s="114"/>
      <c r="R168" s="560" t="s">
        <v>517</v>
      </c>
      <c r="S168" s="563" t="s">
        <v>377</v>
      </c>
      <c r="T168" s="564"/>
      <c r="U168" s="564"/>
      <c r="V168" s="564"/>
      <c r="W168" s="564"/>
      <c r="X168" s="564"/>
      <c r="Y168" s="564"/>
      <c r="Z168" s="564"/>
      <c r="AA168" s="564"/>
      <c r="AB168" s="565"/>
    </row>
    <row r="169" spans="2:29" ht="15" customHeight="1">
      <c r="B169" s="563" t="s">
        <v>393</v>
      </c>
      <c r="C169" s="565"/>
      <c r="D169" s="558" t="s">
        <v>394</v>
      </c>
      <c r="E169" s="266" t="s">
        <v>367</v>
      </c>
      <c r="F169" s="266" t="s">
        <v>348</v>
      </c>
      <c r="G169" s="266" t="s">
        <v>395</v>
      </c>
      <c r="I169" s="178"/>
      <c r="J169" s="178">
        <v>95.45</v>
      </c>
      <c r="M169" s="114"/>
      <c r="O169" s="271" t="s">
        <v>396</v>
      </c>
      <c r="P169" s="271" t="s">
        <v>397</v>
      </c>
      <c r="Q169" s="114"/>
      <c r="R169" s="582"/>
      <c r="S169" s="265" t="s">
        <v>518</v>
      </c>
      <c r="T169" s="265" t="s">
        <v>519</v>
      </c>
      <c r="U169" s="265" t="s">
        <v>520</v>
      </c>
      <c r="V169" s="265" t="s">
        <v>343</v>
      </c>
      <c r="W169" s="266" t="s">
        <v>412</v>
      </c>
      <c r="X169" s="265" t="s">
        <v>521</v>
      </c>
      <c r="Y169" s="265" t="s">
        <v>343</v>
      </c>
      <c r="Z169" s="265" t="s">
        <v>522</v>
      </c>
      <c r="AA169" s="265" t="s">
        <v>518</v>
      </c>
      <c r="AB169" s="265" t="s">
        <v>523</v>
      </c>
    </row>
    <row r="170" spans="2:29" ht="15" customHeight="1">
      <c r="B170" s="265" t="s">
        <v>398</v>
      </c>
      <c r="C170" s="237" t="s">
        <v>399</v>
      </c>
      <c r="D170" s="559"/>
      <c r="E170" s="267" t="e">
        <f ca="1">Y161</f>
        <v>#N/A</v>
      </c>
      <c r="F170" s="267" t="e">
        <f ca="1">Z161</f>
        <v>#N/A</v>
      </c>
      <c r="G170" s="221" t="e">
        <f ca="1">F170/E170</f>
        <v>#N/A</v>
      </c>
      <c r="I170" s="163">
        <v>1</v>
      </c>
      <c r="J170" s="163">
        <v>13.97</v>
      </c>
      <c r="M170" s="114"/>
      <c r="O170" s="187">
        <v>0</v>
      </c>
      <c r="P170" s="188" t="s">
        <v>400</v>
      </c>
      <c r="Q170" s="114"/>
      <c r="R170" s="118">
        <f>L4</f>
        <v>0</v>
      </c>
      <c r="S170" s="118" t="e">
        <f ca="1">T45</f>
        <v>#N/A</v>
      </c>
      <c r="T170" s="118" t="e">
        <f ca="1">U45</f>
        <v>#N/A</v>
      </c>
      <c r="U170" s="118" t="str">
        <f ca="1">IFERROR(SQRT(SUMSQ(S170,T170*MAX(R170:R172))),"")</f>
        <v/>
      </c>
      <c r="V170" s="118" t="e">
        <f ca="1">E55</f>
        <v>#N/A</v>
      </c>
      <c r="W170" s="118" t="e">
        <f ca="1">E56</f>
        <v>#N/A</v>
      </c>
      <c r="X170" s="118">
        <f ca="1">MAX(U170:U172)</f>
        <v>0</v>
      </c>
      <c r="Y170" s="233" t="e">
        <f ca="1">OFFSET(V169,MATCH(X170,U170:U172,0),0)</f>
        <v>#N/A</v>
      </c>
      <c r="Z170" s="233" t="e">
        <f ca="1">OFFSET(W169,MATCH(X170,U170:U172,0),0)</f>
        <v>#N/A</v>
      </c>
      <c r="AA170" s="233" t="e">
        <f ca="1">OFFSET(S173,MATCH(X170,U170:U172,0),0)</f>
        <v>#N/A</v>
      </c>
      <c r="AB170" s="233" t="e">
        <f ca="1">OFFSET(T173,MATCH(X170,U170:U172,0),0)</f>
        <v>#N/A</v>
      </c>
    </row>
    <row r="171" spans="2:29" ht="15" customHeight="1">
      <c r="B171" s="163">
        <v>1</v>
      </c>
      <c r="C171" s="182">
        <f ca="1">IFERROR(LARGE(Y154:Y160,B171),0)</f>
        <v>0</v>
      </c>
      <c r="D171" s="266" t="s">
        <v>472</v>
      </c>
      <c r="E171" s="574" t="e">
        <f ca="1">SQRT(SUMSQ(C173:C178,Z154:Z160))</f>
        <v>#N/A</v>
      </c>
      <c r="F171" s="574"/>
      <c r="G171" s="575" t="e">
        <f ca="1">E171/SQRT(SUMSQ(E172,F172))</f>
        <v>#N/A</v>
      </c>
      <c r="H171" s="114"/>
      <c r="I171" s="163">
        <v>2</v>
      </c>
      <c r="J171" s="163">
        <v>4.53</v>
      </c>
      <c r="O171" s="187">
        <v>1</v>
      </c>
      <c r="P171" s="188" t="s">
        <v>524</v>
      </c>
      <c r="Q171" s="114"/>
      <c r="R171" s="118">
        <f>L64</f>
        <v>0</v>
      </c>
      <c r="S171" s="118" t="e">
        <f ca="1">T105</f>
        <v>#N/A</v>
      </c>
      <c r="T171" s="118" t="e">
        <f ca="1">U105</f>
        <v>#N/A</v>
      </c>
      <c r="U171" s="118" t="str">
        <f ca="1">IFERROR(SQRT(SUMSQ(S171,T171*MAX(R170:R172))),"")</f>
        <v/>
      </c>
      <c r="V171" s="118" t="e">
        <f ca="1">E115</f>
        <v>#N/A</v>
      </c>
      <c r="W171" s="118" t="e">
        <f ca="1">E116</f>
        <v>#N/A</v>
      </c>
    </row>
    <row r="172" spans="2:29" ht="15" customHeight="1">
      <c r="B172" s="163">
        <v>2</v>
      </c>
      <c r="C172" s="182">
        <f ca="1">IFERROR(LARGE(Y154:Y160,B172),0)</f>
        <v>0</v>
      </c>
      <c r="D172" s="266" t="s">
        <v>525</v>
      </c>
      <c r="E172" s="267">
        <f ca="1">C171</f>
        <v>0</v>
      </c>
      <c r="F172" s="267">
        <f ca="1">C172</f>
        <v>0</v>
      </c>
      <c r="G172" s="576"/>
      <c r="H172" s="114"/>
      <c r="I172" s="163">
        <v>3</v>
      </c>
      <c r="J172" s="163">
        <v>3.31</v>
      </c>
      <c r="O172" s="187">
        <v>2</v>
      </c>
      <c r="P172" s="188" t="s">
        <v>404</v>
      </c>
      <c r="Q172" s="114"/>
      <c r="R172" s="118">
        <f>L124</f>
        <v>0</v>
      </c>
      <c r="S172" s="118" t="e">
        <f ca="1">T165</f>
        <v>#N/A</v>
      </c>
      <c r="T172" s="118" t="e">
        <f ca="1">U165</f>
        <v>#N/A</v>
      </c>
      <c r="U172" s="118" t="str">
        <f ca="1">IFERROR(SQRT(SUMSQ(S172,T172*MAX(R170:R172))),"")</f>
        <v/>
      </c>
      <c r="V172" s="118" t="e">
        <f ca="1">E175</f>
        <v>#N/A</v>
      </c>
      <c r="W172" s="118" t="e">
        <f ca="1">E176</f>
        <v>#N/A</v>
      </c>
      <c r="X172" s="117"/>
    </row>
    <row r="173" spans="2:29" ht="15" customHeight="1">
      <c r="B173" s="163">
        <v>3</v>
      </c>
      <c r="C173" s="185">
        <f ca="1">IFERROR(LARGE(Y154:Y160,B173),0)</f>
        <v>0</v>
      </c>
      <c r="D173" s="558" t="s">
        <v>405</v>
      </c>
      <c r="E173" s="162" t="s">
        <v>406</v>
      </c>
      <c r="F173" s="162" t="s">
        <v>526</v>
      </c>
      <c r="G173" s="162" t="s">
        <v>408</v>
      </c>
      <c r="H173" s="114"/>
      <c r="I173" s="163">
        <v>4</v>
      </c>
      <c r="J173" s="163">
        <v>2.87</v>
      </c>
      <c r="O173" s="187">
        <v>3</v>
      </c>
      <c r="P173" s="188" t="s">
        <v>409</v>
      </c>
      <c r="Q173" s="114"/>
      <c r="R173" s="577" t="s">
        <v>624</v>
      </c>
      <c r="S173" s="269" t="s">
        <v>518</v>
      </c>
      <c r="T173" s="269" t="s">
        <v>519</v>
      </c>
      <c r="U173" s="114"/>
      <c r="V173" s="117"/>
    </row>
    <row r="174" spans="2:29" ht="15" customHeight="1">
      <c r="B174" s="163">
        <v>4</v>
      </c>
      <c r="C174" s="185">
        <f ca="1">IFERROR(LARGE(Y154:Y160,B174),0)</f>
        <v>0</v>
      </c>
      <c r="D174" s="559"/>
      <c r="E174" s="163">
        <f ca="1">OFFSET(H153,MATCH(E172,Y154:Y160,0),0)/IF(OFFSET(I153,MATCH(E172,Y154:Y160,0),0)="",1,OFFSET(I153,MATCH(E172,Y154:Y160,0),0))</f>
        <v>9.9999999999999995E-7</v>
      </c>
      <c r="F174" s="163">
        <f ca="1">OFFSET(H153,MATCH(F172,Y154:Y160,0),0)/IF(OFFSET(I153,MATCH(F172,Y154:Y160,0),0)="",1,OFFSET(I153,MATCH(F172,Y154:Y160,0),0))</f>
        <v>9.9999999999999995E-7</v>
      </c>
      <c r="G174" s="267">
        <f ca="1">ABS(E174-F174)/(E174+F174)</f>
        <v>0</v>
      </c>
      <c r="H174" s="114"/>
      <c r="I174" s="163">
        <v>5</v>
      </c>
      <c r="J174" s="163">
        <v>2.65</v>
      </c>
      <c r="O174" s="187">
        <v>4</v>
      </c>
      <c r="P174" s="188" t="s">
        <v>410</v>
      </c>
      <c r="Q174" s="114"/>
      <c r="R174" s="578"/>
      <c r="S174" s="118" t="e">
        <f ca="1">T46</f>
        <v>#N/A</v>
      </c>
      <c r="T174" s="118" t="e">
        <f ca="1">U46</f>
        <v>#N/A</v>
      </c>
      <c r="U174" s="114"/>
      <c r="V174" s="117"/>
    </row>
    <row r="175" spans="2:29" ht="15" customHeight="1">
      <c r="B175" s="163">
        <v>5</v>
      </c>
      <c r="C175" s="185">
        <f ca="1">IFERROR(LARGE(Y154:Y160,B175),0)</f>
        <v>0</v>
      </c>
      <c r="D175" s="266" t="s">
        <v>343</v>
      </c>
      <c r="E175" s="152" t="e">
        <f ca="1">IF(AND(G170&lt;0.3,G171&lt;0.3),"사다리꼴","정규")</f>
        <v>#N/A</v>
      </c>
      <c r="H175" s="114"/>
      <c r="I175" s="163">
        <v>6</v>
      </c>
      <c r="J175" s="163">
        <v>2.52</v>
      </c>
      <c r="O175" s="187">
        <v>5</v>
      </c>
      <c r="P175" s="188" t="s">
        <v>411</v>
      </c>
      <c r="Q175" s="114"/>
      <c r="R175" s="578"/>
      <c r="S175" s="118" t="e">
        <f ca="1">T106</f>
        <v>#N/A</v>
      </c>
      <c r="T175" s="118" t="e">
        <f ca="1">U106</f>
        <v>#N/A</v>
      </c>
      <c r="U175" s="114"/>
      <c r="V175" s="117"/>
    </row>
    <row r="176" spans="2:29" ht="15" customHeight="1">
      <c r="B176" s="163">
        <v>6</v>
      </c>
      <c r="C176" s="185">
        <f ca="1">IFERROR(LARGE(Y154:Y160,B176),0)</f>
        <v>0</v>
      </c>
      <c r="D176" s="266" t="s">
        <v>412</v>
      </c>
      <c r="E176" s="163" t="e">
        <f ca="1">IF(E175="정규",IF(OR(V161="∞",V161&gt;=10),2,OFFSET(J169,MATCH(V161,I170:I179,0),0)),ROUND((1-SQRT((1-0.95)*(1-G174^2)))/SQRT((1+G174^2)/6),2))</f>
        <v>#N/A</v>
      </c>
      <c r="H176" s="114"/>
      <c r="I176" s="163">
        <v>7</v>
      </c>
      <c r="J176" s="163">
        <v>2.4300000000000002</v>
      </c>
      <c r="O176" s="187">
        <v>6</v>
      </c>
      <c r="P176" s="188" t="s">
        <v>527</v>
      </c>
      <c r="Q176" s="114"/>
      <c r="R176" s="579"/>
      <c r="S176" s="118" t="e">
        <f ca="1">T166</f>
        <v>#N/A</v>
      </c>
      <c r="T176" s="118" t="e">
        <f ca="1">U166</f>
        <v>#N/A</v>
      </c>
    </row>
    <row r="177" spans="1:32" ht="15" customHeight="1">
      <c r="B177" s="163">
        <v>7</v>
      </c>
      <c r="C177" s="185">
        <f ca="1">IFERROR(LARGE(Y154:Y160,B177),0)</f>
        <v>0</v>
      </c>
      <c r="D177" s="115"/>
      <c r="E177" s="114"/>
      <c r="I177" s="163">
        <v>8</v>
      </c>
      <c r="J177" s="163">
        <v>2.37</v>
      </c>
      <c r="O177" s="187">
        <v>7</v>
      </c>
      <c r="P177" s="188" t="s">
        <v>414</v>
      </c>
      <c r="Q177" s="114"/>
      <c r="R177" s="114"/>
      <c r="S177" s="114"/>
      <c r="T177" s="114"/>
    </row>
    <row r="178" spans="1:32" ht="15" customHeight="1">
      <c r="B178" s="163"/>
      <c r="C178" s="185"/>
      <c r="D178" s="115"/>
      <c r="E178" s="114"/>
      <c r="I178" s="163">
        <v>9</v>
      </c>
      <c r="J178" s="163">
        <v>2.3199999999999998</v>
      </c>
      <c r="O178" s="187">
        <v>8</v>
      </c>
      <c r="P178" s="188" t="s">
        <v>415</v>
      </c>
      <c r="Q178" s="114"/>
      <c r="R178" s="114"/>
      <c r="S178" s="114"/>
      <c r="T178" s="114"/>
    </row>
    <row r="179" spans="1:32" ht="15" customHeight="1">
      <c r="B179" s="115"/>
      <c r="C179" s="115"/>
      <c r="D179" s="115"/>
      <c r="I179" s="163" t="s">
        <v>54</v>
      </c>
      <c r="J179" s="163">
        <v>2</v>
      </c>
      <c r="O179" s="187">
        <v>9</v>
      </c>
      <c r="P179" s="188" t="s">
        <v>416</v>
      </c>
      <c r="Q179" s="114"/>
      <c r="R179" s="114"/>
      <c r="S179" s="114"/>
      <c r="T179" s="114"/>
    </row>
    <row r="180" spans="1:32" ht="15" customHeight="1">
      <c r="B180" s="115"/>
      <c r="C180" s="115"/>
      <c r="D180" s="115"/>
      <c r="Q180" s="114"/>
      <c r="R180" s="114"/>
      <c r="S180" s="114"/>
      <c r="T180" s="114"/>
    </row>
    <row r="181" spans="1:32" ht="18" customHeight="1">
      <c r="A181" s="227" t="s">
        <v>670</v>
      </c>
    </row>
    <row r="182" spans="1:32" ht="15" customHeight="1">
      <c r="A182" s="111" t="s">
        <v>418</v>
      </c>
      <c r="B182" s="112"/>
      <c r="C182" s="112"/>
      <c r="D182" s="112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</row>
    <row r="183" spans="1:32" ht="24">
      <c r="B183" s="266" t="s">
        <v>281</v>
      </c>
      <c r="C183" s="266" t="s">
        <v>282</v>
      </c>
      <c r="D183" s="314" t="s">
        <v>1185</v>
      </c>
      <c r="E183" s="266" t="s">
        <v>484</v>
      </c>
      <c r="F183" s="266" t="s">
        <v>284</v>
      </c>
      <c r="G183" s="266" t="s">
        <v>420</v>
      </c>
      <c r="H183" s="266" t="s">
        <v>285</v>
      </c>
      <c r="I183" s="266" t="s">
        <v>299</v>
      </c>
      <c r="J183" s="266" t="s">
        <v>286</v>
      </c>
      <c r="K183" s="266" t="s">
        <v>287</v>
      </c>
      <c r="L183" s="266" t="s">
        <v>288</v>
      </c>
      <c r="M183" s="266" t="s">
        <v>289</v>
      </c>
      <c r="N183" s="266" t="s">
        <v>290</v>
      </c>
      <c r="O183" s="266" t="s">
        <v>421</v>
      </c>
      <c r="P183" s="266" t="s">
        <v>292</v>
      </c>
      <c r="Q183" s="266" t="s">
        <v>293</v>
      </c>
      <c r="R183" s="266" t="s">
        <v>294</v>
      </c>
      <c r="S183" s="113"/>
      <c r="T183" s="113"/>
      <c r="U183" s="114"/>
    </row>
    <row r="184" spans="1:32" ht="15" customHeight="1">
      <c r="B184" s="163" t="e">
        <f>C184</f>
        <v>#DIV/0!</v>
      </c>
      <c r="C184" s="163" t="e">
        <f>AVERAGE(기본정보!B12:B13)</f>
        <v>#DIV/0!</v>
      </c>
      <c r="D184" s="163" t="str">
        <f>IF(Length_5_R4!A$28="Step Gauge","스텝 게이지","게이지 블록")</f>
        <v>게이지 블록</v>
      </c>
      <c r="E184" s="163">
        <f>MIN(C190:C209)</f>
        <v>0</v>
      </c>
      <c r="F184" s="163">
        <f>MAX(C190:C209)</f>
        <v>0</v>
      </c>
      <c r="G184" s="163">
        <f>Length_5_R4!G4</f>
        <v>0</v>
      </c>
      <c r="H184" s="163">
        <f>Length_5_R4!H4</f>
        <v>0</v>
      </c>
      <c r="I184" s="163">
        <f>Length_5_R4!I4</f>
        <v>0</v>
      </c>
      <c r="J184" s="163">
        <f>IF(I184="inch",25.4,1)</f>
        <v>1</v>
      </c>
      <c r="K184" s="163">
        <f>MIN(T190:T209)</f>
        <v>0</v>
      </c>
      <c r="L184" s="163">
        <f>MAX(T190:T209)</f>
        <v>0</v>
      </c>
      <c r="M184" s="163" t="str">
        <f>TEXT(L184,IF(L184&gt;=1000,"# ###","G/표준"))</f>
        <v>0</v>
      </c>
      <c r="N184" s="163">
        <f>G184*J184</f>
        <v>0</v>
      </c>
      <c r="O184" s="163">
        <f>H184*J184</f>
        <v>0</v>
      </c>
      <c r="P184" s="163" t="e">
        <f ca="1">OFFSET(Length_5_R4!C3,MATCH($L184,$T190:$T209,0),0)</f>
        <v>#N/A</v>
      </c>
      <c r="Q184" s="163" t="e">
        <f ca="1">OFFSET(Length_5_R4!D3,MATCH($L184,$T190:$T209,0),0)</f>
        <v>#N/A</v>
      </c>
      <c r="R184" s="163" t="e">
        <f ca="1">OFFSET(Length_5_R4!E3,MATCH($L184,$T190:$T209,0),0)</f>
        <v>#N/A</v>
      </c>
      <c r="U184" s="114"/>
    </row>
    <row r="185" spans="1:32" ht="15" customHeight="1">
      <c r="B185" s="112"/>
      <c r="C185" s="112"/>
      <c r="D185" s="112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</row>
    <row r="186" spans="1:32" ht="15" customHeight="1">
      <c r="A186" s="111" t="s">
        <v>295</v>
      </c>
      <c r="C186" s="112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4"/>
      <c r="Y186" s="124" t="s">
        <v>296</v>
      </c>
    </row>
    <row r="187" spans="1:32" ht="15" customHeight="1">
      <c r="B187" s="573" t="s">
        <v>297</v>
      </c>
      <c r="C187" s="560" t="s">
        <v>298</v>
      </c>
      <c r="D187" s="560" t="s">
        <v>299</v>
      </c>
      <c r="E187" s="572" t="s">
        <v>195</v>
      </c>
      <c r="F187" s="572"/>
      <c r="G187" s="572"/>
      <c r="H187" s="572"/>
      <c r="I187" s="572"/>
      <c r="J187" s="572"/>
      <c r="K187" s="566" t="s">
        <v>424</v>
      </c>
      <c r="L187" s="266" t="s">
        <v>425</v>
      </c>
      <c r="M187" s="266" t="s">
        <v>300</v>
      </c>
      <c r="N187" s="551" t="s">
        <v>301</v>
      </c>
      <c r="O187" s="552"/>
      <c r="P187" s="553"/>
      <c r="Q187" s="266" t="s">
        <v>302</v>
      </c>
      <c r="R187" s="171" t="s">
        <v>303</v>
      </c>
      <c r="S187" s="266" t="s">
        <v>304</v>
      </c>
      <c r="T187" s="266" t="s">
        <v>298</v>
      </c>
      <c r="U187" s="266" t="s">
        <v>225</v>
      </c>
      <c r="V187" s="551" t="s">
        <v>305</v>
      </c>
      <c r="W187" s="553"/>
      <c r="X187" s="117"/>
      <c r="Y187" s="569" t="s">
        <v>306</v>
      </c>
      <c r="Z187" s="570"/>
      <c r="AA187" s="556" t="s">
        <v>428</v>
      </c>
      <c r="AB187" s="557"/>
      <c r="AC187" s="557"/>
      <c r="AD187" s="557"/>
      <c r="AE187" s="557"/>
      <c r="AF187" s="557"/>
    </row>
    <row r="188" spans="1:32" ht="15" customHeight="1">
      <c r="B188" s="573"/>
      <c r="C188" s="561"/>
      <c r="D188" s="561"/>
      <c r="E188" s="172" t="s">
        <v>429</v>
      </c>
      <c r="F188" s="265" t="s">
        <v>307</v>
      </c>
      <c r="G188" s="172" t="s">
        <v>104</v>
      </c>
      <c r="H188" s="265" t="s">
        <v>105</v>
      </c>
      <c r="I188" s="172" t="s">
        <v>106</v>
      </c>
      <c r="J188" s="265" t="s">
        <v>430</v>
      </c>
      <c r="K188" s="567"/>
      <c r="L188" s="266" t="s">
        <v>309</v>
      </c>
      <c r="M188" s="266" t="s">
        <v>528</v>
      </c>
      <c r="N188" s="266" t="s">
        <v>311</v>
      </c>
      <c r="O188" s="266" t="s">
        <v>312</v>
      </c>
      <c r="P188" s="266" t="s">
        <v>501</v>
      </c>
      <c r="Q188" s="266" t="s">
        <v>313</v>
      </c>
      <c r="R188" s="266" t="s">
        <v>432</v>
      </c>
      <c r="S188" s="266" t="s">
        <v>315</v>
      </c>
      <c r="T188" s="266" t="s">
        <v>316</v>
      </c>
      <c r="U188" s="266" t="s">
        <v>529</v>
      </c>
      <c r="V188" s="266" t="s">
        <v>323</v>
      </c>
      <c r="W188" s="266" t="s">
        <v>318</v>
      </c>
      <c r="X188" s="117"/>
      <c r="Y188" s="201" t="s">
        <v>320</v>
      </c>
      <c r="Z188" s="201" t="s">
        <v>321</v>
      </c>
      <c r="AA188" s="266" t="s">
        <v>322</v>
      </c>
      <c r="AB188" s="263" t="s">
        <v>530</v>
      </c>
      <c r="AC188" s="266" t="s">
        <v>318</v>
      </c>
      <c r="AD188" s="200" t="s">
        <v>306</v>
      </c>
      <c r="AE188" s="200" t="s">
        <v>531</v>
      </c>
      <c r="AF188" s="200" t="s">
        <v>319</v>
      </c>
    </row>
    <row r="189" spans="1:32" ht="15" customHeight="1">
      <c r="B189" s="573"/>
      <c r="C189" s="562"/>
      <c r="D189" s="562"/>
      <c r="E189" s="265">
        <f>I184</f>
        <v>0</v>
      </c>
      <c r="F189" s="265">
        <f>E189</f>
        <v>0</v>
      </c>
      <c r="G189" s="265">
        <f>F189</f>
        <v>0</v>
      </c>
      <c r="H189" s="265">
        <f>G189</f>
        <v>0</v>
      </c>
      <c r="I189" s="265">
        <f>H189</f>
        <v>0</v>
      </c>
      <c r="J189" s="265">
        <f>I189</f>
        <v>0</v>
      </c>
      <c r="K189" s="266" t="s">
        <v>326</v>
      </c>
      <c r="L189" s="266" t="s">
        <v>326</v>
      </c>
      <c r="M189" s="266" t="s">
        <v>331</v>
      </c>
      <c r="N189" s="202" t="s">
        <v>328</v>
      </c>
      <c r="O189" s="202" t="s">
        <v>438</v>
      </c>
      <c r="P189" s="202" t="s">
        <v>328</v>
      </c>
      <c r="Q189" s="202" t="s">
        <v>329</v>
      </c>
      <c r="R189" s="202" t="s">
        <v>328</v>
      </c>
      <c r="S189" s="202" t="s">
        <v>329</v>
      </c>
      <c r="T189" s="266" t="s">
        <v>326</v>
      </c>
      <c r="U189" s="266" t="s">
        <v>326</v>
      </c>
      <c r="V189" s="266" t="s">
        <v>326</v>
      </c>
      <c r="W189" s="266" t="s">
        <v>326</v>
      </c>
      <c r="X189" s="117"/>
      <c r="Y189" s="201" t="s">
        <v>326</v>
      </c>
      <c r="Z189" s="201" t="s">
        <v>326</v>
      </c>
      <c r="AA189" s="266" t="s">
        <v>326</v>
      </c>
      <c r="AB189" s="266" t="s">
        <v>326</v>
      </c>
      <c r="AC189" s="266" t="s">
        <v>326</v>
      </c>
      <c r="AD189" s="200" t="s">
        <v>327</v>
      </c>
      <c r="AE189" s="270">
        <f>IF(TYPE(MATCH("FAIL",AE190:AE209,0))=16,0,1)</f>
        <v>0</v>
      </c>
      <c r="AF189" s="200" t="s">
        <v>326</v>
      </c>
    </row>
    <row r="190" spans="1:32" ht="15" customHeight="1">
      <c r="B190" s="169" t="b">
        <f>IF(TRIM(Length_5_R4!A4)="",FALSE,TRUE)</f>
        <v>0</v>
      </c>
      <c r="C190" s="163" t="str">
        <f>IF($B190=FALSE,"",VALUE(Length_5_R4!A4))</f>
        <v/>
      </c>
      <c r="D190" s="163" t="str">
        <f>IF($B190=FALSE,"",Length_5_R4!B4)</f>
        <v/>
      </c>
      <c r="E190" s="169" t="str">
        <f>IF(B190=FALSE,"",Length_5_R4!M4)</f>
        <v/>
      </c>
      <c r="F190" s="169" t="str">
        <f>IF(B190=FALSE,"",Length_5_R4!N4)</f>
        <v/>
      </c>
      <c r="G190" s="169" t="str">
        <f>IF(B190=FALSE,"",Length_5_R4!O4)</f>
        <v/>
      </c>
      <c r="H190" s="169" t="str">
        <f>IF(B190=FALSE,"",Length_5_R4!P4)</f>
        <v/>
      </c>
      <c r="I190" s="169" t="str">
        <f>IF(B190=FALSE,"",Length_5_R4!Q4)</f>
        <v/>
      </c>
      <c r="J190" s="163" t="str">
        <f t="shared" ref="J190:J209" si="56">IF(B190=FALSE,"",AVERAGE(E190:I190))</f>
        <v/>
      </c>
      <c r="K190" s="173" t="str">
        <f t="shared" ref="K190:K209" si="57">IF(B190=FALSE,"",STDEV(E190:I190)*J$184)</f>
        <v/>
      </c>
      <c r="L190" s="174" t="str">
        <f>IF(B190=FALSE,"",Length_5_R4!D27)</f>
        <v/>
      </c>
      <c r="M190" s="175" t="str">
        <f>IF(B190=FALSE,"",Calcu!J190*J$184)</f>
        <v/>
      </c>
      <c r="N190" s="583" t="s">
        <v>532</v>
      </c>
      <c r="O190" s="584"/>
      <c r="P190" s="584"/>
      <c r="Q190" s="584"/>
      <c r="R190" s="585"/>
      <c r="S190" s="220" t="str">
        <f t="shared" ref="S190:S209" si="58">IF(B190=FALSE,"",AVERAGE(B$184:C$184)-20)</f>
        <v/>
      </c>
      <c r="T190" s="177" t="str">
        <f t="shared" ref="T190:T209" si="59">IF(B190=FALSE,"",C190*J$184)</f>
        <v/>
      </c>
      <c r="U190" s="186" t="str">
        <f>IF(B190=FALSE,"",L190-M190)</f>
        <v/>
      </c>
      <c r="V190" s="163" t="str">
        <f>IF($B190=FALSE,"",ROUND(U190,$L$225))</f>
        <v/>
      </c>
      <c r="W190" s="163" t="str">
        <f>IF($B190=FALSE,"",ROUND(T190+V190,$L$225))</f>
        <v/>
      </c>
      <c r="X190" s="117"/>
      <c r="Y190" s="163">
        <f>IF(Length_5_R4!J4&lt;0,ROUNDUP(Length_5_R4!J4*J$184,$L$225),ROUNDDOWN(Length_5_R4!J4*J$184,$L$225))</f>
        <v>0</v>
      </c>
      <c r="Z190" s="163">
        <f>IF(Length_5_R4!K4&lt;0,ROUNDDOWN(Length_5_R4!K4*J$184,$L$225),ROUNDUP(Length_5_R4!K4*J$184,$L$225))</f>
        <v>0</v>
      </c>
      <c r="AA190" s="163" t="str">
        <f t="shared" ref="AA190:AA209" si="60">TEXT(T190,IF(T190&gt;=1000,"# ##0","0"))</f>
        <v/>
      </c>
      <c r="AB190" s="166" t="e">
        <f t="shared" ref="AB190:AB209" ca="1" si="61">TEXT(V190,$P$225)</f>
        <v>#N/A</v>
      </c>
      <c r="AC190" s="163" t="e">
        <f t="shared" ref="AC190:AC209" ca="1" si="62">TEXT(W190,IF(W190&gt;=1000,"# ##","")&amp;$P$225)</f>
        <v>#N/A</v>
      </c>
      <c r="AD190" s="163" t="e">
        <f t="shared" ref="AD190:AD209" ca="1" si="63">"± "&amp;TEXT(Z190-T190,P$225)</f>
        <v>#VALUE!</v>
      </c>
      <c r="AE190" s="163" t="str">
        <f>IF($B190=FALSE,"",IF(AND(Y190&lt;=W190,W190&lt;=Z190),"PASS","FAIL"))</f>
        <v/>
      </c>
      <c r="AF190" s="163" t="e">
        <f t="shared" ref="AF190:AF208" ca="1" si="64">S$225</f>
        <v>#N/A</v>
      </c>
    </row>
    <row r="191" spans="1:32" ht="15" customHeight="1">
      <c r="B191" s="169" t="b">
        <f>IF(TRIM(Length_5_R4!A5)="",FALSE,TRUE)</f>
        <v>0</v>
      </c>
      <c r="C191" s="163" t="str">
        <f>IF($B191=FALSE,"",VALUE(Length_5_R4!A5))</f>
        <v/>
      </c>
      <c r="D191" s="163" t="str">
        <f>IF($B191=FALSE,"",Length_5_R4!B5)</f>
        <v/>
      </c>
      <c r="E191" s="169" t="str">
        <f>IF(B191=FALSE,"",Length_5_R4!M5)</f>
        <v/>
      </c>
      <c r="F191" s="169" t="str">
        <f>IF(B191=FALSE,"",Length_5_R4!N5)</f>
        <v/>
      </c>
      <c r="G191" s="169" t="str">
        <f>IF(B191=FALSE,"",Length_5_R4!O5)</f>
        <v/>
      </c>
      <c r="H191" s="169" t="str">
        <f>IF(B191=FALSE,"",Length_5_R4!P5)</f>
        <v/>
      </c>
      <c r="I191" s="169" t="str">
        <f>IF(B191=FALSE,"",Length_5_R4!Q5)</f>
        <v/>
      </c>
      <c r="J191" s="163" t="str">
        <f t="shared" si="56"/>
        <v/>
      </c>
      <c r="K191" s="173" t="str">
        <f t="shared" si="57"/>
        <v/>
      </c>
      <c r="L191" s="174" t="str">
        <f>IF(B191=FALSE,"",Length_5_R4!D28)</f>
        <v/>
      </c>
      <c r="M191" s="175" t="str">
        <f>IF(B191=FALSE,"",Calcu!J191*J$184)</f>
        <v/>
      </c>
      <c r="N191" s="586"/>
      <c r="O191" s="587"/>
      <c r="P191" s="587"/>
      <c r="Q191" s="587"/>
      <c r="R191" s="588"/>
      <c r="S191" s="220" t="str">
        <f t="shared" si="58"/>
        <v/>
      </c>
      <c r="T191" s="177" t="str">
        <f t="shared" si="59"/>
        <v/>
      </c>
      <c r="U191" s="186" t="str">
        <f t="shared" ref="U191:U209" si="65">IF(B191=FALSE,"",L191-M191)</f>
        <v/>
      </c>
      <c r="V191" s="163" t="str">
        <f t="shared" ref="V191:V209" si="66">IF($B191=FALSE,"",ROUND(U191,$L$225))</f>
        <v/>
      </c>
      <c r="W191" s="163" t="str">
        <f t="shared" ref="W191:W209" si="67">IF($B191=FALSE,"",ROUND(T191+V191,$L$225))</f>
        <v/>
      </c>
      <c r="X191" s="117"/>
      <c r="Y191" s="163">
        <f>IF(Length_5_R4!J5&lt;0,ROUNDUP(Length_5_R4!J5*J$184,$L$225),ROUNDDOWN(Length_5_R4!J5*J$184,$L$225))</f>
        <v>0</v>
      </c>
      <c r="Z191" s="163">
        <f>IF(Length_5_R4!K5&lt;0,ROUNDDOWN(Length_5_R4!K5*J$184,$L$225),ROUNDUP(Length_5_R4!K5*J$184,$L$225))</f>
        <v>0</v>
      </c>
      <c r="AA191" s="163" t="str">
        <f t="shared" si="60"/>
        <v/>
      </c>
      <c r="AB191" s="166" t="e">
        <f t="shared" ca="1" si="61"/>
        <v>#N/A</v>
      </c>
      <c r="AC191" s="163" t="e">
        <f t="shared" ca="1" si="62"/>
        <v>#N/A</v>
      </c>
      <c r="AD191" s="163" t="e">
        <f t="shared" ca="1" si="63"/>
        <v>#VALUE!</v>
      </c>
      <c r="AE191" s="163" t="str">
        <f t="shared" ref="AE191:AE209" si="68">IF($B191=FALSE,"",IF(AND(Y191&lt;=W191,W191&lt;=Z191),"PASS","FAIL"))</f>
        <v/>
      </c>
      <c r="AF191" s="163" t="e">
        <f t="shared" ca="1" si="64"/>
        <v>#N/A</v>
      </c>
    </row>
    <row r="192" spans="1:32" ht="15" customHeight="1">
      <c r="B192" s="169" t="b">
        <f>IF(TRIM(Length_5_R4!A6)="",FALSE,TRUE)</f>
        <v>0</v>
      </c>
      <c r="C192" s="163" t="str">
        <f>IF($B192=FALSE,"",VALUE(Length_5_R4!A6))</f>
        <v/>
      </c>
      <c r="D192" s="163" t="str">
        <f>IF($B192=FALSE,"",Length_5_R4!B6)</f>
        <v/>
      </c>
      <c r="E192" s="169" t="str">
        <f>IF(B192=FALSE,"",Length_5_R4!M6)</f>
        <v/>
      </c>
      <c r="F192" s="169" t="str">
        <f>IF(B192=FALSE,"",Length_5_R4!N6)</f>
        <v/>
      </c>
      <c r="G192" s="169" t="str">
        <f>IF(B192=FALSE,"",Length_5_R4!O6)</f>
        <v/>
      </c>
      <c r="H192" s="169" t="str">
        <f>IF(B192=FALSE,"",Length_5_R4!P6)</f>
        <v/>
      </c>
      <c r="I192" s="169" t="str">
        <f>IF(B192=FALSE,"",Length_5_R4!Q6)</f>
        <v/>
      </c>
      <c r="J192" s="163" t="str">
        <f t="shared" si="56"/>
        <v/>
      </c>
      <c r="K192" s="173" t="str">
        <f t="shared" si="57"/>
        <v/>
      </c>
      <c r="L192" s="174" t="str">
        <f>IF(B192=FALSE,"",Length_5_R4!D29)</f>
        <v/>
      </c>
      <c r="M192" s="175" t="str">
        <f>IF(B192=FALSE,"",Calcu!J192*J$184)</f>
        <v/>
      </c>
      <c r="N192" s="586"/>
      <c r="O192" s="587"/>
      <c r="P192" s="587"/>
      <c r="Q192" s="587"/>
      <c r="R192" s="588"/>
      <c r="S192" s="220" t="str">
        <f t="shared" si="58"/>
        <v/>
      </c>
      <c r="T192" s="177" t="str">
        <f t="shared" si="59"/>
        <v/>
      </c>
      <c r="U192" s="186" t="str">
        <f t="shared" si="65"/>
        <v/>
      </c>
      <c r="V192" s="163" t="str">
        <f t="shared" si="66"/>
        <v/>
      </c>
      <c r="W192" s="163" t="str">
        <f t="shared" si="67"/>
        <v/>
      </c>
      <c r="X192" s="117"/>
      <c r="Y192" s="163">
        <f>IF(Length_5_R4!J6&lt;0,ROUNDUP(Length_5_R4!J6*J$184,$L$225),ROUNDDOWN(Length_5_R4!J6*J$184,$L$225))</f>
        <v>0</v>
      </c>
      <c r="Z192" s="163">
        <f>IF(Length_5_R4!K6&lt;0,ROUNDDOWN(Length_5_R4!K6*J$184,$L$225),ROUNDUP(Length_5_R4!K6*J$184,$L$225))</f>
        <v>0</v>
      </c>
      <c r="AA192" s="163" t="str">
        <f t="shared" si="60"/>
        <v/>
      </c>
      <c r="AB192" s="166" t="e">
        <f t="shared" ca="1" si="61"/>
        <v>#N/A</v>
      </c>
      <c r="AC192" s="163" t="e">
        <f t="shared" ca="1" si="62"/>
        <v>#N/A</v>
      </c>
      <c r="AD192" s="163" t="e">
        <f t="shared" ca="1" si="63"/>
        <v>#VALUE!</v>
      </c>
      <c r="AE192" s="163" t="str">
        <f t="shared" si="68"/>
        <v/>
      </c>
      <c r="AF192" s="163" t="e">
        <f t="shared" ca="1" si="64"/>
        <v>#N/A</v>
      </c>
    </row>
    <row r="193" spans="2:32" ht="15" customHeight="1">
      <c r="B193" s="169" t="b">
        <f>IF(TRIM(Length_5_R4!A7)="",FALSE,TRUE)</f>
        <v>0</v>
      </c>
      <c r="C193" s="163" t="str">
        <f>IF($B193=FALSE,"",VALUE(Length_5_R4!A7))</f>
        <v/>
      </c>
      <c r="D193" s="163" t="str">
        <f>IF($B193=FALSE,"",Length_5_R4!B7)</f>
        <v/>
      </c>
      <c r="E193" s="169" t="str">
        <f>IF(B193=FALSE,"",Length_5_R4!M7)</f>
        <v/>
      </c>
      <c r="F193" s="169" t="str">
        <f>IF(B193=FALSE,"",Length_5_R4!N7)</f>
        <v/>
      </c>
      <c r="G193" s="169" t="str">
        <f>IF(B193=FALSE,"",Length_5_R4!O7)</f>
        <v/>
      </c>
      <c r="H193" s="169" t="str">
        <f>IF(B193=FALSE,"",Length_5_R4!P7)</f>
        <v/>
      </c>
      <c r="I193" s="169" t="str">
        <f>IF(B193=FALSE,"",Length_5_R4!Q7)</f>
        <v/>
      </c>
      <c r="J193" s="163" t="str">
        <f t="shared" si="56"/>
        <v/>
      </c>
      <c r="K193" s="173" t="str">
        <f t="shared" si="57"/>
        <v/>
      </c>
      <c r="L193" s="174" t="str">
        <f>IF(B193=FALSE,"",Length_5_R4!D30)</f>
        <v/>
      </c>
      <c r="M193" s="175" t="str">
        <f>IF(B193=FALSE,"",Calcu!J193*J$184)</f>
        <v/>
      </c>
      <c r="N193" s="586"/>
      <c r="O193" s="587"/>
      <c r="P193" s="587"/>
      <c r="Q193" s="587"/>
      <c r="R193" s="588"/>
      <c r="S193" s="220" t="str">
        <f t="shared" si="58"/>
        <v/>
      </c>
      <c r="T193" s="177" t="str">
        <f t="shared" si="59"/>
        <v/>
      </c>
      <c r="U193" s="186" t="str">
        <f t="shared" si="65"/>
        <v/>
      </c>
      <c r="V193" s="163" t="str">
        <f t="shared" si="66"/>
        <v/>
      </c>
      <c r="W193" s="163" t="str">
        <f t="shared" si="67"/>
        <v/>
      </c>
      <c r="X193" s="117"/>
      <c r="Y193" s="163">
        <f>IF(Length_5_R4!J7&lt;0,ROUNDUP(Length_5_R4!J7*J$184,$L$225),ROUNDDOWN(Length_5_R4!J7*J$184,$L$225))</f>
        <v>0</v>
      </c>
      <c r="Z193" s="163">
        <f>IF(Length_5_R4!K7&lt;0,ROUNDDOWN(Length_5_R4!K7*J$184,$L$225),ROUNDUP(Length_5_R4!K7*J$184,$L$225))</f>
        <v>0</v>
      </c>
      <c r="AA193" s="163" t="str">
        <f t="shared" si="60"/>
        <v/>
      </c>
      <c r="AB193" s="166" t="e">
        <f t="shared" ca="1" si="61"/>
        <v>#N/A</v>
      </c>
      <c r="AC193" s="163" t="e">
        <f t="shared" ca="1" si="62"/>
        <v>#N/A</v>
      </c>
      <c r="AD193" s="163" t="e">
        <f t="shared" ca="1" si="63"/>
        <v>#VALUE!</v>
      </c>
      <c r="AE193" s="163" t="str">
        <f t="shared" si="68"/>
        <v/>
      </c>
      <c r="AF193" s="163" t="e">
        <f t="shared" ca="1" si="64"/>
        <v>#N/A</v>
      </c>
    </row>
    <row r="194" spans="2:32" ht="15" customHeight="1">
      <c r="B194" s="169" t="b">
        <f>IF(TRIM(Length_5_R4!A8)="",FALSE,TRUE)</f>
        <v>0</v>
      </c>
      <c r="C194" s="163" t="str">
        <f>IF($B194=FALSE,"",VALUE(Length_5_R4!A8))</f>
        <v/>
      </c>
      <c r="D194" s="163" t="str">
        <f>IF($B194=FALSE,"",Length_5_R4!B8)</f>
        <v/>
      </c>
      <c r="E194" s="169" t="str">
        <f>IF(B194=FALSE,"",Length_5_R4!M8)</f>
        <v/>
      </c>
      <c r="F194" s="169" t="str">
        <f>IF(B194=FALSE,"",Length_5_R4!N8)</f>
        <v/>
      </c>
      <c r="G194" s="169" t="str">
        <f>IF(B194=FALSE,"",Length_5_R4!O8)</f>
        <v/>
      </c>
      <c r="H194" s="169" t="str">
        <f>IF(B194=FALSE,"",Length_5_R4!P8)</f>
        <v/>
      </c>
      <c r="I194" s="169" t="str">
        <f>IF(B194=FALSE,"",Length_5_R4!Q8)</f>
        <v/>
      </c>
      <c r="J194" s="163" t="str">
        <f t="shared" si="56"/>
        <v/>
      </c>
      <c r="K194" s="173" t="str">
        <f t="shared" si="57"/>
        <v/>
      </c>
      <c r="L194" s="174" t="str">
        <f>IF(B194=FALSE,"",Length_5_R4!D31)</f>
        <v/>
      </c>
      <c r="M194" s="175" t="str">
        <f>IF(B194=FALSE,"",Calcu!J194*J$184)</f>
        <v/>
      </c>
      <c r="N194" s="586"/>
      <c r="O194" s="587"/>
      <c r="P194" s="587"/>
      <c r="Q194" s="587"/>
      <c r="R194" s="588"/>
      <c r="S194" s="220" t="str">
        <f t="shared" si="58"/>
        <v/>
      </c>
      <c r="T194" s="177" t="str">
        <f t="shared" si="59"/>
        <v/>
      </c>
      <c r="U194" s="186" t="str">
        <f t="shared" si="65"/>
        <v/>
      </c>
      <c r="V194" s="163" t="str">
        <f t="shared" si="66"/>
        <v/>
      </c>
      <c r="W194" s="163" t="str">
        <f t="shared" si="67"/>
        <v/>
      </c>
      <c r="X194" s="117"/>
      <c r="Y194" s="163">
        <f>IF(Length_5_R4!J8&lt;0,ROUNDUP(Length_5_R4!J8*J$184,$L$225),ROUNDDOWN(Length_5_R4!J8*J$184,$L$225))</f>
        <v>0</v>
      </c>
      <c r="Z194" s="163">
        <f>IF(Length_5_R4!K8&lt;0,ROUNDDOWN(Length_5_R4!K8*J$184,$L$225),ROUNDUP(Length_5_R4!K8*J$184,$L$225))</f>
        <v>0</v>
      </c>
      <c r="AA194" s="163" t="str">
        <f t="shared" si="60"/>
        <v/>
      </c>
      <c r="AB194" s="166" t="e">
        <f t="shared" ca="1" si="61"/>
        <v>#N/A</v>
      </c>
      <c r="AC194" s="163" t="e">
        <f t="shared" ca="1" si="62"/>
        <v>#N/A</v>
      </c>
      <c r="AD194" s="163" t="e">
        <f t="shared" ca="1" si="63"/>
        <v>#VALUE!</v>
      </c>
      <c r="AE194" s="163" t="str">
        <f t="shared" si="68"/>
        <v/>
      </c>
      <c r="AF194" s="163" t="e">
        <f t="shared" ca="1" si="64"/>
        <v>#N/A</v>
      </c>
    </row>
    <row r="195" spans="2:32" ht="15" customHeight="1">
      <c r="B195" s="169" t="b">
        <f>IF(TRIM(Length_5_R4!A9)="",FALSE,TRUE)</f>
        <v>0</v>
      </c>
      <c r="C195" s="163" t="str">
        <f>IF($B195=FALSE,"",VALUE(Length_5_R4!A9))</f>
        <v/>
      </c>
      <c r="D195" s="163" t="str">
        <f>IF($B195=FALSE,"",Length_5_R4!B9)</f>
        <v/>
      </c>
      <c r="E195" s="169" t="str">
        <f>IF(B195=FALSE,"",Length_5_R4!M9)</f>
        <v/>
      </c>
      <c r="F195" s="169" t="str">
        <f>IF(B195=FALSE,"",Length_5_R4!N9)</f>
        <v/>
      </c>
      <c r="G195" s="169" t="str">
        <f>IF(B195=FALSE,"",Length_5_R4!O9)</f>
        <v/>
      </c>
      <c r="H195" s="169" t="str">
        <f>IF(B195=FALSE,"",Length_5_R4!P9)</f>
        <v/>
      </c>
      <c r="I195" s="169" t="str">
        <f>IF(B195=FALSE,"",Length_5_R4!Q9)</f>
        <v/>
      </c>
      <c r="J195" s="163" t="str">
        <f t="shared" si="56"/>
        <v/>
      </c>
      <c r="K195" s="173" t="str">
        <f t="shared" si="57"/>
        <v/>
      </c>
      <c r="L195" s="174" t="str">
        <f>IF(B195=FALSE,"",Length_5_R4!D32)</f>
        <v/>
      </c>
      <c r="M195" s="175" t="str">
        <f>IF(B195=FALSE,"",Calcu!J195*J$184)</f>
        <v/>
      </c>
      <c r="N195" s="586"/>
      <c r="O195" s="587"/>
      <c r="P195" s="587"/>
      <c r="Q195" s="587"/>
      <c r="R195" s="588"/>
      <c r="S195" s="220" t="str">
        <f t="shared" si="58"/>
        <v/>
      </c>
      <c r="T195" s="177" t="str">
        <f t="shared" si="59"/>
        <v/>
      </c>
      <c r="U195" s="186" t="str">
        <f t="shared" si="65"/>
        <v/>
      </c>
      <c r="V195" s="163" t="str">
        <f t="shared" si="66"/>
        <v/>
      </c>
      <c r="W195" s="163" t="str">
        <f t="shared" si="67"/>
        <v/>
      </c>
      <c r="X195" s="117"/>
      <c r="Y195" s="163">
        <f>IF(Length_5_R4!J9&lt;0,ROUNDUP(Length_5_R4!J9*J$184,$L$225),ROUNDDOWN(Length_5_R4!J9*J$184,$L$225))</f>
        <v>0</v>
      </c>
      <c r="Z195" s="163">
        <f>IF(Length_5_R4!K9&lt;0,ROUNDDOWN(Length_5_R4!K9*J$184,$L$225),ROUNDUP(Length_5_R4!K9*J$184,$L$225))</f>
        <v>0</v>
      </c>
      <c r="AA195" s="163" t="str">
        <f t="shared" si="60"/>
        <v/>
      </c>
      <c r="AB195" s="166" t="e">
        <f t="shared" ca="1" si="61"/>
        <v>#N/A</v>
      </c>
      <c r="AC195" s="163" t="e">
        <f t="shared" ca="1" si="62"/>
        <v>#N/A</v>
      </c>
      <c r="AD195" s="163" t="e">
        <f t="shared" ca="1" si="63"/>
        <v>#VALUE!</v>
      </c>
      <c r="AE195" s="163" t="str">
        <f t="shared" si="68"/>
        <v/>
      </c>
      <c r="AF195" s="163" t="e">
        <f t="shared" ca="1" si="64"/>
        <v>#N/A</v>
      </c>
    </row>
    <row r="196" spans="2:32" ht="15" customHeight="1">
      <c r="B196" s="169" t="b">
        <f>IF(TRIM(Length_5_R4!A10)="",FALSE,TRUE)</f>
        <v>0</v>
      </c>
      <c r="C196" s="163" t="str">
        <f>IF($B196=FALSE,"",VALUE(Length_5_R4!A10))</f>
        <v/>
      </c>
      <c r="D196" s="163" t="str">
        <f>IF($B196=FALSE,"",Length_5_R4!B10)</f>
        <v/>
      </c>
      <c r="E196" s="169" t="str">
        <f>IF(B196=FALSE,"",Length_5_R4!M10)</f>
        <v/>
      </c>
      <c r="F196" s="169" t="str">
        <f>IF(B196=FALSE,"",Length_5_R4!N10)</f>
        <v/>
      </c>
      <c r="G196" s="169" t="str">
        <f>IF(B196=FALSE,"",Length_5_R4!O10)</f>
        <v/>
      </c>
      <c r="H196" s="169" t="str">
        <f>IF(B196=FALSE,"",Length_5_R4!P10)</f>
        <v/>
      </c>
      <c r="I196" s="169" t="str">
        <f>IF(B196=FALSE,"",Length_5_R4!Q10)</f>
        <v/>
      </c>
      <c r="J196" s="163" t="str">
        <f t="shared" si="56"/>
        <v/>
      </c>
      <c r="K196" s="173" t="str">
        <f t="shared" si="57"/>
        <v/>
      </c>
      <c r="L196" s="174" t="str">
        <f>IF(B196=FALSE,"",Length_5_R4!D33)</f>
        <v/>
      </c>
      <c r="M196" s="175" t="str">
        <f>IF(B196=FALSE,"",Calcu!J196*J$184)</f>
        <v/>
      </c>
      <c r="N196" s="586"/>
      <c r="O196" s="587"/>
      <c r="P196" s="587"/>
      <c r="Q196" s="587"/>
      <c r="R196" s="588"/>
      <c r="S196" s="220" t="str">
        <f t="shared" si="58"/>
        <v/>
      </c>
      <c r="T196" s="177" t="str">
        <f t="shared" si="59"/>
        <v/>
      </c>
      <c r="U196" s="186" t="str">
        <f t="shared" si="65"/>
        <v/>
      </c>
      <c r="V196" s="163" t="str">
        <f t="shared" si="66"/>
        <v/>
      </c>
      <c r="W196" s="163" t="str">
        <f t="shared" si="67"/>
        <v/>
      </c>
      <c r="X196" s="117"/>
      <c r="Y196" s="163">
        <f>IF(Length_5_R4!J10&lt;0,ROUNDUP(Length_5_R4!J10*J$184,$L$225),ROUNDDOWN(Length_5_R4!J10*J$184,$L$225))</f>
        <v>0</v>
      </c>
      <c r="Z196" s="163">
        <f>IF(Length_5_R4!K10&lt;0,ROUNDDOWN(Length_5_R4!K10*J$184,$L$225),ROUNDUP(Length_5_R4!K10*J$184,$L$225))</f>
        <v>0</v>
      </c>
      <c r="AA196" s="163" t="str">
        <f t="shared" si="60"/>
        <v/>
      </c>
      <c r="AB196" s="166" t="e">
        <f t="shared" ca="1" si="61"/>
        <v>#N/A</v>
      </c>
      <c r="AC196" s="163" t="e">
        <f t="shared" ca="1" si="62"/>
        <v>#N/A</v>
      </c>
      <c r="AD196" s="163" t="e">
        <f t="shared" ca="1" si="63"/>
        <v>#VALUE!</v>
      </c>
      <c r="AE196" s="163" t="str">
        <f t="shared" si="68"/>
        <v/>
      </c>
      <c r="AF196" s="163" t="e">
        <f t="shared" ca="1" si="64"/>
        <v>#N/A</v>
      </c>
    </row>
    <row r="197" spans="2:32" ht="15" customHeight="1">
      <c r="B197" s="169" t="b">
        <f>IF(TRIM(Length_5_R4!A11)="",FALSE,TRUE)</f>
        <v>0</v>
      </c>
      <c r="C197" s="163" t="str">
        <f>IF($B197=FALSE,"",VALUE(Length_5_R4!A11))</f>
        <v/>
      </c>
      <c r="D197" s="163" t="str">
        <f>IF($B197=FALSE,"",Length_5_R4!B11)</f>
        <v/>
      </c>
      <c r="E197" s="169" t="str">
        <f>IF(B197=FALSE,"",Length_5_R4!M11)</f>
        <v/>
      </c>
      <c r="F197" s="169" t="str">
        <f>IF(B197=FALSE,"",Length_5_R4!N11)</f>
        <v/>
      </c>
      <c r="G197" s="169" t="str">
        <f>IF(B197=FALSE,"",Length_5_R4!O11)</f>
        <v/>
      </c>
      <c r="H197" s="169" t="str">
        <f>IF(B197=FALSE,"",Length_5_R4!P11)</f>
        <v/>
      </c>
      <c r="I197" s="169" t="str">
        <f>IF(B197=FALSE,"",Length_5_R4!Q11)</f>
        <v/>
      </c>
      <c r="J197" s="163" t="str">
        <f t="shared" si="56"/>
        <v/>
      </c>
      <c r="K197" s="173" t="str">
        <f t="shared" si="57"/>
        <v/>
      </c>
      <c r="L197" s="174" t="str">
        <f>IF(B197=FALSE,"",Length_5_R4!D34)</f>
        <v/>
      </c>
      <c r="M197" s="175" t="str">
        <f>IF(B197=FALSE,"",Calcu!J197*J$184)</f>
        <v/>
      </c>
      <c r="N197" s="586"/>
      <c r="O197" s="587"/>
      <c r="P197" s="587"/>
      <c r="Q197" s="587"/>
      <c r="R197" s="588"/>
      <c r="S197" s="220" t="str">
        <f t="shared" si="58"/>
        <v/>
      </c>
      <c r="T197" s="177" t="str">
        <f t="shared" si="59"/>
        <v/>
      </c>
      <c r="U197" s="186" t="str">
        <f t="shared" si="65"/>
        <v/>
      </c>
      <c r="V197" s="163" t="str">
        <f t="shared" si="66"/>
        <v/>
      </c>
      <c r="W197" s="163" t="str">
        <f t="shared" si="67"/>
        <v/>
      </c>
      <c r="X197" s="117"/>
      <c r="Y197" s="163">
        <f>IF(Length_5_R4!J11&lt;0,ROUNDUP(Length_5_R4!J11*J$184,$L$225),ROUNDDOWN(Length_5_R4!J11*J$184,$L$225))</f>
        <v>0</v>
      </c>
      <c r="Z197" s="163">
        <f>IF(Length_5_R4!K11&lt;0,ROUNDDOWN(Length_5_R4!K11*J$184,$L$225),ROUNDUP(Length_5_R4!K11*J$184,$L$225))</f>
        <v>0</v>
      </c>
      <c r="AA197" s="163" t="str">
        <f t="shared" si="60"/>
        <v/>
      </c>
      <c r="AB197" s="166" t="e">
        <f t="shared" ca="1" si="61"/>
        <v>#N/A</v>
      </c>
      <c r="AC197" s="163" t="e">
        <f t="shared" ca="1" si="62"/>
        <v>#N/A</v>
      </c>
      <c r="AD197" s="163" t="e">
        <f t="shared" ca="1" si="63"/>
        <v>#VALUE!</v>
      </c>
      <c r="AE197" s="163" t="str">
        <f t="shared" si="68"/>
        <v/>
      </c>
      <c r="AF197" s="163" t="e">
        <f t="shared" ca="1" si="64"/>
        <v>#N/A</v>
      </c>
    </row>
    <row r="198" spans="2:32" ht="15" customHeight="1">
      <c r="B198" s="169" t="b">
        <f>IF(TRIM(Length_5_R4!A12)="",FALSE,TRUE)</f>
        <v>0</v>
      </c>
      <c r="C198" s="163" t="str">
        <f>IF($B198=FALSE,"",VALUE(Length_5_R4!A12))</f>
        <v/>
      </c>
      <c r="D198" s="163" t="str">
        <f>IF($B198=FALSE,"",Length_5_R4!B12)</f>
        <v/>
      </c>
      <c r="E198" s="169" t="str">
        <f>IF(B198=FALSE,"",Length_5_R4!M12)</f>
        <v/>
      </c>
      <c r="F198" s="169" t="str">
        <f>IF(B198=FALSE,"",Length_5_R4!N12)</f>
        <v/>
      </c>
      <c r="G198" s="169" t="str">
        <f>IF(B198=FALSE,"",Length_5_R4!O12)</f>
        <v/>
      </c>
      <c r="H198" s="169" t="str">
        <f>IF(B198=FALSE,"",Length_5_R4!P12)</f>
        <v/>
      </c>
      <c r="I198" s="169" t="str">
        <f>IF(B198=FALSE,"",Length_5_R4!Q12)</f>
        <v/>
      </c>
      <c r="J198" s="163" t="str">
        <f t="shared" si="56"/>
        <v/>
      </c>
      <c r="K198" s="173" t="str">
        <f t="shared" si="57"/>
        <v/>
      </c>
      <c r="L198" s="174" t="str">
        <f>IF(B198=FALSE,"",Length_5_R4!D35)</f>
        <v/>
      </c>
      <c r="M198" s="175" t="str">
        <f>IF(B198=FALSE,"",Calcu!J198*J$184)</f>
        <v/>
      </c>
      <c r="N198" s="586"/>
      <c r="O198" s="587"/>
      <c r="P198" s="587"/>
      <c r="Q198" s="587"/>
      <c r="R198" s="588"/>
      <c r="S198" s="220" t="str">
        <f t="shared" si="58"/>
        <v/>
      </c>
      <c r="T198" s="177" t="str">
        <f t="shared" si="59"/>
        <v/>
      </c>
      <c r="U198" s="186" t="str">
        <f t="shared" si="65"/>
        <v/>
      </c>
      <c r="V198" s="163" t="str">
        <f t="shared" si="66"/>
        <v/>
      </c>
      <c r="W198" s="163" t="str">
        <f t="shared" si="67"/>
        <v/>
      </c>
      <c r="X198" s="117"/>
      <c r="Y198" s="163">
        <f>IF(Length_5_R4!J12&lt;0,ROUNDUP(Length_5_R4!J12*J$184,$L$225),ROUNDDOWN(Length_5_R4!J12*J$184,$L$225))</f>
        <v>0</v>
      </c>
      <c r="Z198" s="163">
        <f>IF(Length_5_R4!K12&lt;0,ROUNDDOWN(Length_5_R4!K12*J$184,$L$225),ROUNDUP(Length_5_R4!K12*J$184,$L$225))</f>
        <v>0</v>
      </c>
      <c r="AA198" s="163" t="str">
        <f t="shared" si="60"/>
        <v/>
      </c>
      <c r="AB198" s="166" t="e">
        <f t="shared" ca="1" si="61"/>
        <v>#N/A</v>
      </c>
      <c r="AC198" s="163" t="e">
        <f t="shared" ca="1" si="62"/>
        <v>#N/A</v>
      </c>
      <c r="AD198" s="163" t="e">
        <f t="shared" ca="1" si="63"/>
        <v>#VALUE!</v>
      </c>
      <c r="AE198" s="163" t="str">
        <f t="shared" si="68"/>
        <v/>
      </c>
      <c r="AF198" s="163" t="e">
        <f t="shared" ca="1" si="64"/>
        <v>#N/A</v>
      </c>
    </row>
    <row r="199" spans="2:32" ht="15" customHeight="1">
      <c r="B199" s="169" t="b">
        <f>IF(TRIM(Length_5_R4!A13)="",FALSE,TRUE)</f>
        <v>0</v>
      </c>
      <c r="C199" s="163" t="str">
        <f>IF($B199=FALSE,"",VALUE(Length_5_R4!A13))</f>
        <v/>
      </c>
      <c r="D199" s="163" t="str">
        <f>IF($B199=FALSE,"",Length_5_R4!B13)</f>
        <v/>
      </c>
      <c r="E199" s="169" t="str">
        <f>IF(B199=FALSE,"",Length_5_R4!M13)</f>
        <v/>
      </c>
      <c r="F199" s="169" t="str">
        <f>IF(B199=FALSE,"",Length_5_R4!N13)</f>
        <v/>
      </c>
      <c r="G199" s="169" t="str">
        <f>IF(B199=FALSE,"",Length_5_R4!O13)</f>
        <v/>
      </c>
      <c r="H199" s="169" t="str">
        <f>IF(B199=FALSE,"",Length_5_R4!P13)</f>
        <v/>
      </c>
      <c r="I199" s="169" t="str">
        <f>IF(B199=FALSE,"",Length_5_R4!Q13)</f>
        <v/>
      </c>
      <c r="J199" s="163" t="str">
        <f t="shared" si="56"/>
        <v/>
      </c>
      <c r="K199" s="173" t="str">
        <f t="shared" si="57"/>
        <v/>
      </c>
      <c r="L199" s="174" t="str">
        <f>IF(B199=FALSE,"",Length_5_R4!D36)</f>
        <v/>
      </c>
      <c r="M199" s="175" t="str">
        <f>IF(B199=FALSE,"",Calcu!J199*J$184)</f>
        <v/>
      </c>
      <c r="N199" s="586"/>
      <c r="O199" s="587"/>
      <c r="P199" s="587"/>
      <c r="Q199" s="587"/>
      <c r="R199" s="588"/>
      <c r="S199" s="220" t="str">
        <f t="shared" si="58"/>
        <v/>
      </c>
      <c r="T199" s="177" t="str">
        <f t="shared" si="59"/>
        <v/>
      </c>
      <c r="U199" s="186" t="str">
        <f t="shared" si="65"/>
        <v/>
      </c>
      <c r="V199" s="163" t="str">
        <f t="shared" si="66"/>
        <v/>
      </c>
      <c r="W199" s="163" t="str">
        <f t="shared" si="67"/>
        <v/>
      </c>
      <c r="X199" s="117"/>
      <c r="Y199" s="163">
        <f>IF(Length_5_R4!J13&lt;0,ROUNDUP(Length_5_R4!J13*J$184,$L$225),ROUNDDOWN(Length_5_R4!J13*J$184,$L$225))</f>
        <v>0</v>
      </c>
      <c r="Z199" s="163">
        <f>IF(Length_5_R4!K13&lt;0,ROUNDDOWN(Length_5_R4!K13*J$184,$L$225),ROUNDUP(Length_5_R4!K13*J$184,$L$225))</f>
        <v>0</v>
      </c>
      <c r="AA199" s="163" t="str">
        <f t="shared" si="60"/>
        <v/>
      </c>
      <c r="AB199" s="166" t="e">
        <f t="shared" ca="1" si="61"/>
        <v>#N/A</v>
      </c>
      <c r="AC199" s="163" t="e">
        <f t="shared" ca="1" si="62"/>
        <v>#N/A</v>
      </c>
      <c r="AD199" s="163" t="e">
        <f t="shared" ca="1" si="63"/>
        <v>#VALUE!</v>
      </c>
      <c r="AE199" s="163" t="str">
        <f t="shared" si="68"/>
        <v/>
      </c>
      <c r="AF199" s="163" t="e">
        <f t="shared" ca="1" si="64"/>
        <v>#N/A</v>
      </c>
    </row>
    <row r="200" spans="2:32" ht="15" customHeight="1">
      <c r="B200" s="169" t="b">
        <f>IF(TRIM(Length_5_R4!A14)="",FALSE,TRUE)</f>
        <v>0</v>
      </c>
      <c r="C200" s="163" t="str">
        <f>IF($B200=FALSE,"",VALUE(Length_5_R4!A14))</f>
        <v/>
      </c>
      <c r="D200" s="163" t="str">
        <f>IF($B200=FALSE,"",Length_5_R4!B14)</f>
        <v/>
      </c>
      <c r="E200" s="169" t="str">
        <f>IF(B200=FALSE,"",Length_5_R4!M14)</f>
        <v/>
      </c>
      <c r="F200" s="169" t="str">
        <f>IF(B200=FALSE,"",Length_5_R4!N14)</f>
        <v/>
      </c>
      <c r="G200" s="169" t="str">
        <f>IF(B200=FALSE,"",Length_5_R4!O14)</f>
        <v/>
      </c>
      <c r="H200" s="169" t="str">
        <f>IF(B200=FALSE,"",Length_5_R4!P14)</f>
        <v/>
      </c>
      <c r="I200" s="169" t="str">
        <f>IF(B200=FALSE,"",Length_5_R4!Q14)</f>
        <v/>
      </c>
      <c r="J200" s="163" t="str">
        <f t="shared" si="56"/>
        <v/>
      </c>
      <c r="K200" s="173" t="str">
        <f t="shared" si="57"/>
        <v/>
      </c>
      <c r="L200" s="174" t="str">
        <f>IF(B200=FALSE,"",Length_5_R4!D37)</f>
        <v/>
      </c>
      <c r="M200" s="175" t="str">
        <f>IF(B200=FALSE,"",Calcu!J200*J$184)</f>
        <v/>
      </c>
      <c r="N200" s="586"/>
      <c r="O200" s="587"/>
      <c r="P200" s="587"/>
      <c r="Q200" s="587"/>
      <c r="R200" s="588"/>
      <c r="S200" s="220" t="str">
        <f t="shared" si="58"/>
        <v/>
      </c>
      <c r="T200" s="177" t="str">
        <f t="shared" si="59"/>
        <v/>
      </c>
      <c r="U200" s="186" t="str">
        <f t="shared" si="65"/>
        <v/>
      </c>
      <c r="V200" s="163" t="str">
        <f t="shared" si="66"/>
        <v/>
      </c>
      <c r="W200" s="163" t="str">
        <f t="shared" si="67"/>
        <v/>
      </c>
      <c r="X200" s="117"/>
      <c r="Y200" s="163">
        <f>IF(Length_5_R4!J14&lt;0,ROUNDUP(Length_5_R4!J14*J$184,$L$225),ROUNDDOWN(Length_5_R4!J14*J$184,$L$225))</f>
        <v>0</v>
      </c>
      <c r="Z200" s="163">
        <f>IF(Length_5_R4!K14&lt;0,ROUNDDOWN(Length_5_R4!K14*J$184,$L$225),ROUNDUP(Length_5_R4!K14*J$184,$L$225))</f>
        <v>0</v>
      </c>
      <c r="AA200" s="163" t="str">
        <f t="shared" si="60"/>
        <v/>
      </c>
      <c r="AB200" s="166" t="e">
        <f t="shared" ca="1" si="61"/>
        <v>#N/A</v>
      </c>
      <c r="AC200" s="163" t="e">
        <f t="shared" ca="1" si="62"/>
        <v>#N/A</v>
      </c>
      <c r="AD200" s="163" t="e">
        <f t="shared" ca="1" si="63"/>
        <v>#VALUE!</v>
      </c>
      <c r="AE200" s="163" t="str">
        <f t="shared" si="68"/>
        <v/>
      </c>
      <c r="AF200" s="163" t="e">
        <f t="shared" ca="1" si="64"/>
        <v>#N/A</v>
      </c>
    </row>
    <row r="201" spans="2:32" ht="15" customHeight="1">
      <c r="B201" s="169" t="b">
        <f>IF(TRIM(Length_5_R4!A15)="",FALSE,TRUE)</f>
        <v>0</v>
      </c>
      <c r="C201" s="163" t="str">
        <f>IF($B201=FALSE,"",VALUE(Length_5_R4!A15))</f>
        <v/>
      </c>
      <c r="D201" s="163" t="str">
        <f>IF($B201=FALSE,"",Length_5_R4!B15)</f>
        <v/>
      </c>
      <c r="E201" s="169" t="str">
        <f>IF(B201=FALSE,"",Length_5_R4!M15)</f>
        <v/>
      </c>
      <c r="F201" s="169" t="str">
        <f>IF(B201=FALSE,"",Length_5_R4!N15)</f>
        <v/>
      </c>
      <c r="G201" s="169" t="str">
        <f>IF(B201=FALSE,"",Length_5_R4!O15)</f>
        <v/>
      </c>
      <c r="H201" s="169" t="str">
        <f>IF(B201=FALSE,"",Length_5_R4!P15)</f>
        <v/>
      </c>
      <c r="I201" s="169" t="str">
        <f>IF(B201=FALSE,"",Length_5_R4!Q15)</f>
        <v/>
      </c>
      <c r="J201" s="163" t="str">
        <f t="shared" si="56"/>
        <v/>
      </c>
      <c r="K201" s="173" t="str">
        <f t="shared" si="57"/>
        <v/>
      </c>
      <c r="L201" s="174" t="str">
        <f>IF(B201=FALSE,"",Length_5_R4!D38)</f>
        <v/>
      </c>
      <c r="M201" s="175" t="str">
        <f>IF(B201=FALSE,"",Calcu!J201*J$184)</f>
        <v/>
      </c>
      <c r="N201" s="586"/>
      <c r="O201" s="587"/>
      <c r="P201" s="587"/>
      <c r="Q201" s="587"/>
      <c r="R201" s="588"/>
      <c r="S201" s="220" t="str">
        <f t="shared" si="58"/>
        <v/>
      </c>
      <c r="T201" s="177" t="str">
        <f t="shared" si="59"/>
        <v/>
      </c>
      <c r="U201" s="186" t="str">
        <f t="shared" si="65"/>
        <v/>
      </c>
      <c r="V201" s="163" t="str">
        <f t="shared" si="66"/>
        <v/>
      </c>
      <c r="W201" s="163" t="str">
        <f t="shared" si="67"/>
        <v/>
      </c>
      <c r="X201" s="117"/>
      <c r="Y201" s="163">
        <f>IF(Length_5_R4!J15&lt;0,ROUNDUP(Length_5_R4!J15*J$184,$L$225),ROUNDDOWN(Length_5_R4!J15*J$184,$L$225))</f>
        <v>0</v>
      </c>
      <c r="Z201" s="163">
        <f>IF(Length_5_R4!K15&lt;0,ROUNDDOWN(Length_5_R4!K15*J$184,$L$225),ROUNDUP(Length_5_R4!K15*J$184,$L$225))</f>
        <v>0</v>
      </c>
      <c r="AA201" s="163" t="str">
        <f t="shared" si="60"/>
        <v/>
      </c>
      <c r="AB201" s="166" t="e">
        <f t="shared" ca="1" si="61"/>
        <v>#N/A</v>
      </c>
      <c r="AC201" s="163" t="e">
        <f t="shared" ca="1" si="62"/>
        <v>#N/A</v>
      </c>
      <c r="AD201" s="163" t="e">
        <f t="shared" ca="1" si="63"/>
        <v>#VALUE!</v>
      </c>
      <c r="AE201" s="163" t="str">
        <f t="shared" si="68"/>
        <v/>
      </c>
      <c r="AF201" s="163" t="e">
        <f t="shared" ca="1" si="64"/>
        <v>#N/A</v>
      </c>
    </row>
    <row r="202" spans="2:32" ht="15" customHeight="1">
      <c r="B202" s="169" t="b">
        <f>IF(TRIM(Length_5_R4!A16)="",FALSE,TRUE)</f>
        <v>0</v>
      </c>
      <c r="C202" s="163" t="str">
        <f>IF($B202=FALSE,"",VALUE(Length_5_R4!A16))</f>
        <v/>
      </c>
      <c r="D202" s="163" t="str">
        <f>IF($B202=FALSE,"",Length_5_R4!B16)</f>
        <v/>
      </c>
      <c r="E202" s="169" t="str">
        <f>IF(B202=FALSE,"",Length_5_R4!M16)</f>
        <v/>
      </c>
      <c r="F202" s="169" t="str">
        <f>IF(B202=FALSE,"",Length_5_R4!N16)</f>
        <v/>
      </c>
      <c r="G202" s="169" t="str">
        <f>IF(B202=FALSE,"",Length_5_R4!O16)</f>
        <v/>
      </c>
      <c r="H202" s="169" t="str">
        <f>IF(B202=FALSE,"",Length_5_R4!P16)</f>
        <v/>
      </c>
      <c r="I202" s="169" t="str">
        <f>IF(B202=FALSE,"",Length_5_R4!Q16)</f>
        <v/>
      </c>
      <c r="J202" s="163" t="str">
        <f t="shared" si="56"/>
        <v/>
      </c>
      <c r="K202" s="173" t="str">
        <f t="shared" si="57"/>
        <v/>
      </c>
      <c r="L202" s="174" t="str">
        <f>IF(B202=FALSE,"",Length_5_R4!D39)</f>
        <v/>
      </c>
      <c r="M202" s="175" t="str">
        <f>IF(B202=FALSE,"",Calcu!J202*J$184)</f>
        <v/>
      </c>
      <c r="N202" s="586"/>
      <c r="O202" s="587"/>
      <c r="P202" s="587"/>
      <c r="Q202" s="587"/>
      <c r="R202" s="588"/>
      <c r="S202" s="220" t="str">
        <f t="shared" si="58"/>
        <v/>
      </c>
      <c r="T202" s="177" t="str">
        <f t="shared" si="59"/>
        <v/>
      </c>
      <c r="U202" s="186" t="str">
        <f t="shared" si="65"/>
        <v/>
      </c>
      <c r="V202" s="163" t="str">
        <f t="shared" si="66"/>
        <v/>
      </c>
      <c r="W202" s="163" t="str">
        <f t="shared" si="67"/>
        <v/>
      </c>
      <c r="X202" s="117"/>
      <c r="Y202" s="163">
        <f>IF(Length_5_R4!J16&lt;0,ROUNDUP(Length_5_R4!J16*J$184,$L$225),ROUNDDOWN(Length_5_R4!J16*J$184,$L$225))</f>
        <v>0</v>
      </c>
      <c r="Z202" s="163">
        <f>IF(Length_5_R4!K16&lt;0,ROUNDDOWN(Length_5_R4!K16*J$184,$L$225),ROUNDUP(Length_5_R4!K16*J$184,$L$225))</f>
        <v>0</v>
      </c>
      <c r="AA202" s="163" t="str">
        <f t="shared" si="60"/>
        <v/>
      </c>
      <c r="AB202" s="166" t="e">
        <f t="shared" ca="1" si="61"/>
        <v>#N/A</v>
      </c>
      <c r="AC202" s="163" t="e">
        <f t="shared" ca="1" si="62"/>
        <v>#N/A</v>
      </c>
      <c r="AD202" s="163" t="e">
        <f t="shared" ca="1" si="63"/>
        <v>#VALUE!</v>
      </c>
      <c r="AE202" s="163" t="str">
        <f t="shared" si="68"/>
        <v/>
      </c>
      <c r="AF202" s="163" t="e">
        <f t="shared" ca="1" si="64"/>
        <v>#N/A</v>
      </c>
    </row>
    <row r="203" spans="2:32" ht="15" customHeight="1">
      <c r="B203" s="169" t="b">
        <f>IF(TRIM(Length_5_R4!A17)="",FALSE,TRUE)</f>
        <v>0</v>
      </c>
      <c r="C203" s="163" t="str">
        <f>IF($B203=FALSE,"",VALUE(Length_5_R4!A17))</f>
        <v/>
      </c>
      <c r="D203" s="163" t="str">
        <f>IF($B203=FALSE,"",Length_5_R4!B17)</f>
        <v/>
      </c>
      <c r="E203" s="169" t="str">
        <f>IF(B203=FALSE,"",Length_5_R4!M17)</f>
        <v/>
      </c>
      <c r="F203" s="169" t="str">
        <f>IF(B203=FALSE,"",Length_5_R4!N17)</f>
        <v/>
      </c>
      <c r="G203" s="169" t="str">
        <f>IF(B203=FALSE,"",Length_5_R4!O17)</f>
        <v/>
      </c>
      <c r="H203" s="169" t="str">
        <f>IF(B203=FALSE,"",Length_5_R4!P17)</f>
        <v/>
      </c>
      <c r="I203" s="169" t="str">
        <f>IF(B203=FALSE,"",Length_5_R4!Q17)</f>
        <v/>
      </c>
      <c r="J203" s="163" t="str">
        <f t="shared" si="56"/>
        <v/>
      </c>
      <c r="K203" s="173" t="str">
        <f t="shared" si="57"/>
        <v/>
      </c>
      <c r="L203" s="174" t="str">
        <f>IF(B203=FALSE,"",Length_5_R4!D40)</f>
        <v/>
      </c>
      <c r="M203" s="175" t="str">
        <f>IF(B203=FALSE,"",Calcu!J203*J$184)</f>
        <v/>
      </c>
      <c r="N203" s="586"/>
      <c r="O203" s="587"/>
      <c r="P203" s="587"/>
      <c r="Q203" s="587"/>
      <c r="R203" s="588"/>
      <c r="S203" s="220" t="str">
        <f t="shared" si="58"/>
        <v/>
      </c>
      <c r="T203" s="177" t="str">
        <f t="shared" si="59"/>
        <v/>
      </c>
      <c r="U203" s="186" t="str">
        <f t="shared" si="65"/>
        <v/>
      </c>
      <c r="V203" s="163" t="str">
        <f t="shared" si="66"/>
        <v/>
      </c>
      <c r="W203" s="163" t="str">
        <f t="shared" si="67"/>
        <v/>
      </c>
      <c r="X203" s="117"/>
      <c r="Y203" s="163">
        <f>IF(Length_5_R4!J17&lt;0,ROUNDUP(Length_5_R4!J17*J$184,$L$225),ROUNDDOWN(Length_5_R4!J17*J$184,$L$225))</f>
        <v>0</v>
      </c>
      <c r="Z203" s="163">
        <f>IF(Length_5_R4!K17&lt;0,ROUNDDOWN(Length_5_R4!K17*J$184,$L$225),ROUNDUP(Length_5_R4!K17*J$184,$L$225))</f>
        <v>0</v>
      </c>
      <c r="AA203" s="163" t="str">
        <f t="shared" si="60"/>
        <v/>
      </c>
      <c r="AB203" s="166" t="e">
        <f t="shared" ca="1" si="61"/>
        <v>#N/A</v>
      </c>
      <c r="AC203" s="163" t="e">
        <f t="shared" ca="1" si="62"/>
        <v>#N/A</v>
      </c>
      <c r="AD203" s="163" t="e">
        <f t="shared" ca="1" si="63"/>
        <v>#VALUE!</v>
      </c>
      <c r="AE203" s="163" t="str">
        <f t="shared" si="68"/>
        <v/>
      </c>
      <c r="AF203" s="163" t="e">
        <f t="shared" ca="1" si="64"/>
        <v>#N/A</v>
      </c>
    </row>
    <row r="204" spans="2:32" ht="15" customHeight="1">
      <c r="B204" s="169" t="b">
        <f>IF(TRIM(Length_5_R4!A18)="",FALSE,TRUE)</f>
        <v>0</v>
      </c>
      <c r="C204" s="163" t="str">
        <f>IF($B204=FALSE,"",VALUE(Length_5_R4!A18))</f>
        <v/>
      </c>
      <c r="D204" s="163" t="str">
        <f>IF($B204=FALSE,"",Length_5_R4!B18)</f>
        <v/>
      </c>
      <c r="E204" s="169" t="str">
        <f>IF(B204=FALSE,"",Length_5_R4!M18)</f>
        <v/>
      </c>
      <c r="F204" s="169" t="str">
        <f>IF(B204=FALSE,"",Length_5_R4!N18)</f>
        <v/>
      </c>
      <c r="G204" s="169" t="str">
        <f>IF(B204=FALSE,"",Length_5_R4!O18)</f>
        <v/>
      </c>
      <c r="H204" s="169" t="str">
        <f>IF(B204=FALSE,"",Length_5_R4!P18)</f>
        <v/>
      </c>
      <c r="I204" s="169" t="str">
        <f>IF(B204=FALSE,"",Length_5_R4!Q18)</f>
        <v/>
      </c>
      <c r="J204" s="163" t="str">
        <f t="shared" si="56"/>
        <v/>
      </c>
      <c r="K204" s="173" t="str">
        <f t="shared" si="57"/>
        <v/>
      </c>
      <c r="L204" s="174" t="str">
        <f>IF(B204=FALSE,"",Length_5_R4!D41)</f>
        <v/>
      </c>
      <c r="M204" s="175" t="str">
        <f>IF(B204=FALSE,"",Calcu!J204*J$184)</f>
        <v/>
      </c>
      <c r="N204" s="586"/>
      <c r="O204" s="587"/>
      <c r="P204" s="587"/>
      <c r="Q204" s="587"/>
      <c r="R204" s="588"/>
      <c r="S204" s="220" t="str">
        <f t="shared" si="58"/>
        <v/>
      </c>
      <c r="T204" s="177" t="str">
        <f t="shared" si="59"/>
        <v/>
      </c>
      <c r="U204" s="186" t="str">
        <f t="shared" si="65"/>
        <v/>
      </c>
      <c r="V204" s="163" t="str">
        <f t="shared" si="66"/>
        <v/>
      </c>
      <c r="W204" s="163" t="str">
        <f t="shared" si="67"/>
        <v/>
      </c>
      <c r="X204" s="117"/>
      <c r="Y204" s="163">
        <f>IF(Length_5_R4!J18&lt;0,ROUNDUP(Length_5_R4!J18*J$184,$L$225),ROUNDDOWN(Length_5_R4!J18*J$184,$L$225))</f>
        <v>0</v>
      </c>
      <c r="Z204" s="163">
        <f>IF(Length_5_R4!K18&lt;0,ROUNDDOWN(Length_5_R4!K18*J$184,$L$225),ROUNDUP(Length_5_R4!K18*J$184,$L$225))</f>
        <v>0</v>
      </c>
      <c r="AA204" s="163" t="str">
        <f t="shared" si="60"/>
        <v/>
      </c>
      <c r="AB204" s="166" t="e">
        <f t="shared" ca="1" si="61"/>
        <v>#N/A</v>
      </c>
      <c r="AC204" s="163" t="e">
        <f t="shared" ca="1" si="62"/>
        <v>#N/A</v>
      </c>
      <c r="AD204" s="163" t="e">
        <f t="shared" ca="1" si="63"/>
        <v>#VALUE!</v>
      </c>
      <c r="AE204" s="163" t="str">
        <f t="shared" si="68"/>
        <v/>
      </c>
      <c r="AF204" s="163" t="e">
        <f t="shared" ca="1" si="64"/>
        <v>#N/A</v>
      </c>
    </row>
    <row r="205" spans="2:32" ht="15" customHeight="1">
      <c r="B205" s="169" t="b">
        <f>IF(TRIM(Length_5_R4!A19)="",FALSE,TRUE)</f>
        <v>0</v>
      </c>
      <c r="C205" s="163" t="str">
        <f>IF($B205=FALSE,"",VALUE(Length_5_R4!A19))</f>
        <v/>
      </c>
      <c r="D205" s="163" t="str">
        <f>IF($B205=FALSE,"",Length_5_R4!B19)</f>
        <v/>
      </c>
      <c r="E205" s="169" t="str">
        <f>IF(B205=FALSE,"",Length_5_R4!M19)</f>
        <v/>
      </c>
      <c r="F205" s="169" t="str">
        <f>IF(B205=FALSE,"",Length_5_R4!N19)</f>
        <v/>
      </c>
      <c r="G205" s="169" t="str">
        <f>IF(B205=FALSE,"",Length_5_R4!O19)</f>
        <v/>
      </c>
      <c r="H205" s="169" t="str">
        <f>IF(B205=FALSE,"",Length_5_R4!P19)</f>
        <v/>
      </c>
      <c r="I205" s="169" t="str">
        <f>IF(B205=FALSE,"",Length_5_R4!Q19)</f>
        <v/>
      </c>
      <c r="J205" s="163" t="str">
        <f t="shared" si="56"/>
        <v/>
      </c>
      <c r="K205" s="173" t="str">
        <f t="shared" si="57"/>
        <v/>
      </c>
      <c r="L205" s="174" t="str">
        <f>IF(B205=FALSE,"",Length_5_R4!D42)</f>
        <v/>
      </c>
      <c r="M205" s="175" t="str">
        <f>IF(B205=FALSE,"",Calcu!J205*J$184)</f>
        <v/>
      </c>
      <c r="N205" s="586"/>
      <c r="O205" s="587"/>
      <c r="P205" s="587"/>
      <c r="Q205" s="587"/>
      <c r="R205" s="588"/>
      <c r="S205" s="220" t="str">
        <f t="shared" si="58"/>
        <v/>
      </c>
      <c r="T205" s="177" t="str">
        <f t="shared" si="59"/>
        <v/>
      </c>
      <c r="U205" s="186" t="str">
        <f t="shared" si="65"/>
        <v/>
      </c>
      <c r="V205" s="163" t="str">
        <f t="shared" si="66"/>
        <v/>
      </c>
      <c r="W205" s="163" t="str">
        <f t="shared" si="67"/>
        <v/>
      </c>
      <c r="X205" s="117"/>
      <c r="Y205" s="163">
        <f>IF(Length_5_R4!J19&lt;0,ROUNDUP(Length_5_R4!J19*J$184,$L$225),ROUNDDOWN(Length_5_R4!J19*J$184,$L$225))</f>
        <v>0</v>
      </c>
      <c r="Z205" s="163">
        <f>IF(Length_5_R4!K19&lt;0,ROUNDDOWN(Length_5_R4!K19*J$184,$L$225),ROUNDUP(Length_5_R4!K19*J$184,$L$225))</f>
        <v>0</v>
      </c>
      <c r="AA205" s="163" t="str">
        <f t="shared" si="60"/>
        <v/>
      </c>
      <c r="AB205" s="166" t="e">
        <f t="shared" ca="1" si="61"/>
        <v>#N/A</v>
      </c>
      <c r="AC205" s="163" t="e">
        <f t="shared" ca="1" si="62"/>
        <v>#N/A</v>
      </c>
      <c r="AD205" s="163" t="e">
        <f t="shared" ca="1" si="63"/>
        <v>#VALUE!</v>
      </c>
      <c r="AE205" s="163" t="str">
        <f t="shared" si="68"/>
        <v/>
      </c>
      <c r="AF205" s="163" t="e">
        <f t="shared" ca="1" si="64"/>
        <v>#N/A</v>
      </c>
    </row>
    <row r="206" spans="2:32" ht="15" customHeight="1">
      <c r="B206" s="169" t="b">
        <f>IF(TRIM(Length_5_R4!A20)="",FALSE,TRUE)</f>
        <v>0</v>
      </c>
      <c r="C206" s="163" t="str">
        <f>IF($B206=FALSE,"",VALUE(Length_5_R4!A20))</f>
        <v/>
      </c>
      <c r="D206" s="163" t="str">
        <f>IF($B206=FALSE,"",Length_5_R4!B20)</f>
        <v/>
      </c>
      <c r="E206" s="169" t="str">
        <f>IF(B206=FALSE,"",Length_5_R4!M20)</f>
        <v/>
      </c>
      <c r="F206" s="169" t="str">
        <f>IF(B206=FALSE,"",Length_5_R4!N20)</f>
        <v/>
      </c>
      <c r="G206" s="169" t="str">
        <f>IF(B206=FALSE,"",Length_5_R4!O20)</f>
        <v/>
      </c>
      <c r="H206" s="169" t="str">
        <f>IF(B206=FALSE,"",Length_5_R4!P20)</f>
        <v/>
      </c>
      <c r="I206" s="169" t="str">
        <f>IF(B206=FALSE,"",Length_5_R4!Q20)</f>
        <v/>
      </c>
      <c r="J206" s="163" t="str">
        <f t="shared" si="56"/>
        <v/>
      </c>
      <c r="K206" s="173" t="str">
        <f t="shared" si="57"/>
        <v/>
      </c>
      <c r="L206" s="174" t="str">
        <f>IF(B206=FALSE,"",Length_5_R4!D43)</f>
        <v/>
      </c>
      <c r="M206" s="175" t="str">
        <f>IF(B206=FALSE,"",Calcu!J206*J$184)</f>
        <v/>
      </c>
      <c r="N206" s="586"/>
      <c r="O206" s="587"/>
      <c r="P206" s="587"/>
      <c r="Q206" s="587"/>
      <c r="R206" s="588"/>
      <c r="S206" s="220" t="str">
        <f t="shared" si="58"/>
        <v/>
      </c>
      <c r="T206" s="177" t="str">
        <f t="shared" si="59"/>
        <v/>
      </c>
      <c r="U206" s="186" t="str">
        <f t="shared" si="65"/>
        <v/>
      </c>
      <c r="V206" s="163" t="str">
        <f t="shared" si="66"/>
        <v/>
      </c>
      <c r="W206" s="163" t="str">
        <f t="shared" si="67"/>
        <v/>
      </c>
      <c r="X206" s="117"/>
      <c r="Y206" s="163">
        <f>IF(Length_5_R4!J20&lt;0,ROUNDUP(Length_5_R4!J20*J$184,$L$225),ROUNDDOWN(Length_5_R4!J20*J$184,$L$225))</f>
        <v>0</v>
      </c>
      <c r="Z206" s="163">
        <f>IF(Length_5_R4!K20&lt;0,ROUNDDOWN(Length_5_R4!K20*J$184,$L$225),ROUNDUP(Length_5_R4!K20*J$184,$L$225))</f>
        <v>0</v>
      </c>
      <c r="AA206" s="163" t="str">
        <f t="shared" si="60"/>
        <v/>
      </c>
      <c r="AB206" s="166" t="e">
        <f t="shared" ca="1" si="61"/>
        <v>#N/A</v>
      </c>
      <c r="AC206" s="163" t="e">
        <f t="shared" ca="1" si="62"/>
        <v>#N/A</v>
      </c>
      <c r="AD206" s="163" t="e">
        <f t="shared" ca="1" si="63"/>
        <v>#VALUE!</v>
      </c>
      <c r="AE206" s="163" t="str">
        <f t="shared" si="68"/>
        <v/>
      </c>
      <c r="AF206" s="163" t="e">
        <f t="shared" ca="1" si="64"/>
        <v>#N/A</v>
      </c>
    </row>
    <row r="207" spans="2:32" ht="15" customHeight="1">
      <c r="B207" s="169" t="b">
        <f>IF(TRIM(Length_5_R4!A21)="",FALSE,TRUE)</f>
        <v>0</v>
      </c>
      <c r="C207" s="163" t="str">
        <f>IF($B207=FALSE,"",VALUE(Length_5_R4!A21))</f>
        <v/>
      </c>
      <c r="D207" s="163" t="str">
        <f>IF($B207=FALSE,"",Length_5_R4!B21)</f>
        <v/>
      </c>
      <c r="E207" s="169" t="str">
        <f>IF(B207=FALSE,"",Length_5_R4!M21)</f>
        <v/>
      </c>
      <c r="F207" s="169" t="str">
        <f>IF(B207=FALSE,"",Length_5_R4!N21)</f>
        <v/>
      </c>
      <c r="G207" s="169" t="str">
        <f>IF(B207=FALSE,"",Length_5_R4!O21)</f>
        <v/>
      </c>
      <c r="H207" s="169" t="str">
        <f>IF(B207=FALSE,"",Length_5_R4!P21)</f>
        <v/>
      </c>
      <c r="I207" s="169" t="str">
        <f>IF(B207=FALSE,"",Length_5_R4!Q21)</f>
        <v/>
      </c>
      <c r="J207" s="163" t="str">
        <f t="shared" si="56"/>
        <v/>
      </c>
      <c r="K207" s="173" t="str">
        <f t="shared" si="57"/>
        <v/>
      </c>
      <c r="L207" s="174" t="str">
        <f>IF(B207=FALSE,"",Length_5_R4!D44)</f>
        <v/>
      </c>
      <c r="M207" s="175" t="str">
        <f>IF(B207=FALSE,"",Calcu!J207*J$184)</f>
        <v/>
      </c>
      <c r="N207" s="586"/>
      <c r="O207" s="587"/>
      <c r="P207" s="587"/>
      <c r="Q207" s="587"/>
      <c r="R207" s="588"/>
      <c r="S207" s="220" t="str">
        <f t="shared" si="58"/>
        <v/>
      </c>
      <c r="T207" s="177" t="str">
        <f t="shared" si="59"/>
        <v/>
      </c>
      <c r="U207" s="186" t="str">
        <f t="shared" si="65"/>
        <v/>
      </c>
      <c r="V207" s="163" t="str">
        <f t="shared" si="66"/>
        <v/>
      </c>
      <c r="W207" s="163" t="str">
        <f t="shared" si="67"/>
        <v/>
      </c>
      <c r="X207" s="117"/>
      <c r="Y207" s="163">
        <f>IF(Length_5_R4!J21&lt;0,ROUNDUP(Length_5_R4!J21*J$184,$L$225),ROUNDDOWN(Length_5_R4!J21*J$184,$L$225))</f>
        <v>0</v>
      </c>
      <c r="Z207" s="163">
        <f>IF(Length_5_R4!K21&lt;0,ROUNDDOWN(Length_5_R4!K21*J$184,$L$225),ROUNDUP(Length_5_R4!K21*J$184,$L$225))</f>
        <v>0</v>
      </c>
      <c r="AA207" s="163" t="str">
        <f t="shared" si="60"/>
        <v/>
      </c>
      <c r="AB207" s="166" t="e">
        <f t="shared" ca="1" si="61"/>
        <v>#N/A</v>
      </c>
      <c r="AC207" s="163" t="e">
        <f t="shared" ca="1" si="62"/>
        <v>#N/A</v>
      </c>
      <c r="AD207" s="163" t="e">
        <f t="shared" ca="1" si="63"/>
        <v>#VALUE!</v>
      </c>
      <c r="AE207" s="163" t="str">
        <f t="shared" si="68"/>
        <v/>
      </c>
      <c r="AF207" s="163" t="e">
        <f t="shared" ca="1" si="64"/>
        <v>#N/A</v>
      </c>
    </row>
    <row r="208" spans="2:32" ht="15" customHeight="1">
      <c r="B208" s="169" t="b">
        <f>IF(TRIM(Length_5_R4!A22)="",FALSE,TRUE)</f>
        <v>0</v>
      </c>
      <c r="C208" s="163" t="str">
        <f>IF($B208=FALSE,"",VALUE(Length_5_R4!A22))</f>
        <v/>
      </c>
      <c r="D208" s="163" t="str">
        <f>IF($B208=FALSE,"",Length_5_R4!B22)</f>
        <v/>
      </c>
      <c r="E208" s="169" t="str">
        <f>IF(B208=FALSE,"",Length_5_R4!M22)</f>
        <v/>
      </c>
      <c r="F208" s="169" t="str">
        <f>IF(B208=FALSE,"",Length_5_R4!N22)</f>
        <v/>
      </c>
      <c r="G208" s="169" t="str">
        <f>IF(B208=FALSE,"",Length_5_R4!O22)</f>
        <v/>
      </c>
      <c r="H208" s="169" t="str">
        <f>IF(B208=FALSE,"",Length_5_R4!P22)</f>
        <v/>
      </c>
      <c r="I208" s="169" t="str">
        <f>IF(B208=FALSE,"",Length_5_R4!Q22)</f>
        <v/>
      </c>
      <c r="J208" s="163" t="str">
        <f t="shared" si="56"/>
        <v/>
      </c>
      <c r="K208" s="173" t="str">
        <f t="shared" si="57"/>
        <v/>
      </c>
      <c r="L208" s="174" t="str">
        <f>IF(B208=FALSE,"",Length_5_R4!D45)</f>
        <v/>
      </c>
      <c r="M208" s="175" t="str">
        <f>IF(B208=FALSE,"",Calcu!J208*J$184)</f>
        <v/>
      </c>
      <c r="N208" s="586"/>
      <c r="O208" s="587"/>
      <c r="P208" s="587"/>
      <c r="Q208" s="587"/>
      <c r="R208" s="588"/>
      <c r="S208" s="220" t="str">
        <f t="shared" si="58"/>
        <v/>
      </c>
      <c r="T208" s="177" t="str">
        <f t="shared" si="59"/>
        <v/>
      </c>
      <c r="U208" s="186" t="str">
        <f t="shared" si="65"/>
        <v/>
      </c>
      <c r="V208" s="163" t="str">
        <f t="shared" si="66"/>
        <v/>
      </c>
      <c r="W208" s="163" t="str">
        <f t="shared" si="67"/>
        <v/>
      </c>
      <c r="X208" s="117"/>
      <c r="Y208" s="163">
        <f>IF(Length_5_R4!J22&lt;0,ROUNDUP(Length_5_R4!J22*J$184,$L$225),ROUNDDOWN(Length_5_R4!J22*J$184,$L$225))</f>
        <v>0</v>
      </c>
      <c r="Z208" s="163">
        <f>IF(Length_5_R4!K22&lt;0,ROUNDDOWN(Length_5_R4!K22*J$184,$L$225),ROUNDUP(Length_5_R4!K22*J$184,$L$225))</f>
        <v>0</v>
      </c>
      <c r="AA208" s="163" t="str">
        <f t="shared" si="60"/>
        <v/>
      </c>
      <c r="AB208" s="166" t="e">
        <f t="shared" ca="1" si="61"/>
        <v>#N/A</v>
      </c>
      <c r="AC208" s="163" t="e">
        <f t="shared" ca="1" si="62"/>
        <v>#N/A</v>
      </c>
      <c r="AD208" s="163" t="e">
        <f t="shared" ca="1" si="63"/>
        <v>#VALUE!</v>
      </c>
      <c r="AE208" s="163" t="str">
        <f t="shared" si="68"/>
        <v/>
      </c>
      <c r="AF208" s="163" t="e">
        <f t="shared" ca="1" si="64"/>
        <v>#N/A</v>
      </c>
    </row>
    <row r="209" spans="1:32" ht="15" customHeight="1">
      <c r="B209" s="169" t="b">
        <f>IF(TRIM(Length_5_R4!A23)="",FALSE,TRUE)</f>
        <v>0</v>
      </c>
      <c r="C209" s="163" t="str">
        <f>IF($B209=FALSE,"",VALUE(Length_5_R4!A23))</f>
        <v/>
      </c>
      <c r="D209" s="163" t="str">
        <f>IF($B209=FALSE,"",Length_5_R4!B23)</f>
        <v/>
      </c>
      <c r="E209" s="169" t="str">
        <f>IF(B209=FALSE,"",Length_5_R4!M23)</f>
        <v/>
      </c>
      <c r="F209" s="169" t="str">
        <f>IF(B209=FALSE,"",Length_5_R4!N23)</f>
        <v/>
      </c>
      <c r="G209" s="169" t="str">
        <f>IF(B209=FALSE,"",Length_5_R4!O23)</f>
        <v/>
      </c>
      <c r="H209" s="169" t="str">
        <f>IF(B209=FALSE,"",Length_5_R4!P23)</f>
        <v/>
      </c>
      <c r="I209" s="169" t="str">
        <f>IF(B209=FALSE,"",Length_5_R4!Q23)</f>
        <v/>
      </c>
      <c r="J209" s="163" t="str">
        <f t="shared" si="56"/>
        <v/>
      </c>
      <c r="K209" s="173" t="str">
        <f t="shared" si="57"/>
        <v/>
      </c>
      <c r="L209" s="174" t="str">
        <f>IF(B209=FALSE,"",Length_5_R4!D46)</f>
        <v/>
      </c>
      <c r="M209" s="175" t="str">
        <f>IF(B209=FALSE,"",Calcu!J209*J$184)</f>
        <v/>
      </c>
      <c r="N209" s="589"/>
      <c r="O209" s="590"/>
      <c r="P209" s="590"/>
      <c r="Q209" s="590"/>
      <c r="R209" s="591"/>
      <c r="S209" s="220" t="str">
        <f t="shared" si="58"/>
        <v/>
      </c>
      <c r="T209" s="177" t="str">
        <f t="shared" si="59"/>
        <v/>
      </c>
      <c r="U209" s="186" t="str">
        <f t="shared" si="65"/>
        <v/>
      </c>
      <c r="V209" s="163" t="str">
        <f t="shared" si="66"/>
        <v/>
      </c>
      <c r="W209" s="163" t="str">
        <f t="shared" si="67"/>
        <v/>
      </c>
      <c r="X209" s="117"/>
      <c r="Y209" s="163">
        <f>IF(Length_5_R4!J23&lt;0,ROUNDUP(Length_5_R4!J23*J$184,$L$225),ROUNDDOWN(Length_5_R4!J23*J$184,$L$225))</f>
        <v>0</v>
      </c>
      <c r="Z209" s="163">
        <f>IF(Length_5_R4!K23&lt;0,ROUNDDOWN(Length_5_R4!K23*J$184,$L$225),ROUNDUP(Length_5_R4!K23*J$184,$L$225))</f>
        <v>0</v>
      </c>
      <c r="AA209" s="163" t="str">
        <f t="shared" si="60"/>
        <v/>
      </c>
      <c r="AB209" s="166" t="e">
        <f t="shared" ca="1" si="61"/>
        <v>#N/A</v>
      </c>
      <c r="AC209" s="163" t="e">
        <f t="shared" ca="1" si="62"/>
        <v>#N/A</v>
      </c>
      <c r="AD209" s="163" t="e">
        <f t="shared" ca="1" si="63"/>
        <v>#VALUE!</v>
      </c>
      <c r="AE209" s="163" t="str">
        <f t="shared" si="68"/>
        <v/>
      </c>
      <c r="AF209" s="163" t="e">
        <f ca="1">S$225</f>
        <v>#N/A</v>
      </c>
    </row>
    <row r="210" spans="1:32" ht="15" customHeight="1">
      <c r="N210" s="113"/>
      <c r="O210" s="113"/>
      <c r="P210" s="113"/>
      <c r="Q210" s="113"/>
      <c r="R210" s="113"/>
      <c r="S210" s="113"/>
      <c r="T210" s="113"/>
      <c r="Y210" s="113"/>
    </row>
    <row r="211" spans="1:32" ht="15" customHeight="1">
      <c r="A211" s="111" t="s">
        <v>333</v>
      </c>
      <c r="C211" s="112"/>
      <c r="D211" s="112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</row>
    <row r="212" spans="1:32" ht="15" customHeight="1">
      <c r="A212" s="111"/>
      <c r="B212" s="558"/>
      <c r="C212" s="558" t="s">
        <v>334</v>
      </c>
      <c r="D212" s="560" t="s">
        <v>335</v>
      </c>
      <c r="E212" s="558" t="s">
        <v>336</v>
      </c>
      <c r="F212" s="558" t="s">
        <v>299</v>
      </c>
      <c r="G212" s="551">
        <v>1</v>
      </c>
      <c r="H212" s="552"/>
      <c r="I212" s="552"/>
      <c r="J212" s="552"/>
      <c r="K212" s="552"/>
      <c r="L212" s="552"/>
      <c r="M212" s="553"/>
      <c r="N212" s="266">
        <v>2</v>
      </c>
      <c r="O212" s="551">
        <v>3</v>
      </c>
      <c r="P212" s="552"/>
      <c r="Q212" s="552"/>
      <c r="R212" s="553"/>
      <c r="S212" s="551">
        <v>4</v>
      </c>
      <c r="T212" s="552"/>
      <c r="U212" s="553"/>
      <c r="V212" s="266">
        <v>5</v>
      </c>
      <c r="W212" s="558" t="s">
        <v>337</v>
      </c>
      <c r="X212" s="558" t="s">
        <v>338</v>
      </c>
      <c r="Y212" s="551" t="s">
        <v>339</v>
      </c>
      <c r="Z212" s="553"/>
      <c r="AA212" s="117"/>
      <c r="AB212" s="117"/>
      <c r="AC212" s="117"/>
    </row>
    <row r="213" spans="1:32" ht="15" customHeight="1">
      <c r="A213" s="111"/>
      <c r="B213" s="559"/>
      <c r="C213" s="559"/>
      <c r="D213" s="562"/>
      <c r="E213" s="559"/>
      <c r="F213" s="559"/>
      <c r="G213" s="261" t="s">
        <v>334</v>
      </c>
      <c r="H213" s="261" t="s">
        <v>340</v>
      </c>
      <c r="I213" s="266" t="s">
        <v>341</v>
      </c>
      <c r="J213" s="266" t="s">
        <v>342</v>
      </c>
      <c r="K213" s="551" t="s">
        <v>337</v>
      </c>
      <c r="L213" s="552"/>
      <c r="M213" s="553"/>
      <c r="N213" s="266" t="s">
        <v>343</v>
      </c>
      <c r="O213" s="551" t="s">
        <v>340</v>
      </c>
      <c r="P213" s="553"/>
      <c r="Q213" s="551" t="s">
        <v>344</v>
      </c>
      <c r="R213" s="553"/>
      <c r="S213" s="551" t="s">
        <v>345</v>
      </c>
      <c r="T213" s="552"/>
      <c r="U213" s="553"/>
      <c r="V213" s="266" t="s">
        <v>346</v>
      </c>
      <c r="W213" s="581"/>
      <c r="X213" s="568"/>
      <c r="Y213" s="266" t="s">
        <v>347</v>
      </c>
      <c r="Z213" s="266" t="s">
        <v>348</v>
      </c>
      <c r="AA213" s="117"/>
      <c r="AB213" s="117"/>
      <c r="AC213" s="117"/>
    </row>
    <row r="214" spans="1:32" ht="15" customHeight="1">
      <c r="B214" s="266" t="s">
        <v>349</v>
      </c>
      <c r="C214" s="178" t="s">
        <v>350</v>
      </c>
      <c r="D214" s="179" t="s">
        <v>351</v>
      </c>
      <c r="E214" s="267" t="e">
        <f ca="1">OFFSET(L$189,MATCH(L$184,T$190:T$209,0),0)</f>
        <v>#N/A</v>
      </c>
      <c r="F214" s="180" t="s">
        <v>326</v>
      </c>
      <c r="G214" s="163" t="e">
        <f ca="1">OFFSET(Length_5_R4!F26,MATCH(F184,C190:C209,0),0)</f>
        <v>#N/A</v>
      </c>
      <c r="H214" s="206" t="e">
        <f ca="1">OFFSET(Length_5_R4!G26,MATCH(F184,C190:C209,0),0)</f>
        <v>#N/A</v>
      </c>
      <c r="I214" s="163" t="e">
        <f ca="1">OFFSET(Length_5_R4!J26,MATCH(F184,C190:C209,0),0)</f>
        <v>#N/A</v>
      </c>
      <c r="J214" s="163" t="e">
        <f ca="1">OFFSET(Length_5_R4!I26,MATCH(F184,C190:C209,0),0)</f>
        <v>#N/A</v>
      </c>
      <c r="K214" s="190" t="e">
        <f ca="1">G214/J214</f>
        <v>#N/A</v>
      </c>
      <c r="L214" s="175" t="e">
        <f ca="1">IF(I214="L=m",H214/1000,H214)/J214</f>
        <v>#N/A</v>
      </c>
      <c r="M214" s="165" t="e">
        <f ca="1">OFFSET(Length_5_R4!H26,MATCH(F184,C190:C209,0),0)</f>
        <v>#N/A</v>
      </c>
      <c r="N214" s="181" t="s">
        <v>353</v>
      </c>
      <c r="O214" s="163"/>
      <c r="P214" s="163"/>
      <c r="Q214" s="175">
        <v>1</v>
      </c>
      <c r="R214" s="163"/>
      <c r="S214" s="182" t="e">
        <f ca="1">ABS(K214*Q214)/IF(M214="nm",1000,1)</f>
        <v>#N/A</v>
      </c>
      <c r="T214" s="163" t="e">
        <f ca="1">ABS(L214*Q214)/IF(M214="nm",1000,1)</f>
        <v>#N/A</v>
      </c>
      <c r="U214" s="165" t="s">
        <v>352</v>
      </c>
      <c r="V214" s="163" t="s">
        <v>354</v>
      </c>
      <c r="W214" s="190" t="e">
        <f ca="1">SQRT(SUMSQ(S214,T214*L$184))</f>
        <v>#N/A</v>
      </c>
      <c r="X214" s="186">
        <f t="shared" ref="X214:X220" si="69">IF(V214="∞",0,W214^4/V214)</f>
        <v>0</v>
      </c>
      <c r="Y214" s="182" t="str">
        <f t="shared" ref="Y214:Y220" si="70">IF(OR(N214="직사각형",N214="삼각형"),W214,"")</f>
        <v/>
      </c>
      <c r="Z214" s="182" t="e">
        <f t="shared" ref="Z214:Z220" ca="1" si="71">IF(OR(N214="직사각형",N214="삼각형"),"",W214)</f>
        <v>#N/A</v>
      </c>
      <c r="AA214" s="117"/>
      <c r="AB214" s="117"/>
      <c r="AC214" s="117"/>
    </row>
    <row r="215" spans="1:32" ht="15" customHeight="1">
      <c r="B215" s="266" t="s">
        <v>355</v>
      </c>
      <c r="C215" s="178" t="s">
        <v>300</v>
      </c>
      <c r="D215" s="179" t="s">
        <v>356</v>
      </c>
      <c r="E215" s="267" t="e">
        <f ca="1">OFFSET(M$189,MATCH(L$184,T$190:T$209,0),0)</f>
        <v>#N/A</v>
      </c>
      <c r="F215" s="180" t="s">
        <v>326</v>
      </c>
      <c r="G215" s="163"/>
      <c r="H215" s="165">
        <f>IF(MAX(K190:K209)=0,O184*1000,MAX(K190:K209)*1000)</f>
        <v>0</v>
      </c>
      <c r="I215" s="163">
        <f>IF(MAX(K190:K209)=0,2,1)</f>
        <v>2</v>
      </c>
      <c r="J215" s="183">
        <v>5</v>
      </c>
      <c r="K215" s="190">
        <f>H215/(IF(I215="",1,I215)*SQRT(J215))</f>
        <v>0</v>
      </c>
      <c r="L215" s="190"/>
      <c r="M215" s="165" t="s">
        <v>352</v>
      </c>
      <c r="N215" s="181" t="s">
        <v>358</v>
      </c>
      <c r="O215" s="163"/>
      <c r="P215" s="163"/>
      <c r="Q215" s="175">
        <v>-1</v>
      </c>
      <c r="R215" s="163"/>
      <c r="S215" s="182">
        <f t="shared" ref="S215:S220" si="72">ABS(K215*Q215)</f>
        <v>0</v>
      </c>
      <c r="T215" s="163">
        <f t="shared" ref="T215:T220" si="73">ABS(L215*Q215)</f>
        <v>0</v>
      </c>
      <c r="U215" s="165" t="s">
        <v>352</v>
      </c>
      <c r="V215" s="163">
        <v>4</v>
      </c>
      <c r="W215" s="190">
        <f>S215</f>
        <v>0</v>
      </c>
      <c r="X215" s="186">
        <f t="shared" si="69"/>
        <v>0</v>
      </c>
      <c r="Y215" s="182" t="str">
        <f t="shared" si="70"/>
        <v/>
      </c>
      <c r="Z215" s="182">
        <f t="shared" si="71"/>
        <v>0</v>
      </c>
      <c r="AA215" s="117"/>
      <c r="AB215" s="117"/>
      <c r="AC215" s="117"/>
    </row>
    <row r="216" spans="1:32" ht="15" customHeight="1">
      <c r="B216" s="266" t="s">
        <v>359</v>
      </c>
      <c r="C216" s="178" t="s">
        <v>448</v>
      </c>
      <c r="D216" s="179" t="s">
        <v>107</v>
      </c>
      <c r="E216" s="176" t="e">
        <f ca="1">OFFSET(P$189,MATCH(L$184,T$190:T$209,0),0)</f>
        <v>#N/A</v>
      </c>
      <c r="F216" s="180" t="s">
        <v>328</v>
      </c>
      <c r="G216" s="176"/>
      <c r="H216" s="176">
        <f>1*10^-6</f>
        <v>9.9999999999999995E-7</v>
      </c>
      <c r="I216" s="164"/>
      <c r="J216" s="183">
        <v>3</v>
      </c>
      <c r="K216" s="238"/>
      <c r="L216" s="238">
        <f>SQRT((H216/SQRT(J216)/2)^2+(H216/SQRT(J216)/2)^2)</f>
        <v>4.0824829046386305E-7</v>
      </c>
      <c r="M216" s="180" t="s">
        <v>328</v>
      </c>
      <c r="N216" s="181" t="s">
        <v>533</v>
      </c>
      <c r="O216" s="165">
        <f>H217</f>
        <v>0.3</v>
      </c>
      <c r="P216" s="163" t="s">
        <v>368</v>
      </c>
      <c r="Q216" s="175">
        <f>-O216*1000</f>
        <v>-300</v>
      </c>
      <c r="R216" s="163" t="s">
        <v>364</v>
      </c>
      <c r="S216" s="182">
        <f t="shared" si="72"/>
        <v>0</v>
      </c>
      <c r="T216" s="163">
        <f t="shared" si="73"/>
        <v>1.2247448713915892E-4</v>
      </c>
      <c r="U216" s="165" t="s">
        <v>352</v>
      </c>
      <c r="V216" s="163">
        <v>100</v>
      </c>
      <c r="W216" s="190">
        <f>T216*L$184</f>
        <v>0</v>
      </c>
      <c r="X216" s="186">
        <f t="shared" si="69"/>
        <v>0</v>
      </c>
      <c r="Y216" s="182">
        <f t="shared" si="70"/>
        <v>0</v>
      </c>
      <c r="Z216" s="182" t="str">
        <f t="shared" si="71"/>
        <v/>
      </c>
      <c r="AA216" s="117"/>
      <c r="AB216" s="117"/>
      <c r="AC216" s="117"/>
    </row>
    <row r="217" spans="1:32" ht="15" customHeight="1">
      <c r="B217" s="266" t="s">
        <v>511</v>
      </c>
      <c r="C217" s="178" t="s">
        <v>302</v>
      </c>
      <c r="D217" s="179" t="s">
        <v>109</v>
      </c>
      <c r="E217" s="165">
        <f>Q190</f>
        <v>0</v>
      </c>
      <c r="F217" s="180" t="s">
        <v>329</v>
      </c>
      <c r="G217" s="164"/>
      <c r="H217" s="165">
        <v>0.3</v>
      </c>
      <c r="I217" s="164"/>
      <c r="J217" s="183">
        <v>3</v>
      </c>
      <c r="K217" s="190"/>
      <c r="L217" s="190">
        <f>H217/(IF(I217="",1,I217)*SQRT(J217))</f>
        <v>0.17320508075688773</v>
      </c>
      <c r="M217" s="180" t="s">
        <v>329</v>
      </c>
      <c r="N217" s="181" t="s">
        <v>347</v>
      </c>
      <c r="O217" s="176" t="e">
        <f ca="1">E216</f>
        <v>#N/A</v>
      </c>
      <c r="P217" s="163" t="s">
        <v>368</v>
      </c>
      <c r="Q217" s="175" t="e">
        <f ca="1">-O217*1000</f>
        <v>#N/A</v>
      </c>
      <c r="R217" s="163" t="s">
        <v>369</v>
      </c>
      <c r="S217" s="182" t="e">
        <f t="shared" ca="1" si="72"/>
        <v>#N/A</v>
      </c>
      <c r="T217" s="163" t="e">
        <f t="shared" ca="1" si="73"/>
        <v>#N/A</v>
      </c>
      <c r="U217" s="165" t="s">
        <v>352</v>
      </c>
      <c r="V217" s="163">
        <v>12</v>
      </c>
      <c r="W217" s="190" t="e">
        <f ca="1">T217*L$184</f>
        <v>#N/A</v>
      </c>
      <c r="X217" s="186" t="e">
        <f t="shared" ca="1" si="69"/>
        <v>#N/A</v>
      </c>
      <c r="Y217" s="182" t="e">
        <f t="shared" ca="1" si="70"/>
        <v>#N/A</v>
      </c>
      <c r="Z217" s="182" t="str">
        <f t="shared" si="71"/>
        <v/>
      </c>
      <c r="AA217" s="117"/>
      <c r="AB217" s="117"/>
      <c r="AC217" s="117"/>
    </row>
    <row r="218" spans="1:32" ht="15" customHeight="1">
      <c r="B218" s="266" t="s">
        <v>370</v>
      </c>
      <c r="C218" s="178" t="s">
        <v>303</v>
      </c>
      <c r="D218" s="179" t="s">
        <v>108</v>
      </c>
      <c r="E218" s="184" t="e">
        <f ca="1">OFFSET(R$189,MATCH(L$184,T$190:T$209,0),0)</f>
        <v>#N/A</v>
      </c>
      <c r="F218" s="180" t="s">
        <v>328</v>
      </c>
      <c r="G218" s="176"/>
      <c r="H218" s="176">
        <f>1*10^-6</f>
        <v>9.9999999999999995E-7</v>
      </c>
      <c r="I218" s="164"/>
      <c r="J218" s="183">
        <v>3</v>
      </c>
      <c r="K218" s="238"/>
      <c r="L218" s="238">
        <f>SQRT((H218/SQRT(J218))^2+(H218/SQRT(J218))^2)</f>
        <v>8.1649658092772609E-7</v>
      </c>
      <c r="M218" s="180" t="s">
        <v>328</v>
      </c>
      <c r="N218" s="181" t="s">
        <v>371</v>
      </c>
      <c r="O218" s="165">
        <f>E219</f>
        <v>0.1</v>
      </c>
      <c r="P218" s="163" t="s">
        <v>451</v>
      </c>
      <c r="Q218" s="175">
        <f>-O218*1000</f>
        <v>-100</v>
      </c>
      <c r="R218" s="163" t="s">
        <v>364</v>
      </c>
      <c r="S218" s="182">
        <f t="shared" si="72"/>
        <v>0</v>
      </c>
      <c r="T218" s="163">
        <f t="shared" si="73"/>
        <v>8.1649658092772609E-5</v>
      </c>
      <c r="U218" s="165" t="s">
        <v>357</v>
      </c>
      <c r="V218" s="163">
        <v>100</v>
      </c>
      <c r="W218" s="190">
        <f>T218*L$184</f>
        <v>0</v>
      </c>
      <c r="X218" s="186">
        <f t="shared" si="69"/>
        <v>0</v>
      </c>
      <c r="Y218" s="182">
        <f t="shared" si="70"/>
        <v>0</v>
      </c>
      <c r="Z218" s="182" t="str">
        <f t="shared" si="71"/>
        <v/>
      </c>
      <c r="AA218" s="117"/>
      <c r="AB218" s="117"/>
      <c r="AC218" s="117"/>
    </row>
    <row r="219" spans="1:32" ht="15" customHeight="1">
      <c r="B219" s="266" t="s">
        <v>372</v>
      </c>
      <c r="C219" s="178" t="s">
        <v>110</v>
      </c>
      <c r="D219" s="179" t="s">
        <v>111</v>
      </c>
      <c r="E219" s="165">
        <f>MAX(S190,0.1)</f>
        <v>0.1</v>
      </c>
      <c r="F219" s="180" t="s">
        <v>534</v>
      </c>
      <c r="G219" s="164"/>
      <c r="H219" s="165">
        <v>0.5</v>
      </c>
      <c r="I219" s="164"/>
      <c r="J219" s="183">
        <v>3</v>
      </c>
      <c r="K219" s="190"/>
      <c r="L219" s="190">
        <f>H219/(IF(I219="",1,I219)*SQRT(J219))</f>
        <v>0.28867513459481292</v>
      </c>
      <c r="M219" s="180" t="s">
        <v>535</v>
      </c>
      <c r="N219" s="181" t="s">
        <v>347</v>
      </c>
      <c r="O219" s="184" t="e">
        <f ca="1">E218</f>
        <v>#N/A</v>
      </c>
      <c r="P219" s="163" t="s">
        <v>451</v>
      </c>
      <c r="Q219" s="175" t="e">
        <f ca="1">-O219*1000</f>
        <v>#N/A</v>
      </c>
      <c r="R219" s="163" t="s">
        <v>536</v>
      </c>
      <c r="S219" s="182" t="e">
        <f t="shared" ca="1" si="72"/>
        <v>#N/A</v>
      </c>
      <c r="T219" s="163" t="e">
        <f t="shared" ca="1" si="73"/>
        <v>#N/A</v>
      </c>
      <c r="U219" s="165" t="s">
        <v>352</v>
      </c>
      <c r="V219" s="163">
        <v>12</v>
      </c>
      <c r="W219" s="190" t="e">
        <f ca="1">T219*L$184</f>
        <v>#N/A</v>
      </c>
      <c r="X219" s="186" t="e">
        <f t="shared" ca="1" si="69"/>
        <v>#N/A</v>
      </c>
      <c r="Y219" s="182" t="e">
        <f t="shared" ca="1" si="70"/>
        <v>#N/A</v>
      </c>
      <c r="Z219" s="182" t="str">
        <f t="shared" si="71"/>
        <v/>
      </c>
      <c r="AA219" s="117"/>
      <c r="AB219" s="117"/>
      <c r="AC219" s="117"/>
    </row>
    <row r="220" spans="1:32" ht="15" customHeight="1">
      <c r="B220" s="266" t="s">
        <v>373</v>
      </c>
      <c r="C220" s="178" t="s">
        <v>285</v>
      </c>
      <c r="D220" s="179" t="s">
        <v>1155</v>
      </c>
      <c r="E220" s="163">
        <v>0</v>
      </c>
      <c r="F220" s="180" t="s">
        <v>326</v>
      </c>
      <c r="G220" s="211"/>
      <c r="H220" s="163">
        <f>O184*1000</f>
        <v>0</v>
      </c>
      <c r="I220" s="163">
        <v>2</v>
      </c>
      <c r="J220" s="183">
        <v>3</v>
      </c>
      <c r="K220" s="190">
        <f>H220/(IF(I220="",1,I220)*SQRT(J220))</f>
        <v>0</v>
      </c>
      <c r="L220" s="190"/>
      <c r="M220" s="165" t="s">
        <v>357</v>
      </c>
      <c r="N220" s="181" t="s">
        <v>347</v>
      </c>
      <c r="O220" s="163"/>
      <c r="P220" s="163"/>
      <c r="Q220" s="175">
        <v>1</v>
      </c>
      <c r="R220" s="163"/>
      <c r="S220" s="182">
        <f t="shared" si="72"/>
        <v>0</v>
      </c>
      <c r="T220" s="163">
        <f t="shared" si="73"/>
        <v>0</v>
      </c>
      <c r="U220" s="165" t="s">
        <v>352</v>
      </c>
      <c r="V220" s="163" t="s">
        <v>354</v>
      </c>
      <c r="W220" s="190">
        <f>S220</f>
        <v>0</v>
      </c>
      <c r="X220" s="186">
        <f t="shared" si="69"/>
        <v>0</v>
      </c>
      <c r="Y220" s="182">
        <f t="shared" si="70"/>
        <v>0</v>
      </c>
      <c r="Z220" s="182" t="str">
        <f t="shared" si="71"/>
        <v/>
      </c>
      <c r="AA220" s="117"/>
      <c r="AB220" s="117"/>
      <c r="AC220" s="117"/>
    </row>
    <row r="221" spans="1:32" ht="15" customHeight="1">
      <c r="B221" s="266" t="s">
        <v>537</v>
      </c>
      <c r="C221" s="178" t="s">
        <v>538</v>
      </c>
      <c r="D221" s="179" t="s">
        <v>539</v>
      </c>
      <c r="E221" s="267" t="e">
        <f ca="1">E214-E215-(E216*E217+E218*E219)*L184</f>
        <v>#N/A</v>
      </c>
      <c r="F221" s="180" t="s">
        <v>326</v>
      </c>
      <c r="G221" s="207"/>
      <c r="H221" s="208"/>
      <c r="I221" s="207"/>
      <c r="J221" s="207"/>
      <c r="K221" s="207"/>
      <c r="L221" s="207"/>
      <c r="M221" s="207"/>
      <c r="N221" s="207"/>
      <c r="O221" s="207"/>
      <c r="P221" s="207"/>
      <c r="Q221" s="207"/>
      <c r="R221" s="209"/>
      <c r="S221" s="185" t="e">
        <f ca="1">SQRT(SUMSQ(S214:S220))</f>
        <v>#N/A</v>
      </c>
      <c r="T221" s="185" t="e">
        <f ca="1">SQRT(SUMSQ(T214:T220))</f>
        <v>#N/A</v>
      </c>
      <c r="U221" s="165" t="s">
        <v>352</v>
      </c>
      <c r="V221" s="177" t="e">
        <f ca="1">IF(X221=0,"∞",ROUNDDOWN(W221^4/X221,0))</f>
        <v>#N/A</v>
      </c>
      <c r="W221" s="210" t="e">
        <f ca="1">SQRT(SUMSQ(W214:W220))</f>
        <v>#N/A</v>
      </c>
      <c r="X221" s="236" t="e">
        <f ca="1">SUM(X214:X220)</f>
        <v>#N/A</v>
      </c>
      <c r="Y221" s="210" t="e">
        <f ca="1">SQRT(SUMSQ(Y214:Y220))</f>
        <v>#N/A</v>
      </c>
      <c r="Z221" s="210" t="e">
        <f ca="1">SQRT(SUMSQ(Z214:Z220))</f>
        <v>#N/A</v>
      </c>
      <c r="AA221" s="117"/>
      <c r="AB221" s="117"/>
      <c r="AC221" s="117"/>
    </row>
    <row r="222" spans="1:32" ht="15" customHeight="1">
      <c r="L222" s="117"/>
      <c r="U222" s="117"/>
      <c r="V222" s="117"/>
      <c r="W222" s="117"/>
      <c r="X222" s="117"/>
      <c r="Y222" s="117"/>
      <c r="AC222" s="117"/>
    </row>
    <row r="223" spans="1:32" ht="15" customHeight="1">
      <c r="B223" s="265"/>
      <c r="C223" s="551" t="s">
        <v>515</v>
      </c>
      <c r="D223" s="552"/>
      <c r="E223" s="552"/>
      <c r="F223" s="552"/>
      <c r="G223" s="553"/>
      <c r="H223" s="266" t="s">
        <v>378</v>
      </c>
      <c r="I223" s="266" t="s">
        <v>379</v>
      </c>
      <c r="J223" s="551" t="s">
        <v>1168</v>
      </c>
      <c r="K223" s="552"/>
      <c r="L223" s="552"/>
      <c r="M223" s="553"/>
      <c r="N223" s="306" t="s">
        <v>1161</v>
      </c>
      <c r="O223" s="551" t="s">
        <v>1162</v>
      </c>
      <c r="P223" s="552"/>
      <c r="Q223" s="552"/>
      <c r="R223" s="558" t="s">
        <v>1170</v>
      </c>
      <c r="S223" s="551" t="s">
        <v>1171</v>
      </c>
      <c r="T223" s="552"/>
      <c r="U223" s="553"/>
      <c r="W223" s="117"/>
    </row>
    <row r="224" spans="1:32" ht="15" customHeight="1">
      <c r="B224" s="265"/>
      <c r="C224" s="265">
        <v>1</v>
      </c>
      <c r="D224" s="265">
        <v>2</v>
      </c>
      <c r="E224" s="265" t="s">
        <v>316</v>
      </c>
      <c r="F224" s="265" t="s">
        <v>541</v>
      </c>
      <c r="G224" s="265" t="s">
        <v>382</v>
      </c>
      <c r="H224" s="265" t="s">
        <v>326</v>
      </c>
      <c r="I224" s="265" t="s">
        <v>326</v>
      </c>
      <c r="J224" s="306" t="s">
        <v>1166</v>
      </c>
      <c r="K224" s="306" t="s">
        <v>1175</v>
      </c>
      <c r="L224" s="306" t="s">
        <v>1164</v>
      </c>
      <c r="M224" s="306" t="s">
        <v>1176</v>
      </c>
      <c r="N224" s="307"/>
      <c r="O224" s="306" t="s">
        <v>1166</v>
      </c>
      <c r="P224" s="306" t="s">
        <v>1167</v>
      </c>
      <c r="Q224" s="306" t="s">
        <v>1172</v>
      </c>
      <c r="R224" s="580"/>
      <c r="S224" s="305" t="s">
        <v>1173</v>
      </c>
      <c r="T224" s="554" t="s">
        <v>1177</v>
      </c>
      <c r="U224" s="555"/>
      <c r="W224" s="117"/>
    </row>
    <row r="225" spans="2:23" ht="15" customHeight="1">
      <c r="B225" s="265" t="s">
        <v>377</v>
      </c>
      <c r="C225" s="119" t="e">
        <f ca="1">S221*E236</f>
        <v>#N/A</v>
      </c>
      <c r="D225" s="119" t="e">
        <f ca="1">T221*E236</f>
        <v>#N/A</v>
      </c>
      <c r="E225" s="246">
        <f>L184</f>
        <v>0</v>
      </c>
      <c r="F225" s="121" t="str">
        <f>U221</f>
        <v>μm</v>
      </c>
      <c r="G225" s="126" t="e">
        <f ca="1">SQRT(SUMSQ(C225,D225*E225))/1000</f>
        <v>#N/A</v>
      </c>
      <c r="H225" s="125" t="e">
        <f ca="1">MAX(G225:G226)</f>
        <v>#N/A</v>
      </c>
      <c r="I225" s="153">
        <f>O184</f>
        <v>0</v>
      </c>
      <c r="J225" s="118" t="e">
        <f ca="1">MAX(IF(H225&lt;0.00001,6,IF(H225&lt;0.0001,5,IF(H225&lt;0.001,4,IF(H225&lt;0.01,3,IF(H225&lt;0.1,2,IF(H225&lt;1,1,IF(H225&lt;10,0,IF(H225&lt;100,-1,-2)))))))),0)+K226</f>
        <v>#N/A</v>
      </c>
      <c r="K225" s="118" t="e">
        <f ca="1">MAX(IF(H226&lt;0.00001,6,IF(H226&lt;0.0001,5,IF(H226&lt;0.001,4,IF(H226&lt;0.01,3,IF(H226&lt;0.1,2,IF(H226&lt;1,1,IF(H226&lt;10,0,IF(H226&lt;100,-1,-2)))))))),0)+1</f>
        <v>#N/A</v>
      </c>
      <c r="L225" s="163">
        <f>IFERROR(LEN(I225)-FIND(".",I225),0)</f>
        <v>0</v>
      </c>
      <c r="M225" s="186" t="e">
        <f ca="1">IF(Q226,IF(M226,MIN(J225,L225),J225),L225)</f>
        <v>#N/A</v>
      </c>
      <c r="N225" s="153" t="e">
        <f ca="1">ABS((H225-ROUND(H225,M225))/H225*100)</f>
        <v>#N/A</v>
      </c>
      <c r="O225" s="163" t="e">
        <f ca="1">OFFSET(P229,MATCH(M225,O230:O239,0),0)</f>
        <v>#N/A</v>
      </c>
      <c r="P225" s="163" t="e">
        <f ca="1">OFFSET(P229,MATCH(M225,O230:O239,0),0)</f>
        <v>#N/A</v>
      </c>
      <c r="Q225" s="163" t="str">
        <f ca="1">OFFSET(P229,MATCH(L225,O230:O239,0),0)</f>
        <v>0</v>
      </c>
      <c r="R225" s="122">
        <f ca="1">IFERROR(IF(G225=H225,0,1),0)</f>
        <v>0</v>
      </c>
      <c r="S225" s="127" t="e">
        <f ca="1">TEXT(IF(N225&gt;5,ROUNDUP(H225,M225),ROUND(H225,M225)),O225)</f>
        <v>#N/A</v>
      </c>
      <c r="T225" s="308" t="e">
        <f ca="1">ROUND(H226,K225)</f>
        <v>#N/A</v>
      </c>
      <c r="U225" s="127" t="e">
        <f ca="1">ROUNDUP(IF(G225=H225,D225,D226),3)</f>
        <v>#N/A</v>
      </c>
      <c r="W225" s="117"/>
    </row>
    <row r="226" spans="2:23" ht="15" customHeight="1">
      <c r="B226" s="265" t="s">
        <v>385</v>
      </c>
      <c r="C226" s="120" t="e">
        <f ca="1">$P$184</f>
        <v>#N/A</v>
      </c>
      <c r="D226" s="121" t="e">
        <f ca="1">$Q$184</f>
        <v>#N/A</v>
      </c>
      <c r="E226" s="118">
        <f>L184</f>
        <v>0</v>
      </c>
      <c r="F226" s="121" t="e">
        <f ca="1">$R$184</f>
        <v>#N/A</v>
      </c>
      <c r="G226" s="126" t="e">
        <f ca="1">SQRT(SUMSQ(C226,D226*E226))/1000</f>
        <v>#N/A</v>
      </c>
      <c r="H226" s="125" t="e">
        <f ca="1">IF(H225=G225,C225,C226)</f>
        <v>#N/A</v>
      </c>
      <c r="I226" s="114"/>
      <c r="J226" s="266" t="s">
        <v>386</v>
      </c>
      <c r="K226" s="163">
        <f>IF(O226=TRUE,1,기본정보!$A$47)</f>
        <v>1</v>
      </c>
      <c r="L226" s="266" t="s">
        <v>387</v>
      </c>
      <c r="M226" s="163" t="b">
        <f>IF(O226=TRUE,FALSE,기본정보!$A$52)</f>
        <v>0</v>
      </c>
      <c r="N226" s="311" t="s">
        <v>388</v>
      </c>
      <c r="O226" s="163" t="b">
        <f>기본정보!$A$46=0</f>
        <v>1</v>
      </c>
      <c r="P226" s="311" t="s">
        <v>1178</v>
      </c>
      <c r="Q226" s="312" t="b">
        <f>TYPE('교정결과-HY'!$A$1)=2</f>
        <v>1</v>
      </c>
      <c r="R226" s="114"/>
      <c r="T226" s="127" t="e">
        <f ca="1">TEXT(T225,OFFSET(P229,MATCH(K225,O230:O239,0),0))</f>
        <v>#N/A</v>
      </c>
      <c r="U226" s="127" t="e">
        <f ca="1">TEXT(U225,OFFSET(P229,MATCH(3,O230:O239,0),0))</f>
        <v>#N/A</v>
      </c>
      <c r="W226" s="117"/>
    </row>
    <row r="227" spans="2:23" ht="15" customHeight="1">
      <c r="B227" s="115"/>
      <c r="C227" s="115"/>
      <c r="D227" s="115"/>
      <c r="R227" s="114"/>
      <c r="S227" s="114"/>
      <c r="T227" s="114"/>
      <c r="U227" s="114"/>
      <c r="V227" s="117"/>
    </row>
    <row r="228" spans="2:23" ht="15" customHeight="1">
      <c r="B228" s="123" t="s">
        <v>389</v>
      </c>
      <c r="C228" s="115"/>
      <c r="D228" s="115"/>
      <c r="F228" s="114"/>
      <c r="I228" s="178" t="s">
        <v>53</v>
      </c>
      <c r="J228" s="178" t="s">
        <v>390</v>
      </c>
      <c r="O228" s="262" t="s">
        <v>467</v>
      </c>
      <c r="P228" s="262" t="s">
        <v>468</v>
      </c>
      <c r="Q228" s="114"/>
    </row>
    <row r="229" spans="2:23" ht="15" customHeight="1">
      <c r="B229" s="563" t="s">
        <v>393</v>
      </c>
      <c r="C229" s="565"/>
      <c r="D229" s="558" t="s">
        <v>394</v>
      </c>
      <c r="E229" s="266" t="s">
        <v>347</v>
      </c>
      <c r="F229" s="266" t="s">
        <v>348</v>
      </c>
      <c r="G229" s="266" t="s">
        <v>395</v>
      </c>
      <c r="I229" s="178"/>
      <c r="J229" s="178">
        <v>95.45</v>
      </c>
      <c r="O229" s="271" t="s">
        <v>396</v>
      </c>
      <c r="P229" s="271" t="s">
        <v>397</v>
      </c>
      <c r="Q229" s="114"/>
    </row>
    <row r="230" spans="2:23" ht="15" customHeight="1">
      <c r="B230" s="265" t="s">
        <v>398</v>
      </c>
      <c r="C230" s="237" t="s">
        <v>399</v>
      </c>
      <c r="D230" s="559"/>
      <c r="E230" s="267" t="e">
        <f ca="1">Y221</f>
        <v>#N/A</v>
      </c>
      <c r="F230" s="267" t="e">
        <f ca="1">Z221</f>
        <v>#N/A</v>
      </c>
      <c r="G230" s="221" t="e">
        <f ca="1">F230/E230</f>
        <v>#N/A</v>
      </c>
      <c r="I230" s="163">
        <v>1</v>
      </c>
      <c r="J230" s="163">
        <v>13.97</v>
      </c>
      <c r="O230" s="187">
        <v>0</v>
      </c>
      <c r="P230" s="188" t="s">
        <v>400</v>
      </c>
      <c r="Q230" s="114"/>
    </row>
    <row r="231" spans="2:23" ht="15" customHeight="1">
      <c r="B231" s="163">
        <v>1</v>
      </c>
      <c r="C231" s="182">
        <f ca="1">IFERROR(LARGE(Y214:Y220,B231),0)</f>
        <v>0</v>
      </c>
      <c r="D231" s="266" t="s">
        <v>472</v>
      </c>
      <c r="E231" s="574" t="e">
        <f ca="1">SQRT(SUMSQ(C233:C238,Z214:Z220))</f>
        <v>#N/A</v>
      </c>
      <c r="F231" s="574"/>
      <c r="G231" s="575" t="e">
        <f ca="1">E231/SQRT(SUMSQ(E232,F232))</f>
        <v>#N/A</v>
      </c>
      <c r="I231" s="163">
        <v>2</v>
      </c>
      <c r="J231" s="163">
        <v>4.53</v>
      </c>
      <c r="O231" s="187">
        <v>1</v>
      </c>
      <c r="P231" s="188" t="s">
        <v>524</v>
      </c>
      <c r="Q231" s="114"/>
    </row>
    <row r="232" spans="2:23" ht="15" customHeight="1">
      <c r="B232" s="163">
        <v>2</v>
      </c>
      <c r="C232" s="182">
        <f ca="1">IFERROR(LARGE(Y214:Y220,B232),0)</f>
        <v>0</v>
      </c>
      <c r="D232" s="266" t="s">
        <v>525</v>
      </c>
      <c r="E232" s="267">
        <f ca="1">C231</f>
        <v>0</v>
      </c>
      <c r="F232" s="267">
        <f ca="1">C232</f>
        <v>0</v>
      </c>
      <c r="G232" s="576"/>
      <c r="H232" s="114"/>
      <c r="I232" s="163">
        <v>3</v>
      </c>
      <c r="J232" s="163">
        <v>3.31</v>
      </c>
      <c r="O232" s="187">
        <v>2</v>
      </c>
      <c r="P232" s="188" t="s">
        <v>404</v>
      </c>
      <c r="Q232" s="114"/>
      <c r="R232" s="114"/>
      <c r="S232" s="114"/>
      <c r="T232" s="114"/>
      <c r="U232" s="114"/>
      <c r="V232" s="117"/>
    </row>
    <row r="233" spans="2:23" ht="15" customHeight="1">
      <c r="B233" s="163">
        <v>3</v>
      </c>
      <c r="C233" s="185">
        <f ca="1">IFERROR(LARGE(Y214:Y220,B233),0)</f>
        <v>0</v>
      </c>
      <c r="D233" s="558" t="s">
        <v>405</v>
      </c>
      <c r="E233" s="162" t="s">
        <v>406</v>
      </c>
      <c r="F233" s="162" t="s">
        <v>526</v>
      </c>
      <c r="G233" s="162" t="s">
        <v>408</v>
      </c>
      <c r="H233" s="114"/>
      <c r="I233" s="163">
        <v>4</v>
      </c>
      <c r="J233" s="163">
        <v>2.87</v>
      </c>
      <c r="O233" s="187">
        <v>3</v>
      </c>
      <c r="P233" s="188" t="s">
        <v>409</v>
      </c>
      <c r="Q233" s="114"/>
      <c r="R233" s="114"/>
      <c r="S233" s="114"/>
      <c r="T233" s="114"/>
      <c r="U233" s="114"/>
      <c r="V233" s="117"/>
    </row>
    <row r="234" spans="2:23" ht="15" customHeight="1">
      <c r="B234" s="163">
        <v>4</v>
      </c>
      <c r="C234" s="185">
        <f ca="1">IFERROR(LARGE(Y214:Y220,B234),0)</f>
        <v>0</v>
      </c>
      <c r="D234" s="559"/>
      <c r="E234" s="163">
        <f ca="1">OFFSET(H213,MATCH(E232,Y214:Y220,0),0)/IF(OFFSET(I213,MATCH(E232,Y214:Y220,0),0)="",1,OFFSET(I213,MATCH(E232,Y214:Y220,0),0))</f>
        <v>9.9999999999999995E-7</v>
      </c>
      <c r="F234" s="163">
        <f ca="1">OFFSET(H213,MATCH(F232,Y214:Y220,0),0)/IF(OFFSET(I213,MATCH(F232,Y214:Y220,0),0)="",1,OFFSET(I213,MATCH(F232,Y214:Y220,0),0))</f>
        <v>9.9999999999999995E-7</v>
      </c>
      <c r="G234" s="267">
        <f ca="1">ABS(E234-F234)/(E234+F234)</f>
        <v>0</v>
      </c>
      <c r="H234" s="114"/>
      <c r="I234" s="163">
        <v>5</v>
      </c>
      <c r="J234" s="163">
        <v>2.65</v>
      </c>
      <c r="O234" s="187">
        <v>4</v>
      </c>
      <c r="P234" s="188" t="s">
        <v>410</v>
      </c>
      <c r="Q234" s="114"/>
      <c r="R234" s="114"/>
      <c r="S234" s="114"/>
      <c r="T234" s="114"/>
      <c r="U234" s="114"/>
      <c r="V234" s="117"/>
    </row>
    <row r="235" spans="2:23" ht="15" customHeight="1">
      <c r="B235" s="163">
        <v>5</v>
      </c>
      <c r="C235" s="185">
        <f ca="1">IFERROR(LARGE(Y214:Y220,B235),0)</f>
        <v>0</v>
      </c>
      <c r="D235" s="266" t="s">
        <v>343</v>
      </c>
      <c r="E235" s="152" t="e">
        <f ca="1">IF(AND(G230&lt;0.3,G231&lt;0.3),"사다리꼴","정규")</f>
        <v>#N/A</v>
      </c>
      <c r="H235" s="114"/>
      <c r="I235" s="163">
        <v>6</v>
      </c>
      <c r="J235" s="163">
        <v>2.52</v>
      </c>
      <c r="O235" s="187">
        <v>5</v>
      </c>
      <c r="P235" s="188" t="s">
        <v>411</v>
      </c>
      <c r="Q235" s="114"/>
      <c r="R235" s="114"/>
    </row>
    <row r="236" spans="2:23" ht="15" customHeight="1">
      <c r="B236" s="163">
        <v>6</v>
      </c>
      <c r="C236" s="185">
        <f ca="1">IFERROR(LARGE(Y214:Y220,B236),0)</f>
        <v>0</v>
      </c>
      <c r="D236" s="266" t="s">
        <v>412</v>
      </c>
      <c r="E236" s="163" t="e">
        <f ca="1">IF(E235="정규",IF(OR(V221="∞",V221&gt;=10),2,OFFSET(J229,MATCH(V221,I230:I239,0),0)),ROUND((1-SQRT((1-0.95)*(1-G234^2)))/SQRT((1+G234^2)/6),2))</f>
        <v>#N/A</v>
      </c>
      <c r="H236" s="114"/>
      <c r="I236" s="163">
        <v>7</v>
      </c>
      <c r="J236" s="163">
        <v>2.4300000000000002</v>
      </c>
      <c r="O236" s="187">
        <v>6</v>
      </c>
      <c r="P236" s="188" t="s">
        <v>527</v>
      </c>
      <c r="Q236" s="114"/>
      <c r="R236" s="114"/>
    </row>
    <row r="237" spans="2:23" ht="15" customHeight="1">
      <c r="B237" s="163">
        <v>7</v>
      </c>
      <c r="C237" s="185">
        <f ca="1">IFERROR(LARGE(Y214:Y220,B237),0)</f>
        <v>0</v>
      </c>
      <c r="D237" s="115"/>
      <c r="F237" s="114"/>
      <c r="G237" s="114"/>
      <c r="H237" s="114"/>
      <c r="I237" s="163">
        <v>8</v>
      </c>
      <c r="J237" s="163">
        <v>2.37</v>
      </c>
      <c r="O237" s="187">
        <v>7</v>
      </c>
      <c r="P237" s="188" t="s">
        <v>414</v>
      </c>
      <c r="Q237" s="114"/>
      <c r="R237" s="114"/>
    </row>
    <row r="238" spans="2:23" ht="15" customHeight="1">
      <c r="B238" s="163"/>
      <c r="C238" s="185"/>
      <c r="D238" s="115"/>
      <c r="I238" s="163">
        <v>9</v>
      </c>
      <c r="J238" s="163">
        <v>2.3199999999999998</v>
      </c>
      <c r="O238" s="187">
        <v>8</v>
      </c>
      <c r="P238" s="188" t="s">
        <v>415</v>
      </c>
      <c r="Q238" s="114"/>
      <c r="R238" s="114"/>
    </row>
    <row r="239" spans="2:23" ht="15" customHeight="1">
      <c r="B239" s="115"/>
      <c r="C239" s="115"/>
      <c r="D239" s="115"/>
      <c r="I239" s="163" t="s">
        <v>54</v>
      </c>
      <c r="J239" s="163">
        <v>2</v>
      </c>
      <c r="O239" s="187">
        <v>9</v>
      </c>
      <c r="P239" s="188" t="s">
        <v>416</v>
      </c>
      <c r="Q239" s="114"/>
      <c r="R239" s="114"/>
      <c r="S239" s="114"/>
      <c r="T239" s="114"/>
      <c r="U239" s="114"/>
      <c r="V239" s="117"/>
    </row>
    <row r="240" spans="2:23" ht="15" customHeight="1">
      <c r="B240" s="115"/>
      <c r="C240" s="115"/>
      <c r="D240" s="115"/>
      <c r="Q240" s="114"/>
      <c r="R240" s="114"/>
      <c r="S240" s="114"/>
      <c r="T240" s="114"/>
      <c r="U240" s="114"/>
      <c r="V240" s="117"/>
    </row>
    <row r="241" spans="1:32" ht="18" customHeight="1">
      <c r="A241" s="227" t="s">
        <v>671</v>
      </c>
    </row>
    <row r="242" spans="1:32" ht="15" customHeight="1">
      <c r="A242" s="111" t="s">
        <v>418</v>
      </c>
      <c r="B242" s="112"/>
      <c r="C242" s="112"/>
      <c r="D242" s="112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</row>
    <row r="243" spans="1:32" ht="24">
      <c r="B243" s="266" t="s">
        <v>281</v>
      </c>
      <c r="C243" s="266" t="s">
        <v>282</v>
      </c>
      <c r="D243" s="314" t="s">
        <v>1185</v>
      </c>
      <c r="E243" s="266" t="s">
        <v>484</v>
      </c>
      <c r="F243" s="266" t="s">
        <v>284</v>
      </c>
      <c r="G243" s="266" t="s">
        <v>420</v>
      </c>
      <c r="H243" s="266" t="s">
        <v>285</v>
      </c>
      <c r="I243" s="266" t="s">
        <v>299</v>
      </c>
      <c r="J243" s="266" t="s">
        <v>286</v>
      </c>
      <c r="K243" s="266" t="s">
        <v>287</v>
      </c>
      <c r="L243" s="266" t="s">
        <v>288</v>
      </c>
      <c r="M243" s="266" t="s">
        <v>289</v>
      </c>
      <c r="N243" s="266" t="s">
        <v>290</v>
      </c>
      <c r="O243" s="266" t="s">
        <v>421</v>
      </c>
      <c r="P243" s="266" t="s">
        <v>292</v>
      </c>
      <c r="Q243" s="266" t="s">
        <v>293</v>
      </c>
      <c r="R243" s="266" t="s">
        <v>294</v>
      </c>
      <c r="S243" s="113"/>
      <c r="T243" s="113"/>
      <c r="U243" s="114"/>
    </row>
    <row r="244" spans="1:32" ht="15" customHeight="1">
      <c r="B244" s="163" t="e">
        <f>C244</f>
        <v>#DIV/0!</v>
      </c>
      <c r="C244" s="163" t="e">
        <f>AVERAGE(기본정보!B12:B13)</f>
        <v>#DIV/0!</v>
      </c>
      <c r="D244" s="163" t="str">
        <f>IF(Length_5_R5!A$28="Step Gauge","스텝 게이지","게이지 블록")</f>
        <v>게이지 블록</v>
      </c>
      <c r="E244" s="163">
        <f>MIN(C250:C269)</f>
        <v>0</v>
      </c>
      <c r="F244" s="163">
        <f>MAX(C250:C269)</f>
        <v>0</v>
      </c>
      <c r="G244" s="163">
        <f>Length_5_R5!G4</f>
        <v>0</v>
      </c>
      <c r="H244" s="163">
        <f>Length_5_R5!H4</f>
        <v>0</v>
      </c>
      <c r="I244" s="163">
        <f>Length_5_R5!I4</f>
        <v>0</v>
      </c>
      <c r="J244" s="163">
        <f>IF(I244="inch",25.4,1)</f>
        <v>1</v>
      </c>
      <c r="K244" s="163">
        <f>MIN(T250:T269)</f>
        <v>0</v>
      </c>
      <c r="L244" s="163">
        <f>MAX(T250:T269)</f>
        <v>0</v>
      </c>
      <c r="M244" s="163" t="str">
        <f>TEXT(L244,IF(L244&gt;=1000,"# ###","G/표준"))</f>
        <v>0</v>
      </c>
      <c r="N244" s="163">
        <f>G244*J244</f>
        <v>0</v>
      </c>
      <c r="O244" s="163">
        <f>H244*J244</f>
        <v>0</v>
      </c>
      <c r="P244" s="163" t="e">
        <f ca="1">OFFSET(Length_5_R5!C3,MATCH($L244,$T250:$T269,0),0)</f>
        <v>#N/A</v>
      </c>
      <c r="Q244" s="163" t="e">
        <f ca="1">OFFSET(Length_5_R5!D3,MATCH($L244,$T250:$T269,0),0)</f>
        <v>#N/A</v>
      </c>
      <c r="R244" s="163" t="e">
        <f ca="1">OFFSET(Length_5_R5!E3,MATCH($L244,$T250:$T269,0),0)</f>
        <v>#N/A</v>
      </c>
      <c r="U244" s="114"/>
    </row>
    <row r="245" spans="1:32" ht="15" customHeight="1">
      <c r="B245" s="112"/>
      <c r="C245" s="112"/>
      <c r="D245" s="112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</row>
    <row r="246" spans="1:32" ht="15" customHeight="1">
      <c r="A246" s="111" t="s">
        <v>224</v>
      </c>
      <c r="C246" s="112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4"/>
      <c r="Y246" s="124" t="s">
        <v>296</v>
      </c>
    </row>
    <row r="247" spans="1:32" ht="15" customHeight="1">
      <c r="B247" s="573" t="s">
        <v>297</v>
      </c>
      <c r="C247" s="560" t="s">
        <v>298</v>
      </c>
      <c r="D247" s="560" t="s">
        <v>299</v>
      </c>
      <c r="E247" s="572" t="s">
        <v>195</v>
      </c>
      <c r="F247" s="572"/>
      <c r="G247" s="572"/>
      <c r="H247" s="572"/>
      <c r="I247" s="572"/>
      <c r="J247" s="572"/>
      <c r="K247" s="566" t="s">
        <v>424</v>
      </c>
      <c r="L247" s="266" t="s">
        <v>425</v>
      </c>
      <c r="M247" s="266" t="s">
        <v>300</v>
      </c>
      <c r="N247" s="551" t="s">
        <v>543</v>
      </c>
      <c r="O247" s="552"/>
      <c r="P247" s="553"/>
      <c r="Q247" s="266" t="s">
        <v>302</v>
      </c>
      <c r="R247" s="171" t="s">
        <v>303</v>
      </c>
      <c r="S247" s="266" t="s">
        <v>304</v>
      </c>
      <c r="T247" s="266" t="s">
        <v>544</v>
      </c>
      <c r="U247" s="266" t="s">
        <v>323</v>
      </c>
      <c r="V247" s="551" t="s">
        <v>305</v>
      </c>
      <c r="W247" s="553"/>
      <c r="X247" s="117"/>
      <c r="Y247" s="569" t="s">
        <v>306</v>
      </c>
      <c r="Z247" s="570"/>
      <c r="AA247" s="556" t="s">
        <v>428</v>
      </c>
      <c r="AB247" s="557"/>
      <c r="AC247" s="557"/>
      <c r="AD247" s="557"/>
      <c r="AE247" s="557"/>
      <c r="AF247" s="557"/>
    </row>
    <row r="248" spans="1:32" ht="15" customHeight="1">
      <c r="B248" s="573"/>
      <c r="C248" s="561"/>
      <c r="D248" s="561"/>
      <c r="E248" s="172" t="s">
        <v>429</v>
      </c>
      <c r="F248" s="265" t="s">
        <v>307</v>
      </c>
      <c r="G248" s="172" t="s">
        <v>104</v>
      </c>
      <c r="H248" s="265" t="s">
        <v>105</v>
      </c>
      <c r="I248" s="172" t="s">
        <v>106</v>
      </c>
      <c r="J248" s="265" t="s">
        <v>308</v>
      </c>
      <c r="K248" s="567"/>
      <c r="L248" s="266" t="s">
        <v>309</v>
      </c>
      <c r="M248" s="266" t="s">
        <v>310</v>
      </c>
      <c r="N248" s="266" t="s">
        <v>311</v>
      </c>
      <c r="O248" s="266" t="s">
        <v>312</v>
      </c>
      <c r="P248" s="266" t="s">
        <v>501</v>
      </c>
      <c r="Q248" s="266" t="s">
        <v>313</v>
      </c>
      <c r="R248" s="266" t="s">
        <v>432</v>
      </c>
      <c r="S248" s="266" t="s">
        <v>315</v>
      </c>
      <c r="T248" s="266" t="s">
        <v>316</v>
      </c>
      <c r="U248" s="266" t="s">
        <v>529</v>
      </c>
      <c r="V248" s="266" t="s">
        <v>323</v>
      </c>
      <c r="W248" s="266" t="s">
        <v>318</v>
      </c>
      <c r="X248" s="117"/>
      <c r="Y248" s="201" t="s">
        <v>320</v>
      </c>
      <c r="Z248" s="201" t="s">
        <v>321</v>
      </c>
      <c r="AA248" s="266" t="s">
        <v>322</v>
      </c>
      <c r="AB248" s="263" t="s">
        <v>323</v>
      </c>
      <c r="AC248" s="266" t="s">
        <v>318</v>
      </c>
      <c r="AD248" s="200" t="s">
        <v>545</v>
      </c>
      <c r="AE248" s="200" t="s">
        <v>531</v>
      </c>
      <c r="AF248" s="200" t="s">
        <v>546</v>
      </c>
    </row>
    <row r="249" spans="1:32" ht="15" customHeight="1">
      <c r="B249" s="573"/>
      <c r="C249" s="562"/>
      <c r="D249" s="562"/>
      <c r="E249" s="265">
        <f>I244</f>
        <v>0</v>
      </c>
      <c r="F249" s="265">
        <f>E249</f>
        <v>0</v>
      </c>
      <c r="G249" s="265">
        <f>F249</f>
        <v>0</v>
      </c>
      <c r="H249" s="265">
        <f>G249</f>
        <v>0</v>
      </c>
      <c r="I249" s="265">
        <f>H249</f>
        <v>0</v>
      </c>
      <c r="J249" s="265">
        <f>I249</f>
        <v>0</v>
      </c>
      <c r="K249" s="266" t="s">
        <v>326</v>
      </c>
      <c r="L249" s="266" t="s">
        <v>326</v>
      </c>
      <c r="M249" s="266" t="s">
        <v>326</v>
      </c>
      <c r="N249" s="202" t="s">
        <v>328</v>
      </c>
      <c r="O249" s="202" t="s">
        <v>328</v>
      </c>
      <c r="P249" s="202" t="s">
        <v>438</v>
      </c>
      <c r="Q249" s="202" t="s">
        <v>535</v>
      </c>
      <c r="R249" s="202" t="s">
        <v>438</v>
      </c>
      <c r="S249" s="202" t="s">
        <v>329</v>
      </c>
      <c r="T249" s="266" t="s">
        <v>326</v>
      </c>
      <c r="U249" s="266" t="s">
        <v>326</v>
      </c>
      <c r="V249" s="266" t="s">
        <v>326</v>
      </c>
      <c r="W249" s="266" t="s">
        <v>326</v>
      </c>
      <c r="X249" s="117"/>
      <c r="Y249" s="201" t="s">
        <v>326</v>
      </c>
      <c r="Z249" s="201" t="s">
        <v>327</v>
      </c>
      <c r="AA249" s="266" t="s">
        <v>326</v>
      </c>
      <c r="AB249" s="266" t="s">
        <v>326</v>
      </c>
      <c r="AC249" s="266" t="s">
        <v>326</v>
      </c>
      <c r="AD249" s="200" t="s">
        <v>326</v>
      </c>
      <c r="AE249" s="270">
        <f>IF(TYPE(MATCH("FAIL",AE250:AE269,0))=16,0,1)</f>
        <v>0</v>
      </c>
      <c r="AF249" s="200" t="s">
        <v>326</v>
      </c>
    </row>
    <row r="250" spans="1:32" ht="15" customHeight="1">
      <c r="B250" s="169" t="b">
        <f>IF(TRIM(Length_5_R5!A4)="",FALSE,TRUE)</f>
        <v>0</v>
      </c>
      <c r="C250" s="163" t="str">
        <f>IF($B250=FALSE,"",VALUE(Length_5_R5!A4))</f>
        <v/>
      </c>
      <c r="D250" s="163" t="str">
        <f>IF($B250=FALSE,"",Length_5_R5!B4)</f>
        <v/>
      </c>
      <c r="E250" s="169" t="str">
        <f>IF(B250=FALSE,"",Length_5_R5!M4)</f>
        <v/>
      </c>
      <c r="F250" s="169" t="str">
        <f>IF(B250=FALSE,"",Length_5_R5!N4)</f>
        <v/>
      </c>
      <c r="G250" s="169" t="str">
        <f>IF(B250=FALSE,"",Length_5_R5!O4)</f>
        <v/>
      </c>
      <c r="H250" s="169" t="str">
        <f>IF(B250=FALSE,"",Length_5_R5!P4)</f>
        <v/>
      </c>
      <c r="I250" s="169" t="str">
        <f>IF(B250=FALSE,"",Length_5_R5!Q4)</f>
        <v/>
      </c>
      <c r="J250" s="163" t="str">
        <f t="shared" ref="J250:J269" si="74">IF(B250=FALSE,"",AVERAGE(E250:I250))</f>
        <v/>
      </c>
      <c r="K250" s="173" t="str">
        <f t="shared" ref="K250:K269" si="75">IF(B250=FALSE,"",STDEV(E250:I250)*J$244)</f>
        <v/>
      </c>
      <c r="L250" s="174" t="str">
        <f>IF(B250=FALSE,"",Length_5_R5!D27)</f>
        <v/>
      </c>
      <c r="M250" s="175" t="str">
        <f>IF(B250=FALSE,"",Calcu!J250*J$244)</f>
        <v/>
      </c>
      <c r="N250" s="583" t="s">
        <v>509</v>
      </c>
      <c r="O250" s="584"/>
      <c r="P250" s="584"/>
      <c r="Q250" s="584"/>
      <c r="R250" s="585"/>
      <c r="S250" s="220" t="str">
        <f t="shared" ref="S250:S269" si="76">IF(B250=FALSE,"",AVERAGE(B$244:C$244)-20)</f>
        <v/>
      </c>
      <c r="T250" s="177" t="str">
        <f t="shared" ref="T250:T269" si="77">IF(B250=FALSE,"",C250*J$244)</f>
        <v/>
      </c>
      <c r="U250" s="186" t="str">
        <f>IF(B250=FALSE,"",L250-M250)</f>
        <v/>
      </c>
      <c r="V250" s="163" t="str">
        <f>IF($B250=FALSE,"",ROUND(U250,$L$285))</f>
        <v/>
      </c>
      <c r="W250" s="163" t="str">
        <f>IF($B250=FALSE,"",ROUND(T250+V250,$L$285))</f>
        <v/>
      </c>
      <c r="X250" s="117"/>
      <c r="Y250" s="163">
        <f>IF(Length_5_R5!J4&lt;0,ROUNDUP(Length_5_R5!J4*J$244,$L$285),ROUNDDOWN(Length_5_R5!J4*J$244,$L$285))</f>
        <v>0</v>
      </c>
      <c r="Z250" s="163">
        <f>IF(Length_5_R5!K4&lt;0,ROUNDDOWN(Length_5_R5!K4*J$244,$L$285),ROUNDUP(Length_5_R5!K4*J$244,$L$285))</f>
        <v>0</v>
      </c>
      <c r="AA250" s="163" t="str">
        <f t="shared" ref="AA250:AA269" si="78">TEXT(T250,IF(T250&gt;=1000,"# ##0","0"))</f>
        <v/>
      </c>
      <c r="AB250" s="166" t="e">
        <f t="shared" ref="AB250:AB269" ca="1" si="79">TEXT(V250,$O$285)</f>
        <v>#N/A</v>
      </c>
      <c r="AC250" s="163" t="e">
        <f t="shared" ref="AC250:AC269" ca="1" si="80">TEXT(W250,IF(W250&gt;=1000,"# ##","")&amp;$O$285)</f>
        <v>#N/A</v>
      </c>
      <c r="AD250" s="163" t="e">
        <f t="shared" ref="AD250:AD269" ca="1" si="81">"± "&amp;TEXT(Z250-T250,O$285)</f>
        <v>#VALUE!</v>
      </c>
      <c r="AE250" s="163" t="str">
        <f>IF($B250=FALSE,"",IF(AND(Y250&lt;=W250,W250&lt;=Z250),"PASS","FAIL"))</f>
        <v/>
      </c>
      <c r="AF250" s="163" t="e">
        <f ca="1">S$285</f>
        <v>#N/A</v>
      </c>
    </row>
    <row r="251" spans="1:32" ht="15" customHeight="1">
      <c r="B251" s="169" t="b">
        <f>IF(TRIM(Length_5_R5!A5)="",FALSE,TRUE)</f>
        <v>0</v>
      </c>
      <c r="C251" s="163" t="str">
        <f>IF($B251=FALSE,"",VALUE(Length_5_R5!A5))</f>
        <v/>
      </c>
      <c r="D251" s="163" t="str">
        <f>IF($B251=FALSE,"",Length_5_R5!B5)</f>
        <v/>
      </c>
      <c r="E251" s="169" t="str">
        <f>IF(B251=FALSE,"",Length_5_R5!M5)</f>
        <v/>
      </c>
      <c r="F251" s="169" t="str">
        <f>IF(B251=FALSE,"",Length_5_R5!N5)</f>
        <v/>
      </c>
      <c r="G251" s="169" t="str">
        <f>IF(B251=FALSE,"",Length_5_R5!O5)</f>
        <v/>
      </c>
      <c r="H251" s="169" t="str">
        <f>IF(B251=FALSE,"",Length_5_R5!P5)</f>
        <v/>
      </c>
      <c r="I251" s="169" t="str">
        <f>IF(B251=FALSE,"",Length_5_R5!Q5)</f>
        <v/>
      </c>
      <c r="J251" s="163" t="str">
        <f t="shared" si="74"/>
        <v/>
      </c>
      <c r="K251" s="173" t="str">
        <f t="shared" si="75"/>
        <v/>
      </c>
      <c r="L251" s="174" t="str">
        <f>IF(B251=FALSE,"",Length_5_R5!D28)</f>
        <v/>
      </c>
      <c r="M251" s="175" t="str">
        <f>IF(B251=FALSE,"",Calcu!J251*J$244)</f>
        <v/>
      </c>
      <c r="N251" s="586"/>
      <c r="O251" s="587"/>
      <c r="P251" s="587"/>
      <c r="Q251" s="587"/>
      <c r="R251" s="588"/>
      <c r="S251" s="220" t="str">
        <f t="shared" si="76"/>
        <v/>
      </c>
      <c r="T251" s="177" t="str">
        <f t="shared" si="77"/>
        <v/>
      </c>
      <c r="U251" s="186" t="str">
        <f t="shared" ref="U251:U269" si="82">IF(B251=FALSE,"",L251-M251)</f>
        <v/>
      </c>
      <c r="V251" s="163" t="str">
        <f t="shared" ref="V251:V269" si="83">IF($B251=FALSE,"",ROUND(U251,$L$285))</f>
        <v/>
      </c>
      <c r="W251" s="163" t="str">
        <f t="shared" ref="W251:W269" si="84">IF($B251=FALSE,"",ROUND(T251+V251,$L$285))</f>
        <v/>
      </c>
      <c r="X251" s="117"/>
      <c r="Y251" s="163">
        <f>IF(Length_5_R5!J5&lt;0,ROUNDUP(Length_5_R5!J5*J$244,$L$285),ROUNDDOWN(Length_5_R5!J5*J$244,$L$285))</f>
        <v>0</v>
      </c>
      <c r="Z251" s="163">
        <f>IF(Length_5_R5!K5&lt;0,ROUNDDOWN(Length_5_R5!K5*J$244,$L$285),ROUNDUP(Length_5_R5!K5*J$244,$L$285))</f>
        <v>0</v>
      </c>
      <c r="AA251" s="163" t="str">
        <f t="shared" si="78"/>
        <v/>
      </c>
      <c r="AB251" s="166" t="e">
        <f t="shared" ca="1" si="79"/>
        <v>#N/A</v>
      </c>
      <c r="AC251" s="163" t="e">
        <f t="shared" ca="1" si="80"/>
        <v>#N/A</v>
      </c>
      <c r="AD251" s="163" t="e">
        <f t="shared" ca="1" si="81"/>
        <v>#VALUE!</v>
      </c>
      <c r="AE251" s="163" t="str">
        <f t="shared" ref="AE251:AE269" si="85">IF($B251=FALSE,"",IF(AND(Y251&lt;=W251,W251&lt;=Z251),"PASS","FAIL"))</f>
        <v/>
      </c>
      <c r="AF251" s="163" t="e">
        <f t="shared" ref="AF251:AF269" ca="1" si="86">S$285</f>
        <v>#N/A</v>
      </c>
    </row>
    <row r="252" spans="1:32" ht="15" customHeight="1">
      <c r="B252" s="169" t="b">
        <f>IF(TRIM(Length_5_R5!A6)="",FALSE,TRUE)</f>
        <v>0</v>
      </c>
      <c r="C252" s="163" t="str">
        <f>IF($B252=FALSE,"",VALUE(Length_5_R5!A6))</f>
        <v/>
      </c>
      <c r="D252" s="163" t="str">
        <f>IF($B252=FALSE,"",Length_5_R5!B6)</f>
        <v/>
      </c>
      <c r="E252" s="169" t="str">
        <f>IF(B252=FALSE,"",Length_5_R5!M6)</f>
        <v/>
      </c>
      <c r="F252" s="169" t="str">
        <f>IF(B252=FALSE,"",Length_5_R5!N6)</f>
        <v/>
      </c>
      <c r="G252" s="169" t="str">
        <f>IF(B252=FALSE,"",Length_5_R5!O6)</f>
        <v/>
      </c>
      <c r="H252" s="169" t="str">
        <f>IF(B252=FALSE,"",Length_5_R5!P6)</f>
        <v/>
      </c>
      <c r="I252" s="169" t="str">
        <f>IF(B252=FALSE,"",Length_5_R5!Q6)</f>
        <v/>
      </c>
      <c r="J252" s="163" t="str">
        <f t="shared" si="74"/>
        <v/>
      </c>
      <c r="K252" s="173" t="str">
        <f t="shared" si="75"/>
        <v/>
      </c>
      <c r="L252" s="174" t="str">
        <f>IF(B252=FALSE,"",Length_5_R5!D29)</f>
        <v/>
      </c>
      <c r="M252" s="175" t="str">
        <f>IF(B252=FALSE,"",Calcu!J252*J$244)</f>
        <v/>
      </c>
      <c r="N252" s="586"/>
      <c r="O252" s="587"/>
      <c r="P252" s="587"/>
      <c r="Q252" s="587"/>
      <c r="R252" s="588"/>
      <c r="S252" s="220" t="str">
        <f t="shared" si="76"/>
        <v/>
      </c>
      <c r="T252" s="177" t="str">
        <f t="shared" si="77"/>
        <v/>
      </c>
      <c r="U252" s="186" t="str">
        <f t="shared" si="82"/>
        <v/>
      </c>
      <c r="V252" s="163" t="str">
        <f t="shared" si="83"/>
        <v/>
      </c>
      <c r="W252" s="163" t="str">
        <f t="shared" si="84"/>
        <v/>
      </c>
      <c r="X252" s="117"/>
      <c r="Y252" s="163">
        <f>IF(Length_5_R5!J6&lt;0,ROUNDUP(Length_5_R5!J6*J$244,$L$285),ROUNDDOWN(Length_5_R5!J6*J$244,$L$285))</f>
        <v>0</v>
      </c>
      <c r="Z252" s="163">
        <f>IF(Length_5_R5!K6&lt;0,ROUNDDOWN(Length_5_R5!K6*J$244,$L$285),ROUNDUP(Length_5_R5!K6*J$244,$L$285))</f>
        <v>0</v>
      </c>
      <c r="AA252" s="163" t="str">
        <f t="shared" si="78"/>
        <v/>
      </c>
      <c r="AB252" s="166" t="e">
        <f t="shared" ca="1" si="79"/>
        <v>#N/A</v>
      </c>
      <c r="AC252" s="163" t="e">
        <f t="shared" ca="1" si="80"/>
        <v>#N/A</v>
      </c>
      <c r="AD252" s="163" t="e">
        <f t="shared" ca="1" si="81"/>
        <v>#VALUE!</v>
      </c>
      <c r="AE252" s="163" t="str">
        <f t="shared" si="85"/>
        <v/>
      </c>
      <c r="AF252" s="163" t="e">
        <f t="shared" ca="1" si="86"/>
        <v>#N/A</v>
      </c>
    </row>
    <row r="253" spans="1:32" ht="15" customHeight="1">
      <c r="B253" s="169" t="b">
        <f>IF(TRIM(Length_5_R5!A7)="",FALSE,TRUE)</f>
        <v>0</v>
      </c>
      <c r="C253" s="163" t="str">
        <f>IF($B253=FALSE,"",VALUE(Length_5_R5!A7))</f>
        <v/>
      </c>
      <c r="D253" s="163" t="str">
        <f>IF($B253=FALSE,"",Length_5_R5!B7)</f>
        <v/>
      </c>
      <c r="E253" s="169" t="str">
        <f>IF(B253=FALSE,"",Length_5_R5!M7)</f>
        <v/>
      </c>
      <c r="F253" s="169" t="str">
        <f>IF(B253=FALSE,"",Length_5_R5!N7)</f>
        <v/>
      </c>
      <c r="G253" s="169" t="str">
        <f>IF(B253=FALSE,"",Length_5_R5!O7)</f>
        <v/>
      </c>
      <c r="H253" s="169" t="str">
        <f>IF(B253=FALSE,"",Length_5_R5!P7)</f>
        <v/>
      </c>
      <c r="I253" s="169" t="str">
        <f>IF(B253=FALSE,"",Length_5_R5!Q7)</f>
        <v/>
      </c>
      <c r="J253" s="163" t="str">
        <f t="shared" si="74"/>
        <v/>
      </c>
      <c r="K253" s="173" t="str">
        <f t="shared" si="75"/>
        <v/>
      </c>
      <c r="L253" s="174" t="str">
        <f>IF(B253=FALSE,"",Length_5_R5!D30)</f>
        <v/>
      </c>
      <c r="M253" s="175" t="str">
        <f>IF(B253=FALSE,"",Calcu!J253*J$244)</f>
        <v/>
      </c>
      <c r="N253" s="586"/>
      <c r="O253" s="587"/>
      <c r="P253" s="587"/>
      <c r="Q253" s="587"/>
      <c r="R253" s="588"/>
      <c r="S253" s="220" t="str">
        <f t="shared" si="76"/>
        <v/>
      </c>
      <c r="T253" s="177" t="str">
        <f t="shared" si="77"/>
        <v/>
      </c>
      <c r="U253" s="186" t="str">
        <f t="shared" si="82"/>
        <v/>
      </c>
      <c r="V253" s="163" t="str">
        <f t="shared" si="83"/>
        <v/>
      </c>
      <c r="W253" s="163" t="str">
        <f t="shared" si="84"/>
        <v/>
      </c>
      <c r="X253" s="117"/>
      <c r="Y253" s="163">
        <f>IF(Length_5_R5!J7&lt;0,ROUNDUP(Length_5_R5!J7*J$244,$L$285),ROUNDDOWN(Length_5_R5!J7*J$244,$L$285))</f>
        <v>0</v>
      </c>
      <c r="Z253" s="163">
        <f>IF(Length_5_R5!K7&lt;0,ROUNDDOWN(Length_5_R5!K7*J$244,$L$285),ROUNDUP(Length_5_R5!K7*J$244,$L$285))</f>
        <v>0</v>
      </c>
      <c r="AA253" s="163" t="str">
        <f t="shared" si="78"/>
        <v/>
      </c>
      <c r="AB253" s="166" t="e">
        <f t="shared" ca="1" si="79"/>
        <v>#N/A</v>
      </c>
      <c r="AC253" s="163" t="e">
        <f t="shared" ca="1" si="80"/>
        <v>#N/A</v>
      </c>
      <c r="AD253" s="163" t="e">
        <f t="shared" ca="1" si="81"/>
        <v>#VALUE!</v>
      </c>
      <c r="AE253" s="163" t="str">
        <f t="shared" si="85"/>
        <v/>
      </c>
      <c r="AF253" s="163" t="e">
        <f t="shared" ca="1" si="86"/>
        <v>#N/A</v>
      </c>
    </row>
    <row r="254" spans="1:32" ht="15" customHeight="1">
      <c r="B254" s="169" t="b">
        <f>IF(TRIM(Length_5_R5!A8)="",FALSE,TRUE)</f>
        <v>0</v>
      </c>
      <c r="C254" s="163" t="str">
        <f>IF($B254=FALSE,"",VALUE(Length_5_R5!A8))</f>
        <v/>
      </c>
      <c r="D254" s="163" t="str">
        <f>IF($B254=FALSE,"",Length_5_R5!B8)</f>
        <v/>
      </c>
      <c r="E254" s="169" t="str">
        <f>IF(B254=FALSE,"",Length_5_R5!M8)</f>
        <v/>
      </c>
      <c r="F254" s="169" t="str">
        <f>IF(B254=FALSE,"",Length_5_R5!N8)</f>
        <v/>
      </c>
      <c r="G254" s="169" t="str">
        <f>IF(B254=FALSE,"",Length_5_R5!O8)</f>
        <v/>
      </c>
      <c r="H254" s="169" t="str">
        <f>IF(B254=FALSE,"",Length_5_R5!P8)</f>
        <v/>
      </c>
      <c r="I254" s="169" t="str">
        <f>IF(B254=FALSE,"",Length_5_R5!Q8)</f>
        <v/>
      </c>
      <c r="J254" s="163" t="str">
        <f t="shared" si="74"/>
        <v/>
      </c>
      <c r="K254" s="173" t="str">
        <f t="shared" si="75"/>
        <v/>
      </c>
      <c r="L254" s="174" t="str">
        <f>IF(B254=FALSE,"",Length_5_R5!D31)</f>
        <v/>
      </c>
      <c r="M254" s="175" t="str">
        <f>IF(B254=FALSE,"",Calcu!J254*J$244)</f>
        <v/>
      </c>
      <c r="N254" s="586"/>
      <c r="O254" s="587"/>
      <c r="P254" s="587"/>
      <c r="Q254" s="587"/>
      <c r="R254" s="588"/>
      <c r="S254" s="220" t="str">
        <f t="shared" si="76"/>
        <v/>
      </c>
      <c r="T254" s="177" t="str">
        <f t="shared" si="77"/>
        <v/>
      </c>
      <c r="U254" s="186" t="str">
        <f t="shared" si="82"/>
        <v/>
      </c>
      <c r="V254" s="163" t="str">
        <f t="shared" si="83"/>
        <v/>
      </c>
      <c r="W254" s="163" t="str">
        <f t="shared" si="84"/>
        <v/>
      </c>
      <c r="X254" s="117"/>
      <c r="Y254" s="163">
        <f>IF(Length_5_R5!J8&lt;0,ROUNDUP(Length_5_R5!J8*J$244,$L$285),ROUNDDOWN(Length_5_R5!J8*J$244,$L$285))</f>
        <v>0</v>
      </c>
      <c r="Z254" s="163">
        <f>IF(Length_5_R5!K8&lt;0,ROUNDDOWN(Length_5_R5!K8*J$244,$L$285),ROUNDUP(Length_5_R5!K8*J$244,$L$285))</f>
        <v>0</v>
      </c>
      <c r="AA254" s="163" t="str">
        <f t="shared" si="78"/>
        <v/>
      </c>
      <c r="AB254" s="166" t="e">
        <f t="shared" ca="1" si="79"/>
        <v>#N/A</v>
      </c>
      <c r="AC254" s="163" t="e">
        <f t="shared" ca="1" si="80"/>
        <v>#N/A</v>
      </c>
      <c r="AD254" s="163" t="e">
        <f t="shared" ca="1" si="81"/>
        <v>#VALUE!</v>
      </c>
      <c r="AE254" s="163" t="str">
        <f t="shared" si="85"/>
        <v/>
      </c>
      <c r="AF254" s="163" t="e">
        <f t="shared" ca="1" si="86"/>
        <v>#N/A</v>
      </c>
    </row>
    <row r="255" spans="1:32" ht="15" customHeight="1">
      <c r="B255" s="169" t="b">
        <f>IF(TRIM(Length_5_R5!A9)="",FALSE,TRUE)</f>
        <v>0</v>
      </c>
      <c r="C255" s="163" t="str">
        <f>IF($B255=FALSE,"",VALUE(Length_5_R5!A9))</f>
        <v/>
      </c>
      <c r="D255" s="163" t="str">
        <f>IF($B255=FALSE,"",Length_5_R5!B9)</f>
        <v/>
      </c>
      <c r="E255" s="169" t="str">
        <f>IF(B255=FALSE,"",Length_5_R5!M9)</f>
        <v/>
      </c>
      <c r="F255" s="169" t="str">
        <f>IF(B255=FALSE,"",Length_5_R5!N9)</f>
        <v/>
      </c>
      <c r="G255" s="169" t="str">
        <f>IF(B255=FALSE,"",Length_5_R5!O9)</f>
        <v/>
      </c>
      <c r="H255" s="169" t="str">
        <f>IF(B255=FALSE,"",Length_5_R5!P9)</f>
        <v/>
      </c>
      <c r="I255" s="169" t="str">
        <f>IF(B255=FALSE,"",Length_5_R5!Q9)</f>
        <v/>
      </c>
      <c r="J255" s="163" t="str">
        <f t="shared" si="74"/>
        <v/>
      </c>
      <c r="K255" s="173" t="str">
        <f t="shared" si="75"/>
        <v/>
      </c>
      <c r="L255" s="174" t="str">
        <f>IF(B255=FALSE,"",Length_5_R5!D32)</f>
        <v/>
      </c>
      <c r="M255" s="175" t="str">
        <f>IF(B255=FALSE,"",Calcu!J255*J$244)</f>
        <v/>
      </c>
      <c r="N255" s="586"/>
      <c r="O255" s="587"/>
      <c r="P255" s="587"/>
      <c r="Q255" s="587"/>
      <c r="R255" s="588"/>
      <c r="S255" s="220" t="str">
        <f t="shared" si="76"/>
        <v/>
      </c>
      <c r="T255" s="177" t="str">
        <f t="shared" si="77"/>
        <v/>
      </c>
      <c r="U255" s="186" t="str">
        <f t="shared" si="82"/>
        <v/>
      </c>
      <c r="V255" s="163" t="str">
        <f t="shared" si="83"/>
        <v/>
      </c>
      <c r="W255" s="163" t="str">
        <f t="shared" si="84"/>
        <v/>
      </c>
      <c r="X255" s="117"/>
      <c r="Y255" s="163">
        <f>IF(Length_5_R5!J9&lt;0,ROUNDUP(Length_5_R5!J9*J$244,$L$285),ROUNDDOWN(Length_5_R5!J9*J$244,$L$285))</f>
        <v>0</v>
      </c>
      <c r="Z255" s="163">
        <f>IF(Length_5_R5!K9&lt;0,ROUNDDOWN(Length_5_R5!K9*J$244,$L$285),ROUNDUP(Length_5_R5!K9*J$244,$L$285))</f>
        <v>0</v>
      </c>
      <c r="AA255" s="163" t="str">
        <f t="shared" si="78"/>
        <v/>
      </c>
      <c r="AB255" s="166" t="e">
        <f t="shared" ca="1" si="79"/>
        <v>#N/A</v>
      </c>
      <c r="AC255" s="163" t="e">
        <f t="shared" ca="1" si="80"/>
        <v>#N/A</v>
      </c>
      <c r="AD255" s="163" t="e">
        <f t="shared" ca="1" si="81"/>
        <v>#VALUE!</v>
      </c>
      <c r="AE255" s="163" t="str">
        <f t="shared" si="85"/>
        <v/>
      </c>
      <c r="AF255" s="163" t="e">
        <f t="shared" ca="1" si="86"/>
        <v>#N/A</v>
      </c>
    </row>
    <row r="256" spans="1:32" ht="15" customHeight="1">
      <c r="B256" s="169" t="b">
        <f>IF(TRIM(Length_5_R5!A10)="",FALSE,TRUE)</f>
        <v>0</v>
      </c>
      <c r="C256" s="163" t="str">
        <f>IF($B256=FALSE,"",VALUE(Length_5_R5!A10))</f>
        <v/>
      </c>
      <c r="D256" s="163" t="str">
        <f>IF($B256=FALSE,"",Length_5_R5!B10)</f>
        <v/>
      </c>
      <c r="E256" s="169" t="str">
        <f>IF(B256=FALSE,"",Length_5_R5!M10)</f>
        <v/>
      </c>
      <c r="F256" s="169" t="str">
        <f>IF(B256=FALSE,"",Length_5_R5!N10)</f>
        <v/>
      </c>
      <c r="G256" s="169" t="str">
        <f>IF(B256=FALSE,"",Length_5_R5!O10)</f>
        <v/>
      </c>
      <c r="H256" s="169" t="str">
        <f>IF(B256=FALSE,"",Length_5_R5!P10)</f>
        <v/>
      </c>
      <c r="I256" s="169" t="str">
        <f>IF(B256=FALSE,"",Length_5_R5!Q10)</f>
        <v/>
      </c>
      <c r="J256" s="163" t="str">
        <f t="shared" si="74"/>
        <v/>
      </c>
      <c r="K256" s="173" t="str">
        <f t="shared" si="75"/>
        <v/>
      </c>
      <c r="L256" s="174" t="str">
        <f>IF(B256=FALSE,"",Length_5_R5!D33)</f>
        <v/>
      </c>
      <c r="M256" s="175" t="str">
        <f>IF(B256=FALSE,"",Calcu!J256*J$244)</f>
        <v/>
      </c>
      <c r="N256" s="586"/>
      <c r="O256" s="587"/>
      <c r="P256" s="587"/>
      <c r="Q256" s="587"/>
      <c r="R256" s="588"/>
      <c r="S256" s="220" t="str">
        <f t="shared" si="76"/>
        <v/>
      </c>
      <c r="T256" s="177" t="str">
        <f t="shared" si="77"/>
        <v/>
      </c>
      <c r="U256" s="186" t="str">
        <f t="shared" si="82"/>
        <v/>
      </c>
      <c r="V256" s="163" t="str">
        <f t="shared" si="83"/>
        <v/>
      </c>
      <c r="W256" s="163" t="str">
        <f t="shared" si="84"/>
        <v/>
      </c>
      <c r="X256" s="117"/>
      <c r="Y256" s="163">
        <f>IF(Length_5_R5!J10&lt;0,ROUNDUP(Length_5_R5!J10*J$244,$L$285),ROUNDDOWN(Length_5_R5!J10*J$244,$L$285))</f>
        <v>0</v>
      </c>
      <c r="Z256" s="163">
        <f>IF(Length_5_R5!K10&lt;0,ROUNDDOWN(Length_5_R5!K10*J$244,$L$285),ROUNDUP(Length_5_R5!K10*J$244,$L$285))</f>
        <v>0</v>
      </c>
      <c r="AA256" s="163" t="str">
        <f t="shared" si="78"/>
        <v/>
      </c>
      <c r="AB256" s="166" t="e">
        <f t="shared" ca="1" si="79"/>
        <v>#N/A</v>
      </c>
      <c r="AC256" s="163" t="e">
        <f t="shared" ca="1" si="80"/>
        <v>#N/A</v>
      </c>
      <c r="AD256" s="163" t="e">
        <f t="shared" ca="1" si="81"/>
        <v>#VALUE!</v>
      </c>
      <c r="AE256" s="163" t="str">
        <f t="shared" si="85"/>
        <v/>
      </c>
      <c r="AF256" s="163" t="e">
        <f t="shared" ca="1" si="86"/>
        <v>#N/A</v>
      </c>
    </row>
    <row r="257" spans="1:32" ht="15" customHeight="1">
      <c r="B257" s="169" t="b">
        <f>IF(TRIM(Length_5_R5!A11)="",FALSE,TRUE)</f>
        <v>0</v>
      </c>
      <c r="C257" s="163" t="str">
        <f>IF($B257=FALSE,"",VALUE(Length_5_R5!A11))</f>
        <v/>
      </c>
      <c r="D257" s="163" t="str">
        <f>IF($B257=FALSE,"",Length_5_R5!B11)</f>
        <v/>
      </c>
      <c r="E257" s="169" t="str">
        <f>IF(B257=FALSE,"",Length_5_R5!M11)</f>
        <v/>
      </c>
      <c r="F257" s="169" t="str">
        <f>IF(B257=FALSE,"",Length_5_R5!N11)</f>
        <v/>
      </c>
      <c r="G257" s="169" t="str">
        <f>IF(B257=FALSE,"",Length_5_R5!O11)</f>
        <v/>
      </c>
      <c r="H257" s="169" t="str">
        <f>IF(B257=FALSE,"",Length_5_R5!P11)</f>
        <v/>
      </c>
      <c r="I257" s="169" t="str">
        <f>IF(B257=FALSE,"",Length_5_R5!Q11)</f>
        <v/>
      </c>
      <c r="J257" s="163" t="str">
        <f t="shared" si="74"/>
        <v/>
      </c>
      <c r="K257" s="173" t="str">
        <f t="shared" si="75"/>
        <v/>
      </c>
      <c r="L257" s="174" t="str">
        <f>IF(B257=FALSE,"",Length_5_R5!D34)</f>
        <v/>
      </c>
      <c r="M257" s="175" t="str">
        <f>IF(B257=FALSE,"",Calcu!J257*J$244)</f>
        <v/>
      </c>
      <c r="N257" s="586"/>
      <c r="O257" s="587"/>
      <c r="P257" s="587"/>
      <c r="Q257" s="587"/>
      <c r="R257" s="588"/>
      <c r="S257" s="220" t="str">
        <f t="shared" si="76"/>
        <v/>
      </c>
      <c r="T257" s="177" t="str">
        <f t="shared" si="77"/>
        <v/>
      </c>
      <c r="U257" s="186" t="str">
        <f t="shared" si="82"/>
        <v/>
      </c>
      <c r="V257" s="163" t="str">
        <f t="shared" si="83"/>
        <v/>
      </c>
      <c r="W257" s="163" t="str">
        <f t="shared" si="84"/>
        <v/>
      </c>
      <c r="X257" s="117"/>
      <c r="Y257" s="163">
        <f>IF(Length_5_R5!J11&lt;0,ROUNDUP(Length_5_R5!J11*J$244,$L$285),ROUNDDOWN(Length_5_R5!J11*J$244,$L$285))</f>
        <v>0</v>
      </c>
      <c r="Z257" s="163">
        <f>IF(Length_5_R5!K11&lt;0,ROUNDDOWN(Length_5_R5!K11*J$244,$L$285),ROUNDUP(Length_5_R5!K11*J$244,$L$285))</f>
        <v>0</v>
      </c>
      <c r="AA257" s="163" t="str">
        <f t="shared" si="78"/>
        <v/>
      </c>
      <c r="AB257" s="166" t="e">
        <f t="shared" ca="1" si="79"/>
        <v>#N/A</v>
      </c>
      <c r="AC257" s="163" t="e">
        <f t="shared" ca="1" si="80"/>
        <v>#N/A</v>
      </c>
      <c r="AD257" s="163" t="e">
        <f t="shared" ca="1" si="81"/>
        <v>#VALUE!</v>
      </c>
      <c r="AE257" s="163" t="str">
        <f t="shared" si="85"/>
        <v/>
      </c>
      <c r="AF257" s="163" t="e">
        <f t="shared" ca="1" si="86"/>
        <v>#N/A</v>
      </c>
    </row>
    <row r="258" spans="1:32" ht="15" customHeight="1">
      <c r="B258" s="169" t="b">
        <f>IF(TRIM(Length_5_R5!A12)="",FALSE,TRUE)</f>
        <v>0</v>
      </c>
      <c r="C258" s="163" t="str">
        <f>IF($B258=FALSE,"",VALUE(Length_5_R5!A12))</f>
        <v/>
      </c>
      <c r="D258" s="163" t="str">
        <f>IF($B258=FALSE,"",Length_5_R5!B12)</f>
        <v/>
      </c>
      <c r="E258" s="169" t="str">
        <f>IF(B258=FALSE,"",Length_5_R5!M12)</f>
        <v/>
      </c>
      <c r="F258" s="169" t="str">
        <f>IF(B258=FALSE,"",Length_5_R5!N12)</f>
        <v/>
      </c>
      <c r="G258" s="169" t="str">
        <f>IF(B258=FALSE,"",Length_5_R5!O12)</f>
        <v/>
      </c>
      <c r="H258" s="169" t="str">
        <f>IF(B258=FALSE,"",Length_5_R5!P12)</f>
        <v/>
      </c>
      <c r="I258" s="169" t="str">
        <f>IF(B258=FALSE,"",Length_5_R5!Q12)</f>
        <v/>
      </c>
      <c r="J258" s="163" t="str">
        <f t="shared" si="74"/>
        <v/>
      </c>
      <c r="K258" s="173" t="str">
        <f t="shared" si="75"/>
        <v/>
      </c>
      <c r="L258" s="174" t="str">
        <f>IF(B258=FALSE,"",Length_5_R5!D35)</f>
        <v/>
      </c>
      <c r="M258" s="175" t="str">
        <f>IF(B258=FALSE,"",Calcu!J258*J$244)</f>
        <v/>
      </c>
      <c r="N258" s="586"/>
      <c r="O258" s="587"/>
      <c r="P258" s="587"/>
      <c r="Q258" s="587"/>
      <c r="R258" s="588"/>
      <c r="S258" s="220" t="str">
        <f t="shared" si="76"/>
        <v/>
      </c>
      <c r="T258" s="177" t="str">
        <f t="shared" si="77"/>
        <v/>
      </c>
      <c r="U258" s="186" t="str">
        <f t="shared" si="82"/>
        <v/>
      </c>
      <c r="V258" s="163" t="str">
        <f t="shared" si="83"/>
        <v/>
      </c>
      <c r="W258" s="163" t="str">
        <f t="shared" si="84"/>
        <v/>
      </c>
      <c r="X258" s="117"/>
      <c r="Y258" s="163">
        <f>IF(Length_5_R5!J12&lt;0,ROUNDUP(Length_5_R5!J12*J$244,$L$285),ROUNDDOWN(Length_5_R5!J12*J$244,$L$285))</f>
        <v>0</v>
      </c>
      <c r="Z258" s="163">
        <f>IF(Length_5_R5!K12&lt;0,ROUNDDOWN(Length_5_R5!K12*J$244,$L$285),ROUNDUP(Length_5_R5!K12*J$244,$L$285))</f>
        <v>0</v>
      </c>
      <c r="AA258" s="163" t="str">
        <f t="shared" si="78"/>
        <v/>
      </c>
      <c r="AB258" s="166" t="e">
        <f t="shared" ca="1" si="79"/>
        <v>#N/A</v>
      </c>
      <c r="AC258" s="163" t="e">
        <f t="shared" ca="1" si="80"/>
        <v>#N/A</v>
      </c>
      <c r="AD258" s="163" t="e">
        <f t="shared" ca="1" si="81"/>
        <v>#VALUE!</v>
      </c>
      <c r="AE258" s="163" t="str">
        <f t="shared" si="85"/>
        <v/>
      </c>
      <c r="AF258" s="163" t="e">
        <f t="shared" ca="1" si="86"/>
        <v>#N/A</v>
      </c>
    </row>
    <row r="259" spans="1:32" ht="15" customHeight="1">
      <c r="B259" s="169" t="b">
        <f>IF(TRIM(Length_5_R5!A13)="",FALSE,TRUE)</f>
        <v>0</v>
      </c>
      <c r="C259" s="163" t="str">
        <f>IF($B259=FALSE,"",VALUE(Length_5_R5!A13))</f>
        <v/>
      </c>
      <c r="D259" s="163" t="str">
        <f>IF($B259=FALSE,"",Length_5_R5!B13)</f>
        <v/>
      </c>
      <c r="E259" s="169" t="str">
        <f>IF(B259=FALSE,"",Length_5_R5!M13)</f>
        <v/>
      </c>
      <c r="F259" s="169" t="str">
        <f>IF(B259=FALSE,"",Length_5_R5!N13)</f>
        <v/>
      </c>
      <c r="G259" s="169" t="str">
        <f>IF(B259=FALSE,"",Length_5_R5!O13)</f>
        <v/>
      </c>
      <c r="H259" s="169" t="str">
        <f>IF(B259=FALSE,"",Length_5_R5!P13)</f>
        <v/>
      </c>
      <c r="I259" s="169" t="str">
        <f>IF(B259=FALSE,"",Length_5_R5!Q13)</f>
        <v/>
      </c>
      <c r="J259" s="163" t="str">
        <f t="shared" si="74"/>
        <v/>
      </c>
      <c r="K259" s="173" t="str">
        <f t="shared" si="75"/>
        <v/>
      </c>
      <c r="L259" s="174" t="str">
        <f>IF(B259=FALSE,"",Length_5_R5!D36)</f>
        <v/>
      </c>
      <c r="M259" s="175" t="str">
        <f>IF(B259=FALSE,"",Calcu!J259*J$244)</f>
        <v/>
      </c>
      <c r="N259" s="586"/>
      <c r="O259" s="587"/>
      <c r="P259" s="587"/>
      <c r="Q259" s="587"/>
      <c r="R259" s="588"/>
      <c r="S259" s="220" t="str">
        <f t="shared" si="76"/>
        <v/>
      </c>
      <c r="T259" s="177" t="str">
        <f t="shared" si="77"/>
        <v/>
      </c>
      <c r="U259" s="186" t="str">
        <f t="shared" si="82"/>
        <v/>
      </c>
      <c r="V259" s="163" t="str">
        <f t="shared" si="83"/>
        <v/>
      </c>
      <c r="W259" s="163" t="str">
        <f t="shared" si="84"/>
        <v/>
      </c>
      <c r="X259" s="117"/>
      <c r="Y259" s="163">
        <f>IF(Length_5_R5!J13&lt;0,ROUNDUP(Length_5_R5!J13*J$244,$L$285),ROUNDDOWN(Length_5_R5!J13*J$244,$L$285))</f>
        <v>0</v>
      </c>
      <c r="Z259" s="163">
        <f>IF(Length_5_R5!K13&lt;0,ROUNDDOWN(Length_5_R5!K13*J$244,$L$285),ROUNDUP(Length_5_R5!K13*J$244,$L$285))</f>
        <v>0</v>
      </c>
      <c r="AA259" s="163" t="str">
        <f t="shared" si="78"/>
        <v/>
      </c>
      <c r="AB259" s="166" t="e">
        <f t="shared" ca="1" si="79"/>
        <v>#N/A</v>
      </c>
      <c r="AC259" s="163" t="e">
        <f t="shared" ca="1" si="80"/>
        <v>#N/A</v>
      </c>
      <c r="AD259" s="163" t="e">
        <f t="shared" ca="1" si="81"/>
        <v>#VALUE!</v>
      </c>
      <c r="AE259" s="163" t="str">
        <f t="shared" si="85"/>
        <v/>
      </c>
      <c r="AF259" s="163" t="e">
        <f t="shared" ca="1" si="86"/>
        <v>#N/A</v>
      </c>
    </row>
    <row r="260" spans="1:32" ht="15" customHeight="1">
      <c r="B260" s="169" t="b">
        <f>IF(TRIM(Length_5_R5!A14)="",FALSE,TRUE)</f>
        <v>0</v>
      </c>
      <c r="C260" s="163" t="str">
        <f>IF($B260=FALSE,"",VALUE(Length_5_R5!A14))</f>
        <v/>
      </c>
      <c r="D260" s="163" t="str">
        <f>IF($B260=FALSE,"",Length_5_R5!B14)</f>
        <v/>
      </c>
      <c r="E260" s="169" t="str">
        <f>IF(B260=FALSE,"",Length_5_R5!M14)</f>
        <v/>
      </c>
      <c r="F260" s="169" t="str">
        <f>IF(B260=FALSE,"",Length_5_R5!N14)</f>
        <v/>
      </c>
      <c r="G260" s="169" t="str">
        <f>IF(B260=FALSE,"",Length_5_R5!O14)</f>
        <v/>
      </c>
      <c r="H260" s="169" t="str">
        <f>IF(B260=FALSE,"",Length_5_R5!P14)</f>
        <v/>
      </c>
      <c r="I260" s="169" t="str">
        <f>IF(B260=FALSE,"",Length_5_R5!Q14)</f>
        <v/>
      </c>
      <c r="J260" s="163" t="str">
        <f t="shared" si="74"/>
        <v/>
      </c>
      <c r="K260" s="173" t="str">
        <f t="shared" si="75"/>
        <v/>
      </c>
      <c r="L260" s="174" t="str">
        <f>IF(B260=FALSE,"",Length_5_R5!D37)</f>
        <v/>
      </c>
      <c r="M260" s="175" t="str">
        <f>IF(B260=FALSE,"",Calcu!J260*J$244)</f>
        <v/>
      </c>
      <c r="N260" s="586"/>
      <c r="O260" s="587"/>
      <c r="P260" s="587"/>
      <c r="Q260" s="587"/>
      <c r="R260" s="588"/>
      <c r="S260" s="220" t="str">
        <f t="shared" si="76"/>
        <v/>
      </c>
      <c r="T260" s="177" t="str">
        <f t="shared" si="77"/>
        <v/>
      </c>
      <c r="U260" s="186" t="str">
        <f t="shared" si="82"/>
        <v/>
      </c>
      <c r="V260" s="163" t="str">
        <f t="shared" si="83"/>
        <v/>
      </c>
      <c r="W260" s="163" t="str">
        <f t="shared" si="84"/>
        <v/>
      </c>
      <c r="X260" s="117"/>
      <c r="Y260" s="163">
        <f>IF(Length_5_R5!J14&lt;0,ROUNDUP(Length_5_R5!J14*J$244,$L$285),ROUNDDOWN(Length_5_R5!J14*J$244,$L$285))</f>
        <v>0</v>
      </c>
      <c r="Z260" s="163">
        <f>IF(Length_5_R5!K14&lt;0,ROUNDDOWN(Length_5_R5!K14*J$244,$L$285),ROUNDUP(Length_5_R5!K14*J$244,$L$285))</f>
        <v>0</v>
      </c>
      <c r="AA260" s="163" t="str">
        <f t="shared" si="78"/>
        <v/>
      </c>
      <c r="AB260" s="166" t="e">
        <f t="shared" ca="1" si="79"/>
        <v>#N/A</v>
      </c>
      <c r="AC260" s="163" t="e">
        <f t="shared" ca="1" si="80"/>
        <v>#N/A</v>
      </c>
      <c r="AD260" s="163" t="e">
        <f t="shared" ca="1" si="81"/>
        <v>#VALUE!</v>
      </c>
      <c r="AE260" s="163" t="str">
        <f t="shared" si="85"/>
        <v/>
      </c>
      <c r="AF260" s="163" t="e">
        <f t="shared" ca="1" si="86"/>
        <v>#N/A</v>
      </c>
    </row>
    <row r="261" spans="1:32" ht="15" customHeight="1">
      <c r="B261" s="169" t="b">
        <f>IF(TRIM(Length_5_R5!A15)="",FALSE,TRUE)</f>
        <v>0</v>
      </c>
      <c r="C261" s="163" t="str">
        <f>IF($B261=FALSE,"",VALUE(Length_5_R5!A15))</f>
        <v/>
      </c>
      <c r="D261" s="163" t="str">
        <f>IF($B261=FALSE,"",Length_5_R5!B15)</f>
        <v/>
      </c>
      <c r="E261" s="169" t="str">
        <f>IF(B261=FALSE,"",Length_5_R5!M15)</f>
        <v/>
      </c>
      <c r="F261" s="169" t="str">
        <f>IF(B261=FALSE,"",Length_5_R5!N15)</f>
        <v/>
      </c>
      <c r="G261" s="169" t="str">
        <f>IF(B261=FALSE,"",Length_5_R5!O15)</f>
        <v/>
      </c>
      <c r="H261" s="169" t="str">
        <f>IF(B261=FALSE,"",Length_5_R5!P15)</f>
        <v/>
      </c>
      <c r="I261" s="169" t="str">
        <f>IF(B261=FALSE,"",Length_5_R5!Q15)</f>
        <v/>
      </c>
      <c r="J261" s="163" t="str">
        <f t="shared" si="74"/>
        <v/>
      </c>
      <c r="K261" s="173" t="str">
        <f t="shared" si="75"/>
        <v/>
      </c>
      <c r="L261" s="174" t="str">
        <f>IF(B261=FALSE,"",Length_5_R5!D38)</f>
        <v/>
      </c>
      <c r="M261" s="175" t="str">
        <f>IF(B261=FALSE,"",Calcu!J261*J$244)</f>
        <v/>
      </c>
      <c r="N261" s="586"/>
      <c r="O261" s="587"/>
      <c r="P261" s="587"/>
      <c r="Q261" s="587"/>
      <c r="R261" s="588"/>
      <c r="S261" s="220" t="str">
        <f t="shared" si="76"/>
        <v/>
      </c>
      <c r="T261" s="177" t="str">
        <f t="shared" si="77"/>
        <v/>
      </c>
      <c r="U261" s="186" t="str">
        <f t="shared" si="82"/>
        <v/>
      </c>
      <c r="V261" s="163" t="str">
        <f t="shared" si="83"/>
        <v/>
      </c>
      <c r="W261" s="163" t="str">
        <f t="shared" si="84"/>
        <v/>
      </c>
      <c r="X261" s="117"/>
      <c r="Y261" s="163">
        <f>IF(Length_5_R5!J15&lt;0,ROUNDUP(Length_5_R5!J15*J$244,$L$285),ROUNDDOWN(Length_5_R5!J15*J$244,$L$285))</f>
        <v>0</v>
      </c>
      <c r="Z261" s="163">
        <f>IF(Length_5_R5!K15&lt;0,ROUNDDOWN(Length_5_R5!K15*J$244,$L$285),ROUNDUP(Length_5_R5!K15*J$244,$L$285))</f>
        <v>0</v>
      </c>
      <c r="AA261" s="163" t="str">
        <f t="shared" si="78"/>
        <v/>
      </c>
      <c r="AB261" s="166" t="e">
        <f t="shared" ca="1" si="79"/>
        <v>#N/A</v>
      </c>
      <c r="AC261" s="163" t="e">
        <f t="shared" ca="1" si="80"/>
        <v>#N/A</v>
      </c>
      <c r="AD261" s="163" t="e">
        <f t="shared" ca="1" si="81"/>
        <v>#VALUE!</v>
      </c>
      <c r="AE261" s="163" t="str">
        <f t="shared" si="85"/>
        <v/>
      </c>
      <c r="AF261" s="163" t="e">
        <f t="shared" ca="1" si="86"/>
        <v>#N/A</v>
      </c>
    </row>
    <row r="262" spans="1:32" ht="15" customHeight="1">
      <c r="B262" s="169" t="b">
        <f>IF(TRIM(Length_5_R5!A16)="",FALSE,TRUE)</f>
        <v>0</v>
      </c>
      <c r="C262" s="163" t="str">
        <f>IF($B262=FALSE,"",VALUE(Length_5_R5!A16))</f>
        <v/>
      </c>
      <c r="D262" s="163" t="str">
        <f>IF($B262=FALSE,"",Length_5_R5!B16)</f>
        <v/>
      </c>
      <c r="E262" s="169" t="str">
        <f>IF(B262=FALSE,"",Length_5_R5!M16)</f>
        <v/>
      </c>
      <c r="F262" s="169" t="str">
        <f>IF(B262=FALSE,"",Length_5_R5!N16)</f>
        <v/>
      </c>
      <c r="G262" s="169" t="str">
        <f>IF(B262=FALSE,"",Length_5_R5!O16)</f>
        <v/>
      </c>
      <c r="H262" s="169" t="str">
        <f>IF(B262=FALSE,"",Length_5_R5!P16)</f>
        <v/>
      </c>
      <c r="I262" s="169" t="str">
        <f>IF(B262=FALSE,"",Length_5_R5!Q16)</f>
        <v/>
      </c>
      <c r="J262" s="163" t="str">
        <f t="shared" si="74"/>
        <v/>
      </c>
      <c r="K262" s="173" t="str">
        <f t="shared" si="75"/>
        <v/>
      </c>
      <c r="L262" s="174" t="str">
        <f>IF(B262=FALSE,"",Length_5_R5!D39)</f>
        <v/>
      </c>
      <c r="M262" s="175" t="str">
        <f>IF(B262=FALSE,"",Calcu!J262*J$244)</f>
        <v/>
      </c>
      <c r="N262" s="586"/>
      <c r="O262" s="587"/>
      <c r="P262" s="587"/>
      <c r="Q262" s="587"/>
      <c r="R262" s="588"/>
      <c r="S262" s="220" t="str">
        <f t="shared" si="76"/>
        <v/>
      </c>
      <c r="T262" s="177" t="str">
        <f t="shared" si="77"/>
        <v/>
      </c>
      <c r="U262" s="186" t="str">
        <f t="shared" si="82"/>
        <v/>
      </c>
      <c r="V262" s="163" t="str">
        <f t="shared" si="83"/>
        <v/>
      </c>
      <c r="W262" s="163" t="str">
        <f t="shared" si="84"/>
        <v/>
      </c>
      <c r="X262" s="117"/>
      <c r="Y262" s="163">
        <f>IF(Length_5_R5!J16&lt;0,ROUNDUP(Length_5_R5!J16*J$244,$L$285),ROUNDDOWN(Length_5_R5!J16*J$244,$L$285))</f>
        <v>0</v>
      </c>
      <c r="Z262" s="163">
        <f>IF(Length_5_R5!K16&lt;0,ROUNDDOWN(Length_5_R5!K16*J$244,$L$285),ROUNDUP(Length_5_R5!K16*J$244,$L$285))</f>
        <v>0</v>
      </c>
      <c r="AA262" s="163" t="str">
        <f t="shared" si="78"/>
        <v/>
      </c>
      <c r="AB262" s="166" t="e">
        <f t="shared" ca="1" si="79"/>
        <v>#N/A</v>
      </c>
      <c r="AC262" s="163" t="e">
        <f t="shared" ca="1" si="80"/>
        <v>#N/A</v>
      </c>
      <c r="AD262" s="163" t="e">
        <f t="shared" ca="1" si="81"/>
        <v>#VALUE!</v>
      </c>
      <c r="AE262" s="163" t="str">
        <f t="shared" si="85"/>
        <v/>
      </c>
      <c r="AF262" s="163" t="e">
        <f t="shared" ca="1" si="86"/>
        <v>#N/A</v>
      </c>
    </row>
    <row r="263" spans="1:32" ht="15" customHeight="1">
      <c r="B263" s="169" t="b">
        <f>IF(TRIM(Length_5_R5!A17)="",FALSE,TRUE)</f>
        <v>0</v>
      </c>
      <c r="C263" s="163" t="str">
        <f>IF($B263=FALSE,"",VALUE(Length_5_R5!A17))</f>
        <v/>
      </c>
      <c r="D263" s="163" t="str">
        <f>IF($B263=FALSE,"",Length_5_R5!B17)</f>
        <v/>
      </c>
      <c r="E263" s="169" t="str">
        <f>IF(B263=FALSE,"",Length_5_R5!M17)</f>
        <v/>
      </c>
      <c r="F263" s="169" t="str">
        <f>IF(B263=FALSE,"",Length_5_R5!N17)</f>
        <v/>
      </c>
      <c r="G263" s="169" t="str">
        <f>IF(B263=FALSE,"",Length_5_R5!O17)</f>
        <v/>
      </c>
      <c r="H263" s="169" t="str">
        <f>IF(B263=FALSE,"",Length_5_R5!P17)</f>
        <v/>
      </c>
      <c r="I263" s="169" t="str">
        <f>IF(B263=FALSE,"",Length_5_R5!Q17)</f>
        <v/>
      </c>
      <c r="J263" s="163" t="str">
        <f t="shared" si="74"/>
        <v/>
      </c>
      <c r="K263" s="173" t="str">
        <f t="shared" si="75"/>
        <v/>
      </c>
      <c r="L263" s="174" t="str">
        <f>IF(B263=FALSE,"",Length_5_R5!D40)</f>
        <v/>
      </c>
      <c r="M263" s="175" t="str">
        <f>IF(B263=FALSE,"",Calcu!J263*J$244)</f>
        <v/>
      </c>
      <c r="N263" s="586"/>
      <c r="O263" s="587"/>
      <c r="P263" s="587"/>
      <c r="Q263" s="587"/>
      <c r="R263" s="588"/>
      <c r="S263" s="220" t="str">
        <f t="shared" si="76"/>
        <v/>
      </c>
      <c r="T263" s="177" t="str">
        <f t="shared" si="77"/>
        <v/>
      </c>
      <c r="U263" s="186" t="str">
        <f t="shared" si="82"/>
        <v/>
      </c>
      <c r="V263" s="163" t="str">
        <f t="shared" si="83"/>
        <v/>
      </c>
      <c r="W263" s="163" t="str">
        <f t="shared" si="84"/>
        <v/>
      </c>
      <c r="X263" s="117"/>
      <c r="Y263" s="163">
        <f>IF(Length_5_R5!J17&lt;0,ROUNDUP(Length_5_R5!J17*J$244,$L$285),ROUNDDOWN(Length_5_R5!J17*J$244,$L$285))</f>
        <v>0</v>
      </c>
      <c r="Z263" s="163">
        <f>IF(Length_5_R5!K17&lt;0,ROUNDDOWN(Length_5_R5!K17*J$244,$L$285),ROUNDUP(Length_5_R5!K17*J$244,$L$285))</f>
        <v>0</v>
      </c>
      <c r="AA263" s="163" t="str">
        <f t="shared" si="78"/>
        <v/>
      </c>
      <c r="AB263" s="166" t="e">
        <f t="shared" ca="1" si="79"/>
        <v>#N/A</v>
      </c>
      <c r="AC263" s="163" t="e">
        <f t="shared" ca="1" si="80"/>
        <v>#N/A</v>
      </c>
      <c r="AD263" s="163" t="e">
        <f t="shared" ca="1" si="81"/>
        <v>#VALUE!</v>
      </c>
      <c r="AE263" s="163" t="str">
        <f t="shared" si="85"/>
        <v/>
      </c>
      <c r="AF263" s="163" t="e">
        <f t="shared" ca="1" si="86"/>
        <v>#N/A</v>
      </c>
    </row>
    <row r="264" spans="1:32" ht="15" customHeight="1">
      <c r="B264" s="169" t="b">
        <f>IF(TRIM(Length_5_R5!A18)="",FALSE,TRUE)</f>
        <v>0</v>
      </c>
      <c r="C264" s="163" t="str">
        <f>IF($B264=FALSE,"",VALUE(Length_5_R5!A18))</f>
        <v/>
      </c>
      <c r="D264" s="163" t="str">
        <f>IF($B264=FALSE,"",Length_5_R5!B18)</f>
        <v/>
      </c>
      <c r="E264" s="169" t="str">
        <f>IF(B264=FALSE,"",Length_5_R5!M18)</f>
        <v/>
      </c>
      <c r="F264" s="169" t="str">
        <f>IF(B264=FALSE,"",Length_5_R5!N18)</f>
        <v/>
      </c>
      <c r="G264" s="169" t="str">
        <f>IF(B264=FALSE,"",Length_5_R5!O18)</f>
        <v/>
      </c>
      <c r="H264" s="169" t="str">
        <f>IF(B264=FALSE,"",Length_5_R5!P18)</f>
        <v/>
      </c>
      <c r="I264" s="169" t="str">
        <f>IF(B264=FALSE,"",Length_5_R5!Q18)</f>
        <v/>
      </c>
      <c r="J264" s="163" t="str">
        <f t="shared" si="74"/>
        <v/>
      </c>
      <c r="K264" s="173" t="str">
        <f t="shared" si="75"/>
        <v/>
      </c>
      <c r="L264" s="174" t="str">
        <f>IF(B264=FALSE,"",Length_5_R5!D41)</f>
        <v/>
      </c>
      <c r="M264" s="175" t="str">
        <f>IF(B264=FALSE,"",Calcu!J264*J$244)</f>
        <v/>
      </c>
      <c r="N264" s="586"/>
      <c r="O264" s="587"/>
      <c r="P264" s="587"/>
      <c r="Q264" s="587"/>
      <c r="R264" s="588"/>
      <c r="S264" s="220" t="str">
        <f t="shared" si="76"/>
        <v/>
      </c>
      <c r="T264" s="177" t="str">
        <f t="shared" si="77"/>
        <v/>
      </c>
      <c r="U264" s="186" t="str">
        <f t="shared" si="82"/>
        <v/>
      </c>
      <c r="V264" s="163" t="str">
        <f t="shared" si="83"/>
        <v/>
      </c>
      <c r="W264" s="163" t="str">
        <f t="shared" si="84"/>
        <v/>
      </c>
      <c r="X264" s="117"/>
      <c r="Y264" s="163">
        <f>IF(Length_5_R5!J18&lt;0,ROUNDUP(Length_5_R5!J18*J$244,$L$285),ROUNDDOWN(Length_5_R5!J18*J$244,$L$285))</f>
        <v>0</v>
      </c>
      <c r="Z264" s="163">
        <f>IF(Length_5_R5!K18&lt;0,ROUNDDOWN(Length_5_R5!K18*J$244,$L$285),ROUNDUP(Length_5_R5!K18*J$244,$L$285))</f>
        <v>0</v>
      </c>
      <c r="AA264" s="163" t="str">
        <f t="shared" si="78"/>
        <v/>
      </c>
      <c r="AB264" s="166" t="e">
        <f t="shared" ca="1" si="79"/>
        <v>#N/A</v>
      </c>
      <c r="AC264" s="163" t="e">
        <f t="shared" ca="1" si="80"/>
        <v>#N/A</v>
      </c>
      <c r="AD264" s="163" t="e">
        <f t="shared" ca="1" si="81"/>
        <v>#VALUE!</v>
      </c>
      <c r="AE264" s="163" t="str">
        <f t="shared" si="85"/>
        <v/>
      </c>
      <c r="AF264" s="163" t="e">
        <f t="shared" ca="1" si="86"/>
        <v>#N/A</v>
      </c>
    </row>
    <row r="265" spans="1:32" ht="15" customHeight="1">
      <c r="B265" s="169" t="b">
        <f>IF(TRIM(Length_5_R5!A19)="",FALSE,TRUE)</f>
        <v>0</v>
      </c>
      <c r="C265" s="163" t="str">
        <f>IF($B265=FALSE,"",VALUE(Length_5_R5!A19))</f>
        <v/>
      </c>
      <c r="D265" s="163" t="str">
        <f>IF($B265=FALSE,"",Length_5_R5!B19)</f>
        <v/>
      </c>
      <c r="E265" s="169" t="str">
        <f>IF(B265=FALSE,"",Length_5_R5!M19)</f>
        <v/>
      </c>
      <c r="F265" s="169" t="str">
        <f>IF(B265=FALSE,"",Length_5_R5!N19)</f>
        <v/>
      </c>
      <c r="G265" s="169" t="str">
        <f>IF(B265=FALSE,"",Length_5_R5!O19)</f>
        <v/>
      </c>
      <c r="H265" s="169" t="str">
        <f>IF(B265=FALSE,"",Length_5_R5!P19)</f>
        <v/>
      </c>
      <c r="I265" s="169" t="str">
        <f>IF(B265=FALSE,"",Length_5_R5!Q19)</f>
        <v/>
      </c>
      <c r="J265" s="163" t="str">
        <f t="shared" si="74"/>
        <v/>
      </c>
      <c r="K265" s="173" t="str">
        <f t="shared" si="75"/>
        <v/>
      </c>
      <c r="L265" s="174" t="str">
        <f>IF(B265=FALSE,"",Length_5_R5!D42)</f>
        <v/>
      </c>
      <c r="M265" s="175" t="str">
        <f>IF(B265=FALSE,"",Calcu!J265*J$244)</f>
        <v/>
      </c>
      <c r="N265" s="586"/>
      <c r="O265" s="587"/>
      <c r="P265" s="587"/>
      <c r="Q265" s="587"/>
      <c r="R265" s="588"/>
      <c r="S265" s="220" t="str">
        <f t="shared" si="76"/>
        <v/>
      </c>
      <c r="T265" s="177" t="str">
        <f t="shared" si="77"/>
        <v/>
      </c>
      <c r="U265" s="186" t="str">
        <f t="shared" si="82"/>
        <v/>
      </c>
      <c r="V265" s="163" t="str">
        <f t="shared" si="83"/>
        <v/>
      </c>
      <c r="W265" s="163" t="str">
        <f t="shared" si="84"/>
        <v/>
      </c>
      <c r="X265" s="117"/>
      <c r="Y265" s="163">
        <f>IF(Length_5_R5!J19&lt;0,ROUNDUP(Length_5_R5!J19*J$244,$L$285),ROUNDDOWN(Length_5_R5!J19*J$244,$L$285))</f>
        <v>0</v>
      </c>
      <c r="Z265" s="163">
        <f>IF(Length_5_R5!K19&lt;0,ROUNDDOWN(Length_5_R5!K19*J$244,$L$285),ROUNDUP(Length_5_R5!K19*J$244,$L$285))</f>
        <v>0</v>
      </c>
      <c r="AA265" s="163" t="str">
        <f t="shared" si="78"/>
        <v/>
      </c>
      <c r="AB265" s="166" t="e">
        <f t="shared" ca="1" si="79"/>
        <v>#N/A</v>
      </c>
      <c r="AC265" s="163" t="e">
        <f t="shared" ca="1" si="80"/>
        <v>#N/A</v>
      </c>
      <c r="AD265" s="163" t="e">
        <f t="shared" ca="1" si="81"/>
        <v>#VALUE!</v>
      </c>
      <c r="AE265" s="163" t="str">
        <f t="shared" si="85"/>
        <v/>
      </c>
      <c r="AF265" s="163" t="e">
        <f t="shared" ca="1" si="86"/>
        <v>#N/A</v>
      </c>
    </row>
    <row r="266" spans="1:32" ht="15" customHeight="1">
      <c r="B266" s="169" t="b">
        <f>IF(TRIM(Length_5_R5!A20)="",FALSE,TRUE)</f>
        <v>0</v>
      </c>
      <c r="C266" s="163" t="str">
        <f>IF($B266=FALSE,"",VALUE(Length_5_R5!A20))</f>
        <v/>
      </c>
      <c r="D266" s="163" t="str">
        <f>IF($B266=FALSE,"",Length_5_R5!B20)</f>
        <v/>
      </c>
      <c r="E266" s="169" t="str">
        <f>IF(B266=FALSE,"",Length_5_R5!M20)</f>
        <v/>
      </c>
      <c r="F266" s="169" t="str">
        <f>IF(B266=FALSE,"",Length_5_R5!N20)</f>
        <v/>
      </c>
      <c r="G266" s="169" t="str">
        <f>IF(B266=FALSE,"",Length_5_R5!O20)</f>
        <v/>
      </c>
      <c r="H266" s="169" t="str">
        <f>IF(B266=FALSE,"",Length_5_R5!P20)</f>
        <v/>
      </c>
      <c r="I266" s="169" t="str">
        <f>IF(B266=FALSE,"",Length_5_R5!Q20)</f>
        <v/>
      </c>
      <c r="J266" s="163" t="str">
        <f t="shared" si="74"/>
        <v/>
      </c>
      <c r="K266" s="173" t="str">
        <f t="shared" si="75"/>
        <v/>
      </c>
      <c r="L266" s="174" t="str">
        <f>IF(B266=FALSE,"",Length_5_R5!D43)</f>
        <v/>
      </c>
      <c r="M266" s="175" t="str">
        <f>IF(B266=FALSE,"",Calcu!J266*J$244)</f>
        <v/>
      </c>
      <c r="N266" s="586"/>
      <c r="O266" s="587"/>
      <c r="P266" s="587"/>
      <c r="Q266" s="587"/>
      <c r="R266" s="588"/>
      <c r="S266" s="220" t="str">
        <f t="shared" si="76"/>
        <v/>
      </c>
      <c r="T266" s="177" t="str">
        <f t="shared" si="77"/>
        <v/>
      </c>
      <c r="U266" s="186" t="str">
        <f t="shared" si="82"/>
        <v/>
      </c>
      <c r="V266" s="163" t="str">
        <f t="shared" si="83"/>
        <v/>
      </c>
      <c r="W266" s="163" t="str">
        <f t="shared" si="84"/>
        <v/>
      </c>
      <c r="X266" s="117"/>
      <c r="Y266" s="163">
        <f>IF(Length_5_R5!J20&lt;0,ROUNDUP(Length_5_R5!J20*J$244,$L$285),ROUNDDOWN(Length_5_R5!J20*J$244,$L$285))</f>
        <v>0</v>
      </c>
      <c r="Z266" s="163">
        <f>IF(Length_5_R5!K20&lt;0,ROUNDDOWN(Length_5_R5!K20*J$244,$L$285),ROUNDUP(Length_5_R5!K20*J$244,$L$285))</f>
        <v>0</v>
      </c>
      <c r="AA266" s="163" t="str">
        <f t="shared" si="78"/>
        <v/>
      </c>
      <c r="AB266" s="166" t="e">
        <f t="shared" ca="1" si="79"/>
        <v>#N/A</v>
      </c>
      <c r="AC266" s="163" t="e">
        <f t="shared" ca="1" si="80"/>
        <v>#N/A</v>
      </c>
      <c r="AD266" s="163" t="e">
        <f t="shared" ca="1" si="81"/>
        <v>#VALUE!</v>
      </c>
      <c r="AE266" s="163" t="str">
        <f t="shared" si="85"/>
        <v/>
      </c>
      <c r="AF266" s="163" t="e">
        <f t="shared" ca="1" si="86"/>
        <v>#N/A</v>
      </c>
    </row>
    <row r="267" spans="1:32" ht="15" customHeight="1">
      <c r="B267" s="169" t="b">
        <f>IF(TRIM(Length_5_R5!A21)="",FALSE,TRUE)</f>
        <v>0</v>
      </c>
      <c r="C267" s="163" t="str">
        <f>IF($B267=FALSE,"",VALUE(Length_5_R5!A21))</f>
        <v/>
      </c>
      <c r="D267" s="163" t="str">
        <f>IF($B267=FALSE,"",Length_5_R5!B21)</f>
        <v/>
      </c>
      <c r="E267" s="169" t="str">
        <f>IF(B267=FALSE,"",Length_5_R5!M21)</f>
        <v/>
      </c>
      <c r="F267" s="169" t="str">
        <f>IF(B267=FALSE,"",Length_5_R5!N21)</f>
        <v/>
      </c>
      <c r="G267" s="169" t="str">
        <f>IF(B267=FALSE,"",Length_5_R5!O21)</f>
        <v/>
      </c>
      <c r="H267" s="169" t="str">
        <f>IF(B267=FALSE,"",Length_5_R5!P21)</f>
        <v/>
      </c>
      <c r="I267" s="169" t="str">
        <f>IF(B267=FALSE,"",Length_5_R5!Q21)</f>
        <v/>
      </c>
      <c r="J267" s="163" t="str">
        <f t="shared" si="74"/>
        <v/>
      </c>
      <c r="K267" s="173" t="str">
        <f t="shared" si="75"/>
        <v/>
      </c>
      <c r="L267" s="174" t="str">
        <f>IF(B267=FALSE,"",Length_5_R5!D44)</f>
        <v/>
      </c>
      <c r="M267" s="175" t="str">
        <f>IF(B267=FALSE,"",Calcu!J267*J$244)</f>
        <v/>
      </c>
      <c r="N267" s="586"/>
      <c r="O267" s="587"/>
      <c r="P267" s="587"/>
      <c r="Q267" s="587"/>
      <c r="R267" s="588"/>
      <c r="S267" s="220" t="str">
        <f t="shared" si="76"/>
        <v/>
      </c>
      <c r="T267" s="177" t="str">
        <f t="shared" si="77"/>
        <v/>
      </c>
      <c r="U267" s="186" t="str">
        <f t="shared" si="82"/>
        <v/>
      </c>
      <c r="V267" s="163" t="str">
        <f t="shared" si="83"/>
        <v/>
      </c>
      <c r="W267" s="163" t="str">
        <f t="shared" si="84"/>
        <v/>
      </c>
      <c r="X267" s="117"/>
      <c r="Y267" s="163">
        <f>IF(Length_5_R5!J21&lt;0,ROUNDUP(Length_5_R5!J21*J$244,$L$285),ROUNDDOWN(Length_5_R5!J21*J$244,$L$285))</f>
        <v>0</v>
      </c>
      <c r="Z267" s="163">
        <f>IF(Length_5_R5!K21&lt;0,ROUNDDOWN(Length_5_R5!K21*J$244,$L$285),ROUNDUP(Length_5_R5!K21*J$244,$L$285))</f>
        <v>0</v>
      </c>
      <c r="AA267" s="163" t="str">
        <f t="shared" si="78"/>
        <v/>
      </c>
      <c r="AB267" s="166" t="e">
        <f t="shared" ca="1" si="79"/>
        <v>#N/A</v>
      </c>
      <c r="AC267" s="163" t="e">
        <f t="shared" ca="1" si="80"/>
        <v>#N/A</v>
      </c>
      <c r="AD267" s="163" t="e">
        <f t="shared" ca="1" si="81"/>
        <v>#VALUE!</v>
      </c>
      <c r="AE267" s="163" t="str">
        <f t="shared" si="85"/>
        <v/>
      </c>
      <c r="AF267" s="163" t="e">
        <f t="shared" ca="1" si="86"/>
        <v>#N/A</v>
      </c>
    </row>
    <row r="268" spans="1:32" ht="15" customHeight="1">
      <c r="B268" s="169" t="b">
        <f>IF(TRIM(Length_5_R5!A22)="",FALSE,TRUE)</f>
        <v>0</v>
      </c>
      <c r="C268" s="163" t="str">
        <f>IF($B268=FALSE,"",VALUE(Length_5_R5!A22))</f>
        <v/>
      </c>
      <c r="D268" s="163" t="str">
        <f>IF($B268=FALSE,"",Length_5_R5!B22)</f>
        <v/>
      </c>
      <c r="E268" s="169" t="str">
        <f>IF(B268=FALSE,"",Length_5_R5!M22)</f>
        <v/>
      </c>
      <c r="F268" s="169" t="str">
        <f>IF(B268=FALSE,"",Length_5_R5!N22)</f>
        <v/>
      </c>
      <c r="G268" s="169" t="str">
        <f>IF(B268=FALSE,"",Length_5_R5!O22)</f>
        <v/>
      </c>
      <c r="H268" s="169" t="str">
        <f>IF(B268=FALSE,"",Length_5_R5!P22)</f>
        <v/>
      </c>
      <c r="I268" s="169" t="str">
        <f>IF(B268=FALSE,"",Length_5_R5!Q22)</f>
        <v/>
      </c>
      <c r="J268" s="163" t="str">
        <f t="shared" si="74"/>
        <v/>
      </c>
      <c r="K268" s="173" t="str">
        <f t="shared" si="75"/>
        <v/>
      </c>
      <c r="L268" s="174" t="str">
        <f>IF(B268=FALSE,"",Length_5_R5!D45)</f>
        <v/>
      </c>
      <c r="M268" s="175" t="str">
        <f>IF(B268=FALSE,"",Calcu!J268*J$244)</f>
        <v/>
      </c>
      <c r="N268" s="586"/>
      <c r="O268" s="587"/>
      <c r="P268" s="587"/>
      <c r="Q268" s="587"/>
      <c r="R268" s="588"/>
      <c r="S268" s="220" t="str">
        <f t="shared" si="76"/>
        <v/>
      </c>
      <c r="T268" s="177" t="str">
        <f t="shared" si="77"/>
        <v/>
      </c>
      <c r="U268" s="186" t="str">
        <f t="shared" si="82"/>
        <v/>
      </c>
      <c r="V268" s="163" t="str">
        <f t="shared" si="83"/>
        <v/>
      </c>
      <c r="W268" s="163" t="str">
        <f t="shared" si="84"/>
        <v/>
      </c>
      <c r="X268" s="117"/>
      <c r="Y268" s="163">
        <f>IF(Length_5_R5!J22&lt;0,ROUNDUP(Length_5_R5!J22*J$244,$L$285),ROUNDDOWN(Length_5_R5!J22*J$244,$L$285))</f>
        <v>0</v>
      </c>
      <c r="Z268" s="163">
        <f>IF(Length_5_R5!K22&lt;0,ROUNDDOWN(Length_5_R5!K22*J$244,$L$285),ROUNDUP(Length_5_R5!K22*J$244,$L$285))</f>
        <v>0</v>
      </c>
      <c r="AA268" s="163" t="str">
        <f t="shared" si="78"/>
        <v/>
      </c>
      <c r="AB268" s="166" t="e">
        <f t="shared" ca="1" si="79"/>
        <v>#N/A</v>
      </c>
      <c r="AC268" s="163" t="e">
        <f t="shared" ca="1" si="80"/>
        <v>#N/A</v>
      </c>
      <c r="AD268" s="163" t="e">
        <f t="shared" ca="1" si="81"/>
        <v>#VALUE!</v>
      </c>
      <c r="AE268" s="163" t="str">
        <f t="shared" si="85"/>
        <v/>
      </c>
      <c r="AF268" s="163" t="e">
        <f t="shared" ca="1" si="86"/>
        <v>#N/A</v>
      </c>
    </row>
    <row r="269" spans="1:32" ht="15" customHeight="1">
      <c r="B269" s="169" t="b">
        <f>IF(TRIM(Length_5_R5!A23)="",FALSE,TRUE)</f>
        <v>0</v>
      </c>
      <c r="C269" s="163" t="str">
        <f>IF($B269=FALSE,"",VALUE(Length_5_R5!A23))</f>
        <v/>
      </c>
      <c r="D269" s="163" t="str">
        <f>IF($B269=FALSE,"",Length_5_R5!B23)</f>
        <v/>
      </c>
      <c r="E269" s="169" t="str">
        <f>IF(B269=FALSE,"",Length_5_R5!M23)</f>
        <v/>
      </c>
      <c r="F269" s="169" t="str">
        <f>IF(B269=FALSE,"",Length_5_R5!N23)</f>
        <v/>
      </c>
      <c r="G269" s="169" t="str">
        <f>IF(B269=FALSE,"",Length_5_R5!O23)</f>
        <v/>
      </c>
      <c r="H269" s="169" t="str">
        <f>IF(B269=FALSE,"",Length_5_R5!P23)</f>
        <v/>
      </c>
      <c r="I269" s="169" t="str">
        <f>IF(B269=FALSE,"",Length_5_R5!Q23)</f>
        <v/>
      </c>
      <c r="J269" s="163" t="str">
        <f t="shared" si="74"/>
        <v/>
      </c>
      <c r="K269" s="173" t="str">
        <f t="shared" si="75"/>
        <v/>
      </c>
      <c r="L269" s="174" t="str">
        <f>IF(B269=FALSE,"",Length_5_R5!D46)</f>
        <v/>
      </c>
      <c r="M269" s="175" t="str">
        <f>IF(B269=FALSE,"",Calcu!J269*J$244)</f>
        <v/>
      </c>
      <c r="N269" s="589"/>
      <c r="O269" s="590"/>
      <c r="P269" s="590"/>
      <c r="Q269" s="590"/>
      <c r="R269" s="591"/>
      <c r="S269" s="220" t="str">
        <f t="shared" si="76"/>
        <v/>
      </c>
      <c r="T269" s="177" t="str">
        <f t="shared" si="77"/>
        <v/>
      </c>
      <c r="U269" s="186" t="str">
        <f t="shared" si="82"/>
        <v/>
      </c>
      <c r="V269" s="163" t="str">
        <f t="shared" si="83"/>
        <v/>
      </c>
      <c r="W269" s="163" t="str">
        <f t="shared" si="84"/>
        <v/>
      </c>
      <c r="X269" s="117"/>
      <c r="Y269" s="163">
        <f>IF(Length_5_R5!J23&lt;0,ROUNDUP(Length_5_R5!J23*J$244,$L$285),ROUNDDOWN(Length_5_R5!J23*J$244,$L$285))</f>
        <v>0</v>
      </c>
      <c r="Z269" s="163">
        <f>IF(Length_5_R5!K23&lt;0,ROUNDDOWN(Length_5_R5!K23*J$244,$L$285),ROUNDUP(Length_5_R5!K23*J$244,$L$285))</f>
        <v>0</v>
      </c>
      <c r="AA269" s="163" t="str">
        <f t="shared" si="78"/>
        <v/>
      </c>
      <c r="AB269" s="166" t="e">
        <f t="shared" ca="1" si="79"/>
        <v>#N/A</v>
      </c>
      <c r="AC269" s="163" t="e">
        <f t="shared" ca="1" si="80"/>
        <v>#N/A</v>
      </c>
      <c r="AD269" s="163" t="e">
        <f t="shared" ca="1" si="81"/>
        <v>#VALUE!</v>
      </c>
      <c r="AE269" s="163" t="str">
        <f t="shared" si="85"/>
        <v/>
      </c>
      <c r="AF269" s="163" t="e">
        <f t="shared" ca="1" si="86"/>
        <v>#N/A</v>
      </c>
    </row>
    <row r="270" spans="1:32" ht="15" customHeight="1">
      <c r="N270" s="113"/>
      <c r="O270" s="113"/>
      <c r="P270" s="113"/>
      <c r="Q270" s="113"/>
      <c r="R270" s="113"/>
      <c r="S270" s="113"/>
      <c r="T270" s="113"/>
      <c r="Y270" s="113"/>
    </row>
    <row r="271" spans="1:32" ht="15" customHeight="1">
      <c r="A271" s="111" t="s">
        <v>333</v>
      </c>
      <c r="C271" s="112"/>
      <c r="D271" s="112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  <c r="AB271" s="117"/>
    </row>
    <row r="272" spans="1:32" ht="15" customHeight="1">
      <c r="A272" s="111"/>
      <c r="B272" s="558"/>
      <c r="C272" s="558" t="s">
        <v>334</v>
      </c>
      <c r="D272" s="560" t="s">
        <v>335</v>
      </c>
      <c r="E272" s="558" t="s">
        <v>336</v>
      </c>
      <c r="F272" s="558" t="s">
        <v>299</v>
      </c>
      <c r="G272" s="551">
        <v>1</v>
      </c>
      <c r="H272" s="552"/>
      <c r="I272" s="552"/>
      <c r="J272" s="552"/>
      <c r="K272" s="552"/>
      <c r="L272" s="552"/>
      <c r="M272" s="553"/>
      <c r="N272" s="266">
        <v>2</v>
      </c>
      <c r="O272" s="551">
        <v>3</v>
      </c>
      <c r="P272" s="552"/>
      <c r="Q272" s="552"/>
      <c r="R272" s="553"/>
      <c r="S272" s="551">
        <v>4</v>
      </c>
      <c r="T272" s="552"/>
      <c r="U272" s="553"/>
      <c r="V272" s="266">
        <v>5</v>
      </c>
      <c r="W272" s="558" t="s">
        <v>337</v>
      </c>
      <c r="X272" s="558" t="s">
        <v>338</v>
      </c>
      <c r="Y272" s="551" t="s">
        <v>339</v>
      </c>
      <c r="Z272" s="553"/>
      <c r="AA272" s="117"/>
      <c r="AB272" s="117"/>
      <c r="AC272" s="117"/>
    </row>
    <row r="273" spans="1:29" ht="15" customHeight="1">
      <c r="A273" s="111"/>
      <c r="B273" s="559"/>
      <c r="C273" s="559"/>
      <c r="D273" s="562"/>
      <c r="E273" s="559"/>
      <c r="F273" s="559"/>
      <c r="G273" s="261" t="s">
        <v>334</v>
      </c>
      <c r="H273" s="261" t="s">
        <v>340</v>
      </c>
      <c r="I273" s="266" t="s">
        <v>341</v>
      </c>
      <c r="J273" s="266" t="s">
        <v>342</v>
      </c>
      <c r="K273" s="551" t="s">
        <v>337</v>
      </c>
      <c r="L273" s="552"/>
      <c r="M273" s="553"/>
      <c r="N273" s="266" t="s">
        <v>343</v>
      </c>
      <c r="O273" s="551" t="s">
        <v>340</v>
      </c>
      <c r="P273" s="553"/>
      <c r="Q273" s="551" t="s">
        <v>344</v>
      </c>
      <c r="R273" s="553"/>
      <c r="S273" s="551" t="s">
        <v>345</v>
      </c>
      <c r="T273" s="552"/>
      <c r="U273" s="553"/>
      <c r="V273" s="266" t="s">
        <v>346</v>
      </c>
      <c r="W273" s="581"/>
      <c r="X273" s="568"/>
      <c r="Y273" s="266" t="s">
        <v>347</v>
      </c>
      <c r="Z273" s="266" t="s">
        <v>348</v>
      </c>
      <c r="AA273" s="117"/>
      <c r="AB273" s="117"/>
      <c r="AC273" s="117"/>
    </row>
    <row r="274" spans="1:29" ht="15" customHeight="1">
      <c r="B274" s="266" t="s">
        <v>349</v>
      </c>
      <c r="C274" s="178" t="s">
        <v>350</v>
      </c>
      <c r="D274" s="179" t="s">
        <v>351</v>
      </c>
      <c r="E274" s="267" t="e">
        <f ca="1">OFFSET(L$249,MATCH(L$244,T$250:T$269,0),0)</f>
        <v>#N/A</v>
      </c>
      <c r="F274" s="180" t="s">
        <v>326</v>
      </c>
      <c r="G274" s="163" t="e">
        <f ca="1">OFFSET(Length_5_R5!F26,MATCH(F244,C250:C269,0),0)</f>
        <v>#N/A</v>
      </c>
      <c r="H274" s="206" t="e">
        <f ca="1">OFFSET(Length_5_R5!G26,MATCH(F244,C250:C269,0),0)</f>
        <v>#N/A</v>
      </c>
      <c r="I274" s="163" t="e">
        <f ca="1">OFFSET(Length_5_R5!J26,MATCH(F244,C250:C269,0),0)</f>
        <v>#N/A</v>
      </c>
      <c r="J274" s="163" t="e">
        <f ca="1">OFFSET(Length_5_R5!I26,MATCH(F244,C250:C269,0),0)</f>
        <v>#N/A</v>
      </c>
      <c r="K274" s="190" t="e">
        <f ca="1">G274/J274</f>
        <v>#N/A</v>
      </c>
      <c r="L274" s="175" t="e">
        <f ca="1">IF(I274="L=m",H274/1000,H274)/J274</f>
        <v>#N/A</v>
      </c>
      <c r="M274" s="165" t="e">
        <f ca="1">OFFSET(Length_5_R5!H26,MATCH(F244,C250:C269,0),0)</f>
        <v>#N/A</v>
      </c>
      <c r="N274" s="181" t="s">
        <v>353</v>
      </c>
      <c r="O274" s="163"/>
      <c r="P274" s="163"/>
      <c r="Q274" s="175">
        <v>1</v>
      </c>
      <c r="R274" s="163"/>
      <c r="S274" s="182" t="e">
        <f ca="1">ABS(K274*Q274)/IF(M274="nm",1000,1)</f>
        <v>#N/A</v>
      </c>
      <c r="T274" s="163" t="e">
        <f ca="1">ABS(L274*Q274)/IF(M274="nm",1000,1)</f>
        <v>#N/A</v>
      </c>
      <c r="U274" s="165" t="s">
        <v>352</v>
      </c>
      <c r="V274" s="163" t="s">
        <v>354</v>
      </c>
      <c r="W274" s="190" t="e">
        <f t="shared" ref="W274:W280" ca="1" si="87">SQRT(SUMSQ(S274,T274*L$244))</f>
        <v>#N/A</v>
      </c>
      <c r="X274" s="186">
        <f t="shared" ref="X274:X280" si="88">IF(V274="∞",0,W274^4/V274)</f>
        <v>0</v>
      </c>
      <c r="Y274" s="182" t="str">
        <f t="shared" ref="Y274:Y280" si="89">IF(OR(N274="직사각형",N274="삼각형"),W274,"")</f>
        <v/>
      </c>
      <c r="Z274" s="182" t="e">
        <f t="shared" ref="Z274:Z280" ca="1" si="90">IF(OR(N274="직사각형",N274="삼각형"),"",W274)</f>
        <v>#N/A</v>
      </c>
      <c r="AA274" s="117"/>
      <c r="AB274" s="117"/>
      <c r="AC274" s="117"/>
    </row>
    <row r="275" spans="1:29" ht="15" customHeight="1">
      <c r="B275" s="266" t="s">
        <v>355</v>
      </c>
      <c r="C275" s="178" t="s">
        <v>300</v>
      </c>
      <c r="D275" s="179" t="s">
        <v>356</v>
      </c>
      <c r="E275" s="267" t="e">
        <f ca="1">OFFSET(M$249,MATCH(L$244,T$250:T$269,0),0)</f>
        <v>#N/A</v>
      </c>
      <c r="F275" s="180" t="s">
        <v>326</v>
      </c>
      <c r="G275" s="163"/>
      <c r="H275" s="165">
        <f>IF(MAX(K250:K269)=0,O244*1000,MAX(K250:K269)*1000)</f>
        <v>0</v>
      </c>
      <c r="I275" s="163">
        <f>IF(MAX(K250:K269)=0,2,1)</f>
        <v>2</v>
      </c>
      <c r="J275" s="183">
        <v>5</v>
      </c>
      <c r="K275" s="190">
        <f>H275/(IF(I275="",1,I275)*SQRT(J275))</f>
        <v>0</v>
      </c>
      <c r="L275" s="190"/>
      <c r="M275" s="165" t="s">
        <v>352</v>
      </c>
      <c r="N275" s="181" t="s">
        <v>358</v>
      </c>
      <c r="O275" s="163"/>
      <c r="P275" s="163"/>
      <c r="Q275" s="175">
        <v>-1</v>
      </c>
      <c r="R275" s="163"/>
      <c r="S275" s="182">
        <f t="shared" ref="S275:S280" si="91">ABS(K275*Q275)</f>
        <v>0</v>
      </c>
      <c r="T275" s="163">
        <f t="shared" ref="T275:T280" si="92">ABS(L275*Q275)</f>
        <v>0</v>
      </c>
      <c r="U275" s="165" t="s">
        <v>352</v>
      </c>
      <c r="V275" s="163">
        <v>4</v>
      </c>
      <c r="W275" s="190">
        <f t="shared" si="87"/>
        <v>0</v>
      </c>
      <c r="X275" s="186">
        <f t="shared" si="88"/>
        <v>0</v>
      </c>
      <c r="Y275" s="182" t="str">
        <f t="shared" si="89"/>
        <v/>
      </c>
      <c r="Z275" s="182">
        <f t="shared" si="90"/>
        <v>0</v>
      </c>
      <c r="AA275" s="117"/>
      <c r="AB275" s="117"/>
      <c r="AC275" s="117"/>
    </row>
    <row r="276" spans="1:29" ht="15" customHeight="1">
      <c r="B276" s="266" t="s">
        <v>359</v>
      </c>
      <c r="C276" s="178" t="s">
        <v>360</v>
      </c>
      <c r="D276" s="179" t="s">
        <v>107</v>
      </c>
      <c r="E276" s="176" t="e">
        <f ca="1">OFFSET(P$249,MATCH(L$244,T$250:T$269,0),0)</f>
        <v>#N/A</v>
      </c>
      <c r="F276" s="180" t="s">
        <v>361</v>
      </c>
      <c r="G276" s="176"/>
      <c r="H276" s="176">
        <f>1*10^-6</f>
        <v>9.9999999999999995E-7</v>
      </c>
      <c r="I276" s="164"/>
      <c r="J276" s="183">
        <v>3</v>
      </c>
      <c r="K276" s="238"/>
      <c r="L276" s="238">
        <f>SQRT((H276/SQRT(J276)/2)^2+(H276/SQRT(J276)/2)^2)</f>
        <v>4.0824829046386305E-7</v>
      </c>
      <c r="M276" s="180" t="s">
        <v>449</v>
      </c>
      <c r="N276" s="181" t="s">
        <v>371</v>
      </c>
      <c r="O276" s="165">
        <f>H277</f>
        <v>0.3</v>
      </c>
      <c r="P276" s="163" t="s">
        <v>451</v>
      </c>
      <c r="Q276" s="175">
        <f>-O276*1000</f>
        <v>-300</v>
      </c>
      <c r="R276" s="163" t="s">
        <v>547</v>
      </c>
      <c r="S276" s="182">
        <f t="shared" si="91"/>
        <v>0</v>
      </c>
      <c r="T276" s="163">
        <f t="shared" si="92"/>
        <v>1.2247448713915892E-4</v>
      </c>
      <c r="U276" s="165" t="s">
        <v>352</v>
      </c>
      <c r="V276" s="163">
        <v>100</v>
      </c>
      <c r="W276" s="190">
        <f t="shared" si="87"/>
        <v>0</v>
      </c>
      <c r="X276" s="186">
        <f t="shared" si="88"/>
        <v>0</v>
      </c>
      <c r="Y276" s="182">
        <f t="shared" si="89"/>
        <v>0</v>
      </c>
      <c r="Z276" s="182" t="str">
        <f t="shared" si="90"/>
        <v/>
      </c>
      <c r="AA276" s="117"/>
      <c r="AB276" s="117"/>
      <c r="AC276" s="117"/>
    </row>
    <row r="277" spans="1:29" ht="15" customHeight="1">
      <c r="B277" s="266" t="s">
        <v>453</v>
      </c>
      <c r="C277" s="178" t="s">
        <v>302</v>
      </c>
      <c r="D277" s="179" t="s">
        <v>109</v>
      </c>
      <c r="E277" s="165">
        <f>Q250</f>
        <v>0</v>
      </c>
      <c r="F277" s="180" t="s">
        <v>534</v>
      </c>
      <c r="G277" s="164"/>
      <c r="H277" s="165">
        <v>0.3</v>
      </c>
      <c r="I277" s="164"/>
      <c r="J277" s="183">
        <v>3</v>
      </c>
      <c r="K277" s="190"/>
      <c r="L277" s="190">
        <f>H277/(IF(I277="",1,I277)*SQRT(J277))</f>
        <v>0.17320508075688773</v>
      </c>
      <c r="M277" s="180" t="s">
        <v>329</v>
      </c>
      <c r="N277" s="181" t="s">
        <v>347</v>
      </c>
      <c r="O277" s="176" t="e">
        <f ca="1">E276</f>
        <v>#N/A</v>
      </c>
      <c r="P277" s="163" t="s">
        <v>451</v>
      </c>
      <c r="Q277" s="175" t="e">
        <f ca="1">-O277*1000</f>
        <v>#N/A</v>
      </c>
      <c r="R277" s="163" t="s">
        <v>369</v>
      </c>
      <c r="S277" s="182" t="e">
        <f t="shared" ca="1" si="91"/>
        <v>#N/A</v>
      </c>
      <c r="T277" s="163" t="e">
        <f t="shared" ca="1" si="92"/>
        <v>#N/A</v>
      </c>
      <c r="U277" s="165" t="s">
        <v>352</v>
      </c>
      <c r="V277" s="163">
        <v>12</v>
      </c>
      <c r="W277" s="190" t="e">
        <f t="shared" ca="1" si="87"/>
        <v>#N/A</v>
      </c>
      <c r="X277" s="186" t="e">
        <f t="shared" ca="1" si="88"/>
        <v>#N/A</v>
      </c>
      <c r="Y277" s="182" t="e">
        <f t="shared" ca="1" si="89"/>
        <v>#N/A</v>
      </c>
      <c r="Z277" s="182" t="str">
        <f t="shared" si="90"/>
        <v/>
      </c>
      <c r="AA277" s="117"/>
      <c r="AB277" s="117"/>
      <c r="AC277" s="117"/>
    </row>
    <row r="278" spans="1:29" ht="15" customHeight="1">
      <c r="B278" s="266" t="s">
        <v>370</v>
      </c>
      <c r="C278" s="178" t="s">
        <v>303</v>
      </c>
      <c r="D278" s="179" t="s">
        <v>108</v>
      </c>
      <c r="E278" s="184" t="e">
        <f ca="1">OFFSET(R$249,MATCH(L$244,T$250:T$269,0),0)</f>
        <v>#N/A</v>
      </c>
      <c r="F278" s="180" t="s">
        <v>361</v>
      </c>
      <c r="G278" s="176"/>
      <c r="H278" s="176">
        <f>1*10^-6</f>
        <v>9.9999999999999995E-7</v>
      </c>
      <c r="I278" s="164"/>
      <c r="J278" s="183">
        <v>3</v>
      </c>
      <c r="K278" s="238"/>
      <c r="L278" s="238">
        <f>SQRT((H278/SQRT(J278))^2+(H278/SQRT(J278))^2)</f>
        <v>8.1649658092772609E-7</v>
      </c>
      <c r="M278" s="180" t="s">
        <v>328</v>
      </c>
      <c r="N278" s="181" t="s">
        <v>371</v>
      </c>
      <c r="O278" s="165">
        <f>E279</f>
        <v>0.1</v>
      </c>
      <c r="P278" s="163" t="s">
        <v>368</v>
      </c>
      <c r="Q278" s="175">
        <f>-O278*1000</f>
        <v>-100</v>
      </c>
      <c r="R278" s="163" t="s">
        <v>364</v>
      </c>
      <c r="S278" s="182">
        <f t="shared" si="91"/>
        <v>0</v>
      </c>
      <c r="T278" s="163">
        <f t="shared" si="92"/>
        <v>8.1649658092772609E-5</v>
      </c>
      <c r="U278" s="165" t="s">
        <v>352</v>
      </c>
      <c r="V278" s="163">
        <v>100</v>
      </c>
      <c r="W278" s="190">
        <f t="shared" si="87"/>
        <v>0</v>
      </c>
      <c r="X278" s="186">
        <f t="shared" si="88"/>
        <v>0</v>
      </c>
      <c r="Y278" s="182">
        <f t="shared" si="89"/>
        <v>0</v>
      </c>
      <c r="Z278" s="182" t="str">
        <f t="shared" si="90"/>
        <v/>
      </c>
      <c r="AA278" s="117"/>
      <c r="AB278" s="117"/>
      <c r="AC278" s="117"/>
    </row>
    <row r="279" spans="1:29" ht="15" customHeight="1">
      <c r="B279" s="266" t="s">
        <v>372</v>
      </c>
      <c r="C279" s="178" t="s">
        <v>110</v>
      </c>
      <c r="D279" s="179" t="s">
        <v>111</v>
      </c>
      <c r="E279" s="165">
        <f>MAX(S250,0.1)</f>
        <v>0.1</v>
      </c>
      <c r="F279" s="180" t="s">
        <v>535</v>
      </c>
      <c r="G279" s="164"/>
      <c r="H279" s="165">
        <v>0.5</v>
      </c>
      <c r="I279" s="164"/>
      <c r="J279" s="183">
        <v>3</v>
      </c>
      <c r="K279" s="190"/>
      <c r="L279" s="190">
        <f>H279/(IF(I279="",1,I279)*SQRT(J279))</f>
        <v>0.28867513459481292</v>
      </c>
      <c r="M279" s="180" t="s">
        <v>535</v>
      </c>
      <c r="N279" s="181" t="s">
        <v>347</v>
      </c>
      <c r="O279" s="184" t="e">
        <f ca="1">E278</f>
        <v>#N/A</v>
      </c>
      <c r="P279" s="163" t="s">
        <v>368</v>
      </c>
      <c r="Q279" s="175" t="e">
        <f ca="1">-O279*1000</f>
        <v>#N/A</v>
      </c>
      <c r="R279" s="163" t="s">
        <v>536</v>
      </c>
      <c r="S279" s="182" t="e">
        <f t="shared" ca="1" si="91"/>
        <v>#N/A</v>
      </c>
      <c r="T279" s="163" t="e">
        <f t="shared" ca="1" si="92"/>
        <v>#N/A</v>
      </c>
      <c r="U279" s="165" t="s">
        <v>352</v>
      </c>
      <c r="V279" s="163">
        <v>12</v>
      </c>
      <c r="W279" s="190" t="e">
        <f t="shared" ca="1" si="87"/>
        <v>#N/A</v>
      </c>
      <c r="X279" s="186" t="e">
        <f t="shared" ca="1" si="88"/>
        <v>#N/A</v>
      </c>
      <c r="Y279" s="182" t="e">
        <f t="shared" ca="1" si="89"/>
        <v>#N/A</v>
      </c>
      <c r="Z279" s="182" t="str">
        <f t="shared" si="90"/>
        <v/>
      </c>
      <c r="AA279" s="117"/>
      <c r="AB279" s="117"/>
      <c r="AC279" s="117"/>
    </row>
    <row r="280" spans="1:29" ht="15" customHeight="1">
      <c r="B280" s="266" t="s">
        <v>373</v>
      </c>
      <c r="C280" s="178" t="s">
        <v>514</v>
      </c>
      <c r="D280" s="179" t="s">
        <v>1153</v>
      </c>
      <c r="E280" s="163">
        <v>0</v>
      </c>
      <c r="F280" s="180" t="s">
        <v>326</v>
      </c>
      <c r="G280" s="211"/>
      <c r="H280" s="163">
        <f>O244*1000</f>
        <v>0</v>
      </c>
      <c r="I280" s="163">
        <v>2</v>
      </c>
      <c r="J280" s="183">
        <v>3</v>
      </c>
      <c r="K280" s="190">
        <f>H280/(IF(I280="",1,I280)*SQRT(J280))</f>
        <v>0</v>
      </c>
      <c r="L280" s="190"/>
      <c r="M280" s="165" t="s">
        <v>357</v>
      </c>
      <c r="N280" s="181" t="s">
        <v>367</v>
      </c>
      <c r="O280" s="163"/>
      <c r="P280" s="163"/>
      <c r="Q280" s="175">
        <v>1</v>
      </c>
      <c r="R280" s="163"/>
      <c r="S280" s="182">
        <f t="shared" si="91"/>
        <v>0</v>
      </c>
      <c r="T280" s="163">
        <f t="shared" si="92"/>
        <v>0</v>
      </c>
      <c r="U280" s="165" t="s">
        <v>357</v>
      </c>
      <c r="V280" s="163" t="s">
        <v>548</v>
      </c>
      <c r="W280" s="190">
        <f t="shared" si="87"/>
        <v>0</v>
      </c>
      <c r="X280" s="186">
        <f t="shared" si="88"/>
        <v>0</v>
      </c>
      <c r="Y280" s="182">
        <f t="shared" si="89"/>
        <v>0</v>
      </c>
      <c r="Z280" s="182" t="str">
        <f t="shared" si="90"/>
        <v/>
      </c>
      <c r="AA280" s="117"/>
      <c r="AB280" s="117"/>
      <c r="AC280" s="117"/>
    </row>
    <row r="281" spans="1:29" ht="15" customHeight="1">
      <c r="B281" s="266" t="s">
        <v>537</v>
      </c>
      <c r="C281" s="178" t="s">
        <v>375</v>
      </c>
      <c r="D281" s="179" t="s">
        <v>539</v>
      </c>
      <c r="E281" s="267" t="e">
        <f ca="1">E274-E275-(E276*E277+E278*E279)*L244</f>
        <v>#N/A</v>
      </c>
      <c r="F281" s="180" t="s">
        <v>330</v>
      </c>
      <c r="G281" s="207"/>
      <c r="H281" s="208"/>
      <c r="I281" s="207"/>
      <c r="J281" s="207"/>
      <c r="K281" s="207"/>
      <c r="L281" s="207"/>
      <c r="M281" s="207"/>
      <c r="N281" s="207"/>
      <c r="O281" s="207"/>
      <c r="P281" s="207"/>
      <c r="Q281" s="207"/>
      <c r="R281" s="209"/>
      <c r="S281" s="185" t="e">
        <f ca="1">SQRT(SUMSQ(S274:S280))</f>
        <v>#N/A</v>
      </c>
      <c r="T281" s="185" t="e">
        <f ca="1">SQRT(SUMSQ(T274:T280))</f>
        <v>#N/A</v>
      </c>
      <c r="U281" s="165" t="s">
        <v>357</v>
      </c>
      <c r="V281" s="177" t="e">
        <f ca="1">IF(X281=0,"∞",ROUNDDOWN(W281^4/X281,0))</f>
        <v>#N/A</v>
      </c>
      <c r="W281" s="210" t="e">
        <f ca="1">SQRT(SUMSQ(W274:W280))</f>
        <v>#N/A</v>
      </c>
      <c r="X281" s="236" t="e">
        <f ca="1">SUM(X274:X280)</f>
        <v>#N/A</v>
      </c>
      <c r="Y281" s="210" t="e">
        <f ca="1">SQRT(SUMSQ(Y274:Y280))</f>
        <v>#N/A</v>
      </c>
      <c r="Z281" s="210" t="e">
        <f ca="1">SQRT(SUMSQ(Z274:Z280))</f>
        <v>#N/A</v>
      </c>
      <c r="AA281" s="117"/>
      <c r="AB281" s="117"/>
      <c r="AC281" s="117"/>
    </row>
    <row r="282" spans="1:29" ht="15" customHeight="1">
      <c r="L282" s="117"/>
      <c r="U282" s="117"/>
      <c r="V282" s="117"/>
      <c r="W282" s="117"/>
      <c r="X282" s="117"/>
      <c r="Y282" s="117"/>
      <c r="AC282" s="117"/>
    </row>
    <row r="283" spans="1:29" ht="15" customHeight="1">
      <c r="B283" s="265"/>
      <c r="C283" s="551" t="s">
        <v>515</v>
      </c>
      <c r="D283" s="552"/>
      <c r="E283" s="552"/>
      <c r="F283" s="552"/>
      <c r="G283" s="553"/>
      <c r="H283" s="266" t="s">
        <v>549</v>
      </c>
      <c r="I283" s="266" t="s">
        <v>514</v>
      </c>
      <c r="J283" s="551" t="s">
        <v>1168</v>
      </c>
      <c r="K283" s="552"/>
      <c r="L283" s="552"/>
      <c r="M283" s="553"/>
      <c r="N283" s="306" t="s">
        <v>1161</v>
      </c>
      <c r="O283" s="551" t="s">
        <v>1162</v>
      </c>
      <c r="P283" s="552"/>
      <c r="Q283" s="552"/>
      <c r="R283" s="558" t="s">
        <v>1170</v>
      </c>
      <c r="S283" s="551" t="s">
        <v>1171</v>
      </c>
      <c r="T283" s="552"/>
      <c r="U283" s="553"/>
      <c r="W283" s="117"/>
    </row>
    <row r="284" spans="1:29" ht="15" customHeight="1">
      <c r="B284" s="265"/>
      <c r="C284" s="265">
        <v>1</v>
      </c>
      <c r="D284" s="265">
        <v>2</v>
      </c>
      <c r="E284" s="265" t="s">
        <v>433</v>
      </c>
      <c r="F284" s="265" t="s">
        <v>552</v>
      </c>
      <c r="G284" s="265" t="s">
        <v>513</v>
      </c>
      <c r="H284" s="265" t="s">
        <v>553</v>
      </c>
      <c r="I284" s="265" t="s">
        <v>326</v>
      </c>
      <c r="J284" s="306" t="s">
        <v>1166</v>
      </c>
      <c r="K284" s="306" t="s">
        <v>1175</v>
      </c>
      <c r="L284" s="306" t="s">
        <v>1164</v>
      </c>
      <c r="M284" s="306" t="s">
        <v>1176</v>
      </c>
      <c r="N284" s="307"/>
      <c r="O284" s="306" t="s">
        <v>1166</v>
      </c>
      <c r="P284" s="306" t="s">
        <v>1167</v>
      </c>
      <c r="Q284" s="306" t="s">
        <v>1172</v>
      </c>
      <c r="R284" s="580"/>
      <c r="S284" s="305" t="s">
        <v>1173</v>
      </c>
      <c r="T284" s="554" t="s">
        <v>1177</v>
      </c>
      <c r="U284" s="555"/>
      <c r="W284" s="117"/>
    </row>
    <row r="285" spans="1:29" ht="15" customHeight="1">
      <c r="B285" s="265" t="s">
        <v>377</v>
      </c>
      <c r="C285" s="119" t="e">
        <f ca="1">S281*E296</f>
        <v>#N/A</v>
      </c>
      <c r="D285" s="119" t="e">
        <f ca="1">T281*E296</f>
        <v>#N/A</v>
      </c>
      <c r="E285" s="246">
        <f>L244</f>
        <v>0</v>
      </c>
      <c r="F285" s="121" t="str">
        <f>U281</f>
        <v>μm</v>
      </c>
      <c r="G285" s="126" t="e">
        <f ca="1">SQRT(SUMSQ(C285,D285*E285))/1000</f>
        <v>#N/A</v>
      </c>
      <c r="H285" s="125" t="e">
        <f ca="1">MAX(G285:G286)</f>
        <v>#N/A</v>
      </c>
      <c r="I285" s="153">
        <f>O244</f>
        <v>0</v>
      </c>
      <c r="J285" s="118" t="e">
        <f ca="1">MAX(IF(H285&lt;0.00001,6,IF(H285&lt;0.0001,5,IF(H285&lt;0.001,4,IF(H285&lt;0.01,3,IF(H285&lt;0.1,2,IF(H285&lt;1,1,IF(H285&lt;10,0,IF(H285&lt;100,-1,-2)))))))),0)+K286</f>
        <v>#N/A</v>
      </c>
      <c r="K285" s="118" t="e">
        <f ca="1">MAX(IF(H286&lt;0.00001,6,IF(H286&lt;0.0001,5,IF(H286&lt;0.001,4,IF(H286&lt;0.01,3,IF(H286&lt;0.1,2,IF(H286&lt;1,1,IF(H286&lt;10,0,IF(H286&lt;100,-1,-2)))))))),0)+1</f>
        <v>#N/A</v>
      </c>
      <c r="L285" s="163">
        <f>IFERROR(LEN(I285)-FIND(".",I285),0)</f>
        <v>0</v>
      </c>
      <c r="M285" s="186" t="e">
        <f ca="1">IF(Q286,IF(M286,MIN(J285,L285),J285),L285)</f>
        <v>#N/A</v>
      </c>
      <c r="N285" s="153" t="e">
        <f ca="1">ABS((H285-ROUND(H285,M285))/H285*100)</f>
        <v>#N/A</v>
      </c>
      <c r="O285" s="163" t="e">
        <f ca="1">OFFSET(P289,MATCH(M285,O290:O299,0),0)</f>
        <v>#N/A</v>
      </c>
      <c r="P285" s="163" t="e">
        <f ca="1">OFFSET(P289,MATCH(M285,O290:O299,0),0)</f>
        <v>#N/A</v>
      </c>
      <c r="Q285" s="163" t="str">
        <f ca="1">OFFSET(P289,MATCH(L285,O290:O299,0),0)</f>
        <v>0</v>
      </c>
      <c r="R285" s="122">
        <f ca="1">IFERROR(IF(G285=H285,0,1),0)</f>
        <v>0</v>
      </c>
      <c r="S285" s="127" t="e">
        <f ca="1">TEXT(IF(N285&gt;5,ROUNDUP(H285,M285),ROUND(H285,M285)),O285)</f>
        <v>#N/A</v>
      </c>
      <c r="T285" s="308" t="e">
        <f ca="1">ROUND(H286,K285)</f>
        <v>#N/A</v>
      </c>
      <c r="U285" s="127" t="e">
        <f ca="1">ROUNDUP(IF(G285=H285,D285,D286),3)</f>
        <v>#N/A</v>
      </c>
      <c r="W285" s="117"/>
    </row>
    <row r="286" spans="1:29" ht="15" customHeight="1">
      <c r="B286" s="265" t="s">
        <v>385</v>
      </c>
      <c r="C286" s="120" t="e">
        <f ca="1">$P$244</f>
        <v>#N/A</v>
      </c>
      <c r="D286" s="121" t="e">
        <f ca="1">$Q$244</f>
        <v>#N/A</v>
      </c>
      <c r="E286" s="118">
        <f>L244</f>
        <v>0</v>
      </c>
      <c r="F286" s="121" t="e">
        <f ca="1">$R$244</f>
        <v>#N/A</v>
      </c>
      <c r="G286" s="126" t="e">
        <f ca="1">SQRT(SUMSQ(C286,D286*E286))/1000</f>
        <v>#N/A</v>
      </c>
      <c r="H286" s="125" t="e">
        <f ca="1">IF(H285=G285,C285,C286)</f>
        <v>#N/A</v>
      </c>
      <c r="J286" s="266" t="s">
        <v>386</v>
      </c>
      <c r="K286" s="163">
        <f>IF(O286=TRUE,1,기본정보!$A$47)</f>
        <v>1</v>
      </c>
      <c r="L286" s="266" t="s">
        <v>387</v>
      </c>
      <c r="M286" s="163" t="b">
        <f>IF(O286=TRUE,FALSE,기본정보!$A$52)</f>
        <v>0</v>
      </c>
      <c r="N286" s="311" t="s">
        <v>388</v>
      </c>
      <c r="O286" s="163" t="b">
        <f>기본정보!$A$46=0</f>
        <v>1</v>
      </c>
      <c r="P286" s="311" t="s">
        <v>1178</v>
      </c>
      <c r="Q286" s="312" t="b">
        <f>TYPE('교정결과-HY'!$A$1)=2</f>
        <v>1</v>
      </c>
      <c r="R286" s="114"/>
      <c r="T286" s="127" t="e">
        <f ca="1">TEXT(T285,OFFSET(P289,MATCH(K285,O290:O299,0),0))</f>
        <v>#N/A</v>
      </c>
      <c r="U286" s="127" t="e">
        <f ca="1">TEXT(U285,OFFSET(P289,MATCH(3,O290:O299,0),0))</f>
        <v>#N/A</v>
      </c>
      <c r="W286" s="117"/>
    </row>
    <row r="287" spans="1:29" ht="15" customHeight="1">
      <c r="B287" s="115"/>
      <c r="C287" s="115"/>
      <c r="D287" s="115"/>
      <c r="Q287" s="114"/>
      <c r="R287" s="114"/>
      <c r="S287" s="114"/>
      <c r="T287" s="114"/>
      <c r="U287" s="114"/>
      <c r="V287" s="117"/>
    </row>
    <row r="288" spans="1:29" ht="15" customHeight="1">
      <c r="B288" s="123" t="s">
        <v>389</v>
      </c>
      <c r="C288" s="115"/>
      <c r="D288" s="115"/>
      <c r="F288" s="114"/>
      <c r="I288" s="178" t="s">
        <v>53</v>
      </c>
      <c r="J288" s="178" t="s">
        <v>390</v>
      </c>
      <c r="M288" s="114"/>
      <c r="N288" s="114"/>
      <c r="O288" s="262" t="s">
        <v>467</v>
      </c>
      <c r="P288" s="262" t="s">
        <v>468</v>
      </c>
      <c r="Q288" s="114"/>
      <c r="R288" s="560" t="s">
        <v>517</v>
      </c>
      <c r="S288" s="563" t="s">
        <v>377</v>
      </c>
      <c r="T288" s="564"/>
      <c r="U288" s="564"/>
      <c r="V288" s="564"/>
      <c r="W288" s="564"/>
      <c r="X288" s="564"/>
      <c r="Y288" s="564"/>
      <c r="Z288" s="564"/>
      <c r="AA288" s="564"/>
      <c r="AB288" s="565"/>
    </row>
    <row r="289" spans="1:28" ht="15" customHeight="1">
      <c r="B289" s="563" t="s">
        <v>393</v>
      </c>
      <c r="C289" s="565"/>
      <c r="D289" s="558" t="s">
        <v>394</v>
      </c>
      <c r="E289" s="266" t="s">
        <v>347</v>
      </c>
      <c r="F289" s="266" t="s">
        <v>348</v>
      </c>
      <c r="G289" s="266" t="s">
        <v>395</v>
      </c>
      <c r="I289" s="178"/>
      <c r="J289" s="178">
        <v>95.45</v>
      </c>
      <c r="M289" s="114"/>
      <c r="N289" s="114"/>
      <c r="O289" s="271" t="s">
        <v>396</v>
      </c>
      <c r="P289" s="271" t="s">
        <v>397</v>
      </c>
      <c r="Q289" s="114"/>
      <c r="R289" s="582"/>
      <c r="S289" s="265" t="s">
        <v>518</v>
      </c>
      <c r="T289" s="265" t="s">
        <v>519</v>
      </c>
      <c r="U289" s="265" t="s">
        <v>520</v>
      </c>
      <c r="V289" s="265" t="s">
        <v>343</v>
      </c>
      <c r="W289" s="266" t="s">
        <v>412</v>
      </c>
      <c r="X289" s="265" t="s">
        <v>521</v>
      </c>
      <c r="Y289" s="265" t="s">
        <v>343</v>
      </c>
      <c r="Z289" s="265" t="s">
        <v>412</v>
      </c>
      <c r="AA289" s="265" t="s">
        <v>518</v>
      </c>
      <c r="AB289" s="265" t="s">
        <v>519</v>
      </c>
    </row>
    <row r="290" spans="1:28" ht="15" customHeight="1">
      <c r="B290" s="265" t="s">
        <v>470</v>
      </c>
      <c r="C290" s="237" t="s">
        <v>399</v>
      </c>
      <c r="D290" s="559"/>
      <c r="E290" s="267" t="e">
        <f ca="1">Y281</f>
        <v>#N/A</v>
      </c>
      <c r="F290" s="267" t="e">
        <f ca="1">Z281</f>
        <v>#N/A</v>
      </c>
      <c r="G290" s="221" t="e">
        <f ca="1">F290/E290</f>
        <v>#N/A</v>
      </c>
      <c r="I290" s="163">
        <v>1</v>
      </c>
      <c r="J290" s="163">
        <v>13.97</v>
      </c>
      <c r="M290" s="114"/>
      <c r="N290" s="114"/>
      <c r="O290" s="187">
        <v>0</v>
      </c>
      <c r="P290" s="188" t="s">
        <v>400</v>
      </c>
      <c r="Q290" s="114"/>
      <c r="R290" s="118">
        <f>L184</f>
        <v>0</v>
      </c>
      <c r="S290" s="118" t="e">
        <f ca="1">T225</f>
        <v>#N/A</v>
      </c>
      <c r="T290" s="118" t="e">
        <f ca="1">U225</f>
        <v>#N/A</v>
      </c>
      <c r="U290" s="118" t="str">
        <f ca="1">IFERROR(SQRT(SUMSQ(S290,T290*MAX(R290:R291))),"")</f>
        <v/>
      </c>
      <c r="V290" s="118" t="e">
        <f ca="1">E235</f>
        <v>#N/A</v>
      </c>
      <c r="W290" s="118" t="e">
        <f ca="1">E236</f>
        <v>#N/A</v>
      </c>
      <c r="X290" s="118">
        <f ca="1">MAX(U290:U292)</f>
        <v>0</v>
      </c>
      <c r="Y290" s="233" t="e">
        <f ca="1">OFFSET(V289,MATCH(X290,U290:U292,0),0)</f>
        <v>#N/A</v>
      </c>
      <c r="Z290" s="233" t="e">
        <f ca="1">OFFSET(W289,MATCH(X290,U290:U292,0),0)</f>
        <v>#N/A</v>
      </c>
      <c r="AA290" s="233" t="e">
        <f ca="1">OFFSET(S293,MATCH(X290,U290:U292,0),0)</f>
        <v>#N/A</v>
      </c>
      <c r="AB290" s="233" t="e">
        <f ca="1">OFFSET(T293,MATCH(X290,U290:U292,0),0)</f>
        <v>#N/A</v>
      </c>
    </row>
    <row r="291" spans="1:28" ht="15" customHeight="1">
      <c r="B291" s="163">
        <v>1</v>
      </c>
      <c r="C291" s="182">
        <f ca="1">IFERROR(LARGE(Y274:Y280,B291),0)</f>
        <v>0</v>
      </c>
      <c r="D291" s="266" t="s">
        <v>472</v>
      </c>
      <c r="E291" s="574" t="e">
        <f ca="1">SQRT(SUMSQ(C293:C298,Z274:Z280))</f>
        <v>#N/A</v>
      </c>
      <c r="F291" s="574"/>
      <c r="G291" s="575" t="e">
        <f ca="1">E291/SQRT(SUMSQ(E292,F292))</f>
        <v>#N/A</v>
      </c>
      <c r="H291" s="114"/>
      <c r="I291" s="163">
        <v>2</v>
      </c>
      <c r="J291" s="163">
        <v>4.53</v>
      </c>
      <c r="O291" s="187">
        <v>1</v>
      </c>
      <c r="P291" s="188" t="s">
        <v>524</v>
      </c>
      <c r="Q291" s="114"/>
      <c r="R291" s="118">
        <f>L244</f>
        <v>0</v>
      </c>
      <c r="S291" s="118" t="e">
        <f ca="1">T285</f>
        <v>#N/A</v>
      </c>
      <c r="T291" s="118" t="e">
        <f ca="1">U285</f>
        <v>#N/A</v>
      </c>
      <c r="U291" s="118" t="str">
        <f ca="1">IFERROR(SQRT(SUMSQ(S291,T291*MAX(R290:R291))),"")</f>
        <v/>
      </c>
      <c r="V291" s="118" t="e">
        <f ca="1">E295</f>
        <v>#N/A</v>
      </c>
      <c r="W291" s="118" t="e">
        <f ca="1">E296</f>
        <v>#N/A</v>
      </c>
    </row>
    <row r="292" spans="1:28" ht="15" customHeight="1">
      <c r="B292" s="163">
        <v>2</v>
      </c>
      <c r="C292" s="182">
        <f ca="1">IFERROR(LARGE(Y274:Y280,B292),0)</f>
        <v>0</v>
      </c>
      <c r="D292" s="266" t="s">
        <v>525</v>
      </c>
      <c r="E292" s="267">
        <f ca="1">C291</f>
        <v>0</v>
      </c>
      <c r="F292" s="267">
        <f ca="1">C292</f>
        <v>0</v>
      </c>
      <c r="G292" s="576"/>
      <c r="H292" s="114"/>
      <c r="I292" s="163">
        <v>3</v>
      </c>
      <c r="J292" s="163">
        <v>3.31</v>
      </c>
      <c r="O292" s="187">
        <v>2</v>
      </c>
      <c r="P292" s="188" t="s">
        <v>404</v>
      </c>
      <c r="Q292" s="114"/>
      <c r="R292" s="118"/>
      <c r="S292" s="118"/>
      <c r="T292" s="118"/>
      <c r="U292" s="118"/>
      <c r="V292" s="118"/>
      <c r="W292" s="118"/>
      <c r="X292" s="117"/>
    </row>
    <row r="293" spans="1:28" ht="15" customHeight="1">
      <c r="B293" s="163">
        <v>3</v>
      </c>
      <c r="C293" s="185">
        <f ca="1">IFERROR(LARGE(Y274:Y280,B293),0)</f>
        <v>0</v>
      </c>
      <c r="D293" s="573" t="s">
        <v>405</v>
      </c>
      <c r="E293" s="162" t="s">
        <v>406</v>
      </c>
      <c r="F293" s="162" t="s">
        <v>526</v>
      </c>
      <c r="G293" s="162" t="s">
        <v>408</v>
      </c>
      <c r="H293" s="114"/>
      <c r="I293" s="163">
        <v>4</v>
      </c>
      <c r="J293" s="163">
        <v>2.87</v>
      </c>
      <c r="O293" s="187">
        <v>3</v>
      </c>
      <c r="P293" s="188" t="s">
        <v>409</v>
      </c>
      <c r="Q293" s="114"/>
      <c r="R293" s="577" t="s">
        <v>198</v>
      </c>
      <c r="S293" s="269" t="s">
        <v>518</v>
      </c>
      <c r="T293" s="269" t="s">
        <v>519</v>
      </c>
      <c r="U293" s="114"/>
      <c r="V293" s="117"/>
    </row>
    <row r="294" spans="1:28" ht="15" customHeight="1">
      <c r="B294" s="163">
        <v>4</v>
      </c>
      <c r="C294" s="185">
        <f ca="1">IFERROR(LARGE(Y274:Y280,B294),0)</f>
        <v>0</v>
      </c>
      <c r="D294" s="573"/>
      <c r="E294" s="163">
        <f ca="1">OFFSET(H273,MATCH(E292,Y274:Y280,0),0)/IF(OFFSET(I273,MATCH(E292,Y274:Y280,0),0)="",1,OFFSET(I273,MATCH(E292,Y274:Y280,0),0))</f>
        <v>9.9999999999999995E-7</v>
      </c>
      <c r="F294" s="163">
        <f ca="1">OFFSET(H273,MATCH(F292,Y274:Y280,0),0)/IF(OFFSET(I273,MATCH(F292,Y274:Y280,0),0)="",1,OFFSET(I273,MATCH(F292,Y274:Y280,0),0))</f>
        <v>9.9999999999999995E-7</v>
      </c>
      <c r="G294" s="267">
        <f ca="1">ABS(E294-F294)/(E294+F294)</f>
        <v>0</v>
      </c>
      <c r="H294" s="114"/>
      <c r="I294" s="163">
        <v>5</v>
      </c>
      <c r="J294" s="163">
        <v>2.65</v>
      </c>
      <c r="O294" s="187">
        <v>4</v>
      </c>
      <c r="P294" s="188" t="s">
        <v>410</v>
      </c>
      <c r="Q294" s="114"/>
      <c r="R294" s="578"/>
      <c r="S294" s="118" t="e">
        <f ca="1">T226</f>
        <v>#N/A</v>
      </c>
      <c r="T294" s="118" t="e">
        <f ca="1">U226</f>
        <v>#N/A</v>
      </c>
      <c r="U294" s="114"/>
      <c r="V294" s="117"/>
    </row>
    <row r="295" spans="1:28" ht="15" customHeight="1">
      <c r="B295" s="163">
        <v>5</v>
      </c>
      <c r="C295" s="185">
        <f ca="1">IFERROR(LARGE(Y274:Y280,B295),0)</f>
        <v>0</v>
      </c>
      <c r="D295" s="266" t="s">
        <v>343</v>
      </c>
      <c r="E295" s="152" t="e">
        <f ca="1">IF(AND(G290&lt;0.3,G291&lt;0.3),"사다리꼴","정규")</f>
        <v>#N/A</v>
      </c>
      <c r="H295" s="114"/>
      <c r="I295" s="163">
        <v>6</v>
      </c>
      <c r="J295" s="163">
        <v>2.52</v>
      </c>
      <c r="O295" s="187">
        <v>5</v>
      </c>
      <c r="P295" s="188" t="s">
        <v>411</v>
      </c>
      <c r="Q295" s="114"/>
      <c r="R295" s="578"/>
      <c r="S295" s="118" t="e">
        <f ca="1">T286</f>
        <v>#N/A</v>
      </c>
      <c r="T295" s="118" t="e">
        <f ca="1">U286</f>
        <v>#N/A</v>
      </c>
      <c r="U295" s="114"/>
      <c r="V295" s="117"/>
    </row>
    <row r="296" spans="1:28" ht="15" customHeight="1">
      <c r="B296" s="163">
        <v>6</v>
      </c>
      <c r="C296" s="185">
        <f ca="1">IFERROR(LARGE(Y274:Y280,B296),0)</f>
        <v>0</v>
      </c>
      <c r="D296" s="266" t="s">
        <v>412</v>
      </c>
      <c r="E296" s="163" t="e">
        <f ca="1">IF(E295="정규",IF(OR(V281="∞",V281&gt;=10),2,OFFSET(J289,MATCH(V281,I290:I299,0),0)),ROUND((1-SQRT((1-0.95)*(1-G294^2)))/SQRT((1+G294^2)/6),2))</f>
        <v>#N/A</v>
      </c>
      <c r="H296" s="114"/>
      <c r="I296" s="163">
        <v>7</v>
      </c>
      <c r="J296" s="163">
        <v>2.4300000000000002</v>
      </c>
      <c r="O296" s="187">
        <v>6</v>
      </c>
      <c r="P296" s="188" t="s">
        <v>527</v>
      </c>
      <c r="Q296" s="114"/>
      <c r="R296" s="579"/>
      <c r="S296" s="118"/>
      <c r="T296" s="118"/>
      <c r="U296" s="114"/>
      <c r="V296" s="117"/>
    </row>
    <row r="297" spans="1:28" ht="15" customHeight="1">
      <c r="B297" s="163">
        <v>7</v>
      </c>
      <c r="C297" s="185">
        <f ca="1">IFERROR(LARGE(Y274:Y280,B297),0)</f>
        <v>0</v>
      </c>
      <c r="D297" s="182" t="str">
        <f>Z280</f>
        <v/>
      </c>
      <c r="F297" s="114"/>
      <c r="G297" s="114"/>
      <c r="H297" s="114"/>
      <c r="I297" s="163">
        <v>8</v>
      </c>
      <c r="J297" s="163">
        <v>2.37</v>
      </c>
      <c r="O297" s="187">
        <v>7</v>
      </c>
      <c r="P297" s="188" t="s">
        <v>414</v>
      </c>
      <c r="Q297" s="114"/>
      <c r="R297" s="114"/>
      <c r="S297" s="114"/>
      <c r="T297" s="114"/>
      <c r="U297" s="114"/>
      <c r="V297" s="117"/>
    </row>
    <row r="298" spans="1:28" ht="15" customHeight="1">
      <c r="B298" s="163"/>
      <c r="C298" s="185"/>
      <c r="D298" s="182"/>
      <c r="I298" s="163">
        <v>9</v>
      </c>
      <c r="J298" s="163">
        <v>2.3199999999999998</v>
      </c>
      <c r="O298" s="187">
        <v>8</v>
      </c>
      <c r="P298" s="188" t="s">
        <v>415</v>
      </c>
      <c r="Q298" s="114"/>
      <c r="R298" s="114"/>
      <c r="S298" s="114"/>
      <c r="T298" s="114"/>
      <c r="U298" s="114"/>
      <c r="V298" s="117"/>
    </row>
    <row r="299" spans="1:28" ht="15" customHeight="1">
      <c r="B299" s="115"/>
      <c r="C299" s="115"/>
      <c r="D299" s="115"/>
      <c r="I299" s="163" t="s">
        <v>54</v>
      </c>
      <c r="J299" s="163">
        <v>2</v>
      </c>
      <c r="O299" s="187">
        <v>9</v>
      </c>
      <c r="P299" s="188" t="s">
        <v>416</v>
      </c>
      <c r="Q299" s="114"/>
      <c r="R299" s="114"/>
      <c r="S299" s="114"/>
      <c r="T299" s="114"/>
      <c r="U299" s="114"/>
      <c r="V299" s="117"/>
    </row>
    <row r="300" spans="1:28" ht="15" customHeight="1">
      <c r="B300" s="115"/>
      <c r="C300" s="115"/>
      <c r="D300" s="115"/>
      <c r="Q300" s="114"/>
      <c r="R300" s="114"/>
      <c r="S300" s="114"/>
      <c r="T300" s="114"/>
      <c r="U300" s="114"/>
      <c r="V300" s="117"/>
    </row>
    <row r="301" spans="1:28" ht="18" customHeight="1">
      <c r="A301" s="227" t="s">
        <v>554</v>
      </c>
    </row>
    <row r="302" spans="1:28" ht="15" customHeight="1">
      <c r="A302" s="111" t="s">
        <v>555</v>
      </c>
      <c r="B302" s="112"/>
      <c r="C302" s="112"/>
      <c r="D302" s="112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</row>
    <row r="303" spans="1:28" ht="15" customHeight="1">
      <c r="B303" s="266" t="s">
        <v>420</v>
      </c>
      <c r="C303" s="266" t="s">
        <v>285</v>
      </c>
      <c r="D303" s="266" t="s">
        <v>299</v>
      </c>
      <c r="E303" s="266" t="s">
        <v>292</v>
      </c>
      <c r="F303" s="266" t="s">
        <v>293</v>
      </c>
      <c r="G303" s="266" t="s">
        <v>294</v>
      </c>
      <c r="H303" s="113"/>
      <c r="I303" s="113"/>
      <c r="J303" s="114"/>
      <c r="K303" s="114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</row>
    <row r="304" spans="1:28" ht="15" customHeight="1">
      <c r="B304" s="163">
        <f>Straightness_1!I4</f>
        <v>0</v>
      </c>
      <c r="C304" s="163">
        <f>Straightness_1!J4</f>
        <v>0</v>
      </c>
      <c r="D304" s="163">
        <f>Straightness_1!K4</f>
        <v>0</v>
      </c>
      <c r="E304" s="163">
        <f>Straightness_1!E4</f>
        <v>0</v>
      </c>
      <c r="F304" s="163">
        <f>Straightness_1!F4</f>
        <v>0</v>
      </c>
      <c r="G304" s="163">
        <f>Straightness_1!G4</f>
        <v>0</v>
      </c>
      <c r="J304" s="114"/>
      <c r="K304" s="114"/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</row>
    <row r="305" spans="1:34" ht="15" customHeight="1">
      <c r="B305" s="112"/>
      <c r="C305" s="112"/>
      <c r="D305" s="112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</row>
    <row r="306" spans="1:34" ht="15" customHeight="1">
      <c r="A306" s="111" t="s">
        <v>295</v>
      </c>
      <c r="E306" s="112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4"/>
      <c r="X306" s="124" t="s">
        <v>296</v>
      </c>
    </row>
    <row r="307" spans="1:34" ht="15" customHeight="1">
      <c r="B307" s="560" t="s">
        <v>297</v>
      </c>
      <c r="C307" s="263" t="s">
        <v>556</v>
      </c>
      <c r="D307" s="560" t="s">
        <v>398</v>
      </c>
      <c r="E307" s="560" t="s">
        <v>672</v>
      </c>
      <c r="F307" s="560" t="s">
        <v>299</v>
      </c>
      <c r="G307" s="563" t="s">
        <v>195</v>
      </c>
      <c r="H307" s="564"/>
      <c r="I307" s="564"/>
      <c r="J307" s="564"/>
      <c r="K307" s="564"/>
      <c r="L307" s="565"/>
      <c r="M307" s="566" t="s">
        <v>424</v>
      </c>
      <c r="N307" s="551" t="s">
        <v>300</v>
      </c>
      <c r="O307" s="553"/>
      <c r="P307" s="558" t="s">
        <v>557</v>
      </c>
      <c r="Q307" s="551" t="s">
        <v>558</v>
      </c>
      <c r="R307" s="553"/>
      <c r="S307" s="558" t="s">
        <v>559</v>
      </c>
      <c r="T307" s="266" t="s">
        <v>560</v>
      </c>
      <c r="U307" s="556" t="s">
        <v>561</v>
      </c>
      <c r="V307" s="557"/>
      <c r="W307" s="117"/>
      <c r="X307" s="569" t="s">
        <v>306</v>
      </c>
      <c r="Y307" s="570"/>
      <c r="Z307" s="556" t="s">
        <v>562</v>
      </c>
      <c r="AA307" s="557"/>
      <c r="AB307" s="557"/>
      <c r="AC307" s="557"/>
      <c r="AD307" s="557"/>
      <c r="AE307" s="557"/>
      <c r="AF307" s="557"/>
      <c r="AG307" s="557"/>
      <c r="AH307" s="571"/>
    </row>
    <row r="308" spans="1:34" ht="15" customHeight="1">
      <c r="B308" s="561"/>
      <c r="C308" s="266" t="s">
        <v>563</v>
      </c>
      <c r="D308" s="561"/>
      <c r="E308" s="561"/>
      <c r="F308" s="561"/>
      <c r="G308" s="172" t="s">
        <v>429</v>
      </c>
      <c r="H308" s="265" t="s">
        <v>307</v>
      </c>
      <c r="I308" s="172" t="s">
        <v>104</v>
      </c>
      <c r="J308" s="265" t="s">
        <v>105</v>
      </c>
      <c r="K308" s="172" t="s">
        <v>106</v>
      </c>
      <c r="L308" s="265" t="s">
        <v>564</v>
      </c>
      <c r="M308" s="567"/>
      <c r="N308" s="266" t="s">
        <v>565</v>
      </c>
      <c r="O308" s="266" t="s">
        <v>566</v>
      </c>
      <c r="P308" s="559"/>
      <c r="Q308" s="266" t="s">
        <v>318</v>
      </c>
      <c r="R308" s="266" t="s">
        <v>566</v>
      </c>
      <c r="S308" s="559"/>
      <c r="T308" s="266" t="s">
        <v>370</v>
      </c>
      <c r="U308" s="266" t="s">
        <v>530</v>
      </c>
      <c r="V308" s="266" t="s">
        <v>318</v>
      </c>
      <c r="W308" s="117"/>
      <c r="X308" s="201" t="s">
        <v>320</v>
      </c>
      <c r="Y308" s="201" t="s">
        <v>321</v>
      </c>
      <c r="Z308" s="266" t="s">
        <v>567</v>
      </c>
      <c r="AA308" s="563" t="s">
        <v>323</v>
      </c>
      <c r="AB308" s="565"/>
      <c r="AC308" s="551" t="s">
        <v>318</v>
      </c>
      <c r="AD308" s="553"/>
      <c r="AE308" s="569" t="s">
        <v>306</v>
      </c>
      <c r="AF308" s="570"/>
      <c r="AG308" s="200" t="s">
        <v>531</v>
      </c>
      <c r="AH308" s="200" t="s">
        <v>546</v>
      </c>
    </row>
    <row r="309" spans="1:34" ht="15" customHeight="1">
      <c r="B309" s="562"/>
      <c r="C309" s="241">
        <f>COUNTIF(Straightness_1!$A$4:$A$39,C310)</f>
        <v>0</v>
      </c>
      <c r="D309" s="562"/>
      <c r="E309" s="562"/>
      <c r="F309" s="562"/>
      <c r="G309" s="265" t="s">
        <v>206</v>
      </c>
      <c r="H309" s="265" t="s">
        <v>206</v>
      </c>
      <c r="I309" s="265" t="s">
        <v>206</v>
      </c>
      <c r="J309" s="265" t="s">
        <v>206</v>
      </c>
      <c r="K309" s="265" t="s">
        <v>206</v>
      </c>
      <c r="L309" s="265" t="s">
        <v>206</v>
      </c>
      <c r="M309" s="266" t="s">
        <v>140</v>
      </c>
      <c r="N309" s="266" t="s">
        <v>326</v>
      </c>
      <c r="O309" s="266" t="s">
        <v>330</v>
      </c>
      <c r="P309" s="266" t="s">
        <v>352</v>
      </c>
      <c r="Q309" s="266" t="s">
        <v>357</v>
      </c>
      <c r="R309" s="266" t="s">
        <v>568</v>
      </c>
      <c r="S309" s="266" t="s">
        <v>568</v>
      </c>
      <c r="T309" s="266" t="s">
        <v>357</v>
      </c>
      <c r="U309" s="266" t="s">
        <v>357</v>
      </c>
      <c r="V309" s="266" t="s">
        <v>352</v>
      </c>
      <c r="W309" s="117"/>
      <c r="X309" s="266" t="s">
        <v>568</v>
      </c>
      <c r="Y309" s="266" t="s">
        <v>352</v>
      </c>
      <c r="Z309" s="266" t="s">
        <v>330</v>
      </c>
      <c r="AA309" s="266" t="s">
        <v>133</v>
      </c>
      <c r="AB309" s="266" t="s">
        <v>331</v>
      </c>
      <c r="AC309" s="266" t="s">
        <v>357</v>
      </c>
      <c r="AD309" s="266" t="s">
        <v>331</v>
      </c>
      <c r="AE309" s="266" t="s">
        <v>352</v>
      </c>
      <c r="AF309" s="200" t="s">
        <v>326</v>
      </c>
      <c r="AG309" s="270">
        <f>IF(TYPE(MATCH("FAIL",AG310:AG396,0))=16,0,1)</f>
        <v>0</v>
      </c>
      <c r="AH309" s="200" t="s">
        <v>331</v>
      </c>
    </row>
    <row r="310" spans="1:34" ht="15" customHeight="1">
      <c r="B310" s="163" t="b">
        <f t="shared" ref="B310:B320" si="93">D310&lt;C$309</f>
        <v>0</v>
      </c>
      <c r="C310" s="163" t="s">
        <v>207</v>
      </c>
      <c r="D310" s="163">
        <v>0</v>
      </c>
      <c r="E310" s="163" t="str">
        <f t="array" ref="E310">IF($B310=FALSE,"",(INDEX(Straightness_1!$A$4:$S$39,MATCH($C310&amp;$D310,Straightness_1!$A$4:$A$39&amp;Straightness_1!$B$4:$B$39,0),3)))</f>
        <v/>
      </c>
      <c r="F310" s="163" t="str">
        <f t="array" ref="F310">IF($B310=FALSE,"",(INDEX(Straightness_1!$A$4:$S$39,MATCH($C310&amp;$D310,Straightness_1!$A$4:$A$39&amp;Straightness_1!$B$4:$B$39,0),4)))</f>
        <v/>
      </c>
      <c r="G310" s="163" t="str">
        <f t="array" ref="G310">IF($B310=FALSE,"",(INDEX(Straightness_1!$A$4:$S$39,MATCH($C310&amp;$D310,Straightness_1!$A$4:$A$39&amp;Straightness_1!$B$4:$B$39,0),15)))</f>
        <v/>
      </c>
      <c r="H310" s="163" t="str">
        <f t="array" ref="H310">IF($B310=FALSE,"",(INDEX(Straightness_1!$A$4:$S$39,MATCH($C310&amp;$D310,Straightness_1!$A$4:$A$39&amp;Straightness_1!$B$4:$B$39,0),16)))</f>
        <v/>
      </c>
      <c r="I310" s="163" t="str">
        <f t="array" ref="I310">IF($B310=FALSE,"",(INDEX(Straightness_1!$A$4:$S$39,MATCH($C310&amp;$D310,Straightness_1!$A$4:$A$39&amp;Straightness_1!$B$4:$B$39,0),17)))</f>
        <v/>
      </c>
      <c r="J310" s="163" t="str">
        <f t="array" ref="J310">IF($B310=FALSE,"",(INDEX(Straightness_1!$A$4:$S$39,MATCH($C310&amp;$D310,Straightness_1!$A$4:$A$39&amp;Straightness_1!$B$4:$B$39,0),18)))</f>
        <v/>
      </c>
      <c r="K310" s="163" t="str">
        <f t="array" ref="K310">IF($B310=FALSE,"",(INDEX(Straightness_1!$A$4:$S$39,MATCH($C310&amp;$D310,Straightness_1!$A$4:$A$39&amp;Straightness_1!$B$4:$B$39,0),19)))</f>
        <v/>
      </c>
      <c r="L310" s="163" t="str">
        <f>IF($B310=FALSE,"",AVERAGE(G310:K310))</f>
        <v/>
      </c>
      <c r="M310" s="173" t="str">
        <f>IF($B310=FALSE,"",STDEV(G310:K310))</f>
        <v/>
      </c>
      <c r="N310" s="163" t="str">
        <f t="shared" ref="N310:N320" si="94">IF($B310=FALSE,"",L310-L$310)</f>
        <v/>
      </c>
      <c r="O310" s="241" t="str">
        <f>IF($B310=FALSE,"",N310)</f>
        <v/>
      </c>
      <c r="P310" s="247" t="str">
        <f t="shared" ref="P310" ca="1" si="95">IF($B310=FALSE,"",(O310-$D310/($C$309-1)*OFFSET(O$309,$C$309,0))*1000)</f>
        <v/>
      </c>
      <c r="Q310" s="163" t="str">
        <f>IF($B310=FALSE,"",Straightness_1!D43)</f>
        <v/>
      </c>
      <c r="R310" s="241" t="str">
        <f>IF($B310=FALSE,"",Q310)</f>
        <v/>
      </c>
      <c r="S310" s="242" t="str">
        <f t="shared" ref="S310:S320" ca="1" si="96">IF($B310=FALSE,"",R310-$D310/($C$309-1)*OFFSET(R$309,$C$309,0))</f>
        <v/>
      </c>
      <c r="T310" s="163" t="str">
        <f t="shared" ref="T310:T320" si="97">IF($B310=FALSE,"",-S310+P310)</f>
        <v/>
      </c>
      <c r="U310" s="163" t="str">
        <f>IF($B310=FALSE,"",ROUND(-T310,$L$285))</f>
        <v/>
      </c>
      <c r="V310" s="163" t="str">
        <f>IF($B310=FALSE,"",ROUND(T310,$L$285))</f>
        <v/>
      </c>
      <c r="W310" s="117"/>
      <c r="X310" s="163" t="e">
        <f t="array" ref="X310">INDEX(Straightness_1!$A$4:$S$39,MATCH($C310&amp;$D310,Straightness_1!$A$4:$A$39&amp;Straightness_1!$B$4:$B$39,0),12)*1000</f>
        <v>#N/A</v>
      </c>
      <c r="Y310" s="163" t="e">
        <f t="array" ref="Y310">INDEX(Straightness_1!$A$4:$S$39,MATCH($C310&amp;$D310,Straightness_1!$A$4:$A$39&amp;Straightness_1!$B$4:$B$39,0),13)*1000</f>
        <v>#N/A</v>
      </c>
      <c r="Z310" s="163" t="str">
        <f>TEXT(E310,IF(E310&gt;=1000,"# ##0","0"))</f>
        <v/>
      </c>
      <c r="AA310" s="166" t="e">
        <f ca="1">TEXT(U310,$O$407)</f>
        <v>#DIV/0!</v>
      </c>
      <c r="AB310" s="166" t="e">
        <f ca="1">TEXT(U310/1000,$P$407)</f>
        <v>#VALUE!</v>
      </c>
      <c r="AC310" s="166" t="e">
        <f ca="1">TEXT(V310,$O$407)</f>
        <v>#DIV/0!</v>
      </c>
      <c r="AD310" s="166" t="e">
        <f ca="1">TEXT(V310/1000,$P$407)</f>
        <v>#VALUE!</v>
      </c>
      <c r="AE310" s="166" t="e">
        <f ca="1">TEXT(Y310,"± "&amp;$O$407)</f>
        <v>#N/A</v>
      </c>
      <c r="AF310" s="166" t="e">
        <f ca="1">TEXT(Y310/1000,"± "&amp;$P$407)</f>
        <v>#N/A</v>
      </c>
      <c r="AG310" s="163" t="str">
        <f>IF($B310=FALSE,"",IF(AND(X310&lt;=V310,V310&lt;=Y310),"PASS","FAIL"))</f>
        <v/>
      </c>
      <c r="AH310" s="166" t="e">
        <f t="shared" ref="AH310:AH319" ca="1" si="98">T$407</f>
        <v>#DIV/0!</v>
      </c>
    </row>
    <row r="311" spans="1:34" ht="15" customHeight="1">
      <c r="B311" s="163" t="b">
        <f t="shared" si="93"/>
        <v>0</v>
      </c>
      <c r="C311" s="163" t="s">
        <v>207</v>
      </c>
      <c r="D311" s="163">
        <v>1</v>
      </c>
      <c r="E311" s="163" t="str">
        <f t="array" ref="E311">IF($B311=FALSE,"",(INDEX(Straightness_1!$A$4:$S$39,MATCH($C311&amp;$D311,Straightness_1!$A$4:$A$39&amp;Straightness_1!$B$4:$B$39,0),3)))</f>
        <v/>
      </c>
      <c r="F311" s="163" t="str">
        <f t="array" ref="F311">IF($B311=FALSE,"",(INDEX(Straightness_1!$A$4:$S$39,MATCH($C311&amp;$D311,Straightness_1!$A$4:$A$39&amp;Straightness_1!$B$4:$B$39,0),4)))</f>
        <v/>
      </c>
      <c r="G311" s="163" t="str">
        <f t="array" ref="G311">IF($B311=FALSE,"",(INDEX(Straightness_1!$A$4:$S$39,MATCH($C311&amp;$D311,Straightness_1!$A$4:$A$39&amp;Straightness_1!$B$4:$B$39,0),15)))</f>
        <v/>
      </c>
      <c r="H311" s="163" t="str">
        <f t="array" ref="H311">IF($B311=FALSE,"",(INDEX(Straightness_1!$A$4:$S$39,MATCH($C311&amp;$D311,Straightness_1!$A$4:$A$39&amp;Straightness_1!$B$4:$B$39,0),16)))</f>
        <v/>
      </c>
      <c r="I311" s="163" t="str">
        <f t="array" ref="I311">IF($B311=FALSE,"",(INDEX(Straightness_1!$A$4:$S$39,MATCH($C311&amp;$D311,Straightness_1!$A$4:$A$39&amp;Straightness_1!$B$4:$B$39,0),17)))</f>
        <v/>
      </c>
      <c r="J311" s="163" t="str">
        <f t="array" ref="J311">IF($B311=FALSE,"",(INDEX(Straightness_1!$A$4:$S$39,MATCH($C311&amp;$D311,Straightness_1!$A$4:$A$39&amp;Straightness_1!$B$4:$B$39,0),18)))</f>
        <v/>
      </c>
      <c r="K311" s="163" t="str">
        <f t="array" ref="K311">IF($B311=FALSE,"",(INDEX(Straightness_1!$A$4:$S$39,MATCH($C311&amp;$D311,Straightness_1!$A$4:$A$39&amp;Straightness_1!$B$4:$B$39,0),19)))</f>
        <v/>
      </c>
      <c r="L311" s="163" t="str">
        <f t="shared" ref="L311:L320" si="99">IF($B311=FALSE,"",AVERAGE(G311:K311))</f>
        <v/>
      </c>
      <c r="M311" s="173" t="str">
        <f t="shared" ref="M311:M320" si="100">IF($B311=FALSE,"",STDEV(G311:K311))</f>
        <v/>
      </c>
      <c r="N311" s="163" t="str">
        <f t="shared" si="94"/>
        <v/>
      </c>
      <c r="O311" s="163" t="str">
        <f>IF($B311=FALSE,"",O310+N311)</f>
        <v/>
      </c>
      <c r="P311" s="247" t="str">
        <f ca="1">IF($B311=FALSE,"",(O311-$D311/($C$309-1)*OFFSET(O$309,$C$309,0))*1000)</f>
        <v/>
      </c>
      <c r="Q311" s="163" t="str">
        <f>IF($B311=FALSE,"",Straightness_1!D44)</f>
        <v/>
      </c>
      <c r="R311" s="163" t="str">
        <f>IF($B311=FALSE,"",R310+Q311)</f>
        <v/>
      </c>
      <c r="S311" s="242" t="str">
        <f t="shared" ca="1" si="96"/>
        <v/>
      </c>
      <c r="T311" s="163" t="str">
        <f t="shared" si="97"/>
        <v/>
      </c>
      <c r="U311" s="163" t="str">
        <f t="shared" ref="U311:U320" si="101">IF($B311=FALSE,"",ROUND(-T311,$L$285))</f>
        <v/>
      </c>
      <c r="V311" s="163" t="str">
        <f t="shared" ref="V311:V320" si="102">IF($B311=FALSE,"",ROUND(T311,$L$285))</f>
        <v/>
      </c>
      <c r="W311" s="117"/>
      <c r="X311" s="163" t="e">
        <f t="array" ref="X311">INDEX(Straightness_1!$A$4:$S$39,MATCH($C311&amp;$D311,Straightness_1!$A$4:$A$39&amp;Straightness_1!$B$4:$B$39,0),12)*1000</f>
        <v>#N/A</v>
      </c>
      <c r="Y311" s="163" t="e">
        <f t="array" ref="Y311">INDEX(Straightness_1!$A$4:$S$39,MATCH($C311&amp;$D311,Straightness_1!$A$4:$A$39&amp;Straightness_1!$B$4:$B$39,0),13)*1000</f>
        <v>#N/A</v>
      </c>
      <c r="Z311" s="163" t="str">
        <f t="shared" ref="Z311:Z320" si="103">TEXT(E311,IF(E311&gt;=1000,"# ##0","0"))</f>
        <v/>
      </c>
      <c r="AA311" s="166" t="e">
        <f t="shared" ref="AA311:AA320" ca="1" si="104">TEXT(U311,$O$407)</f>
        <v>#DIV/0!</v>
      </c>
      <c r="AB311" s="166" t="e">
        <f t="shared" ref="AB311:AB320" ca="1" si="105">TEXT(U311/1000,$P$407)</f>
        <v>#VALUE!</v>
      </c>
      <c r="AC311" s="166" t="e">
        <f t="shared" ref="AC311:AC320" ca="1" si="106">TEXT(V311,$O$407)</f>
        <v>#DIV/0!</v>
      </c>
      <c r="AD311" s="166" t="e">
        <f t="shared" ref="AD311:AD320" ca="1" si="107">TEXT(V311/1000,$P$407)</f>
        <v>#VALUE!</v>
      </c>
      <c r="AE311" s="166" t="e">
        <f t="shared" ref="AE311:AE320" ca="1" si="108">TEXT(Y311,"± "&amp;$O$407)</f>
        <v>#N/A</v>
      </c>
      <c r="AF311" s="166" t="e">
        <f t="shared" ref="AF311:AF320" ca="1" si="109">TEXT(Y311/1000,"± "&amp;$P$407)</f>
        <v>#N/A</v>
      </c>
      <c r="AG311" s="163" t="str">
        <f t="shared" ref="AG311:AG320" si="110">IF($B311=FALSE,"",IF(AND(X311&lt;=V311,V311&lt;=Y311),"PASS","FAIL"))</f>
        <v/>
      </c>
      <c r="AH311" s="166" t="e">
        <f t="shared" ca="1" si="98"/>
        <v>#DIV/0!</v>
      </c>
    </row>
    <row r="312" spans="1:34" ht="15" customHeight="1">
      <c r="B312" s="163" t="b">
        <f t="shared" si="93"/>
        <v>0</v>
      </c>
      <c r="C312" s="163" t="s">
        <v>207</v>
      </c>
      <c r="D312" s="163">
        <v>2</v>
      </c>
      <c r="E312" s="163" t="str">
        <f t="array" ref="E312">IF($B312=FALSE,"",(INDEX(Straightness_1!$A$4:$S$39,MATCH($C312&amp;$D312,Straightness_1!$A$4:$A$39&amp;Straightness_1!$B$4:$B$39,0),3)))</f>
        <v/>
      </c>
      <c r="F312" s="163" t="str">
        <f t="array" ref="F312">IF($B312=FALSE,"",(INDEX(Straightness_1!$A$4:$S$39,MATCH($C312&amp;$D312,Straightness_1!$A$4:$A$39&amp;Straightness_1!$B$4:$B$39,0),4)))</f>
        <v/>
      </c>
      <c r="G312" s="163" t="str">
        <f t="array" ref="G312">IF($B312=FALSE,"",(INDEX(Straightness_1!$A$4:$S$39,MATCH($C312&amp;$D312,Straightness_1!$A$4:$A$39&amp;Straightness_1!$B$4:$B$39,0),15)))</f>
        <v/>
      </c>
      <c r="H312" s="163" t="str">
        <f t="array" ref="H312">IF($B312=FALSE,"",(INDEX(Straightness_1!$A$4:$S$39,MATCH($C312&amp;$D312,Straightness_1!$A$4:$A$39&amp;Straightness_1!$B$4:$B$39,0),16)))</f>
        <v/>
      </c>
      <c r="I312" s="163" t="str">
        <f t="array" ref="I312">IF($B312=FALSE,"",(INDEX(Straightness_1!$A$4:$S$39,MATCH($C312&amp;$D312,Straightness_1!$A$4:$A$39&amp;Straightness_1!$B$4:$B$39,0),17)))</f>
        <v/>
      </c>
      <c r="J312" s="163" t="str">
        <f t="array" ref="J312">IF($B312=FALSE,"",(INDEX(Straightness_1!$A$4:$S$39,MATCH($C312&amp;$D312,Straightness_1!$A$4:$A$39&amp;Straightness_1!$B$4:$B$39,0),18)))</f>
        <v/>
      </c>
      <c r="K312" s="163" t="str">
        <f t="array" ref="K312">IF($B312=FALSE,"",(INDEX(Straightness_1!$A$4:$S$39,MATCH($C312&amp;$D312,Straightness_1!$A$4:$A$39&amp;Straightness_1!$B$4:$B$39,0),19)))</f>
        <v/>
      </c>
      <c r="L312" s="163" t="str">
        <f t="shared" si="99"/>
        <v/>
      </c>
      <c r="M312" s="173" t="str">
        <f t="shared" si="100"/>
        <v/>
      </c>
      <c r="N312" s="163" t="str">
        <f t="shared" si="94"/>
        <v/>
      </c>
      <c r="O312" s="163" t="str">
        <f>IF($B312=FALSE,"",O311+N312)</f>
        <v/>
      </c>
      <c r="P312" s="247" t="str">
        <f ca="1">IF($B312=FALSE,"",(O312-$D312/($C$309-1)*OFFSET(O$309,$C$309,0))*1000)</f>
        <v/>
      </c>
      <c r="Q312" s="163" t="str">
        <f>IF($B312=FALSE,"",Straightness_1!D45)</f>
        <v/>
      </c>
      <c r="R312" s="163" t="str">
        <f t="shared" ref="R312:R320" si="111">IF($B312=FALSE,"",R311+Q312)</f>
        <v/>
      </c>
      <c r="S312" s="242" t="str">
        <f t="shared" ca="1" si="96"/>
        <v/>
      </c>
      <c r="T312" s="163" t="str">
        <f t="shared" si="97"/>
        <v/>
      </c>
      <c r="U312" s="163" t="str">
        <f t="shared" si="101"/>
        <v/>
      </c>
      <c r="V312" s="163" t="str">
        <f t="shared" si="102"/>
        <v/>
      </c>
      <c r="W312" s="117"/>
      <c r="X312" s="163" t="e">
        <f t="array" ref="X312">INDEX(Straightness_1!$A$4:$S$39,MATCH($C312&amp;$D312,Straightness_1!$A$4:$A$39&amp;Straightness_1!$B$4:$B$39,0),12)*1000</f>
        <v>#N/A</v>
      </c>
      <c r="Y312" s="163" t="e">
        <f t="array" ref="Y312">INDEX(Straightness_1!$A$4:$S$39,MATCH($C312&amp;$D312,Straightness_1!$A$4:$A$39&amp;Straightness_1!$B$4:$B$39,0),13)*1000</f>
        <v>#N/A</v>
      </c>
      <c r="Z312" s="163" t="str">
        <f t="shared" si="103"/>
        <v/>
      </c>
      <c r="AA312" s="166" t="e">
        <f t="shared" ca="1" si="104"/>
        <v>#DIV/0!</v>
      </c>
      <c r="AB312" s="166" t="e">
        <f t="shared" ca="1" si="105"/>
        <v>#VALUE!</v>
      </c>
      <c r="AC312" s="166" t="e">
        <f t="shared" ca="1" si="106"/>
        <v>#DIV/0!</v>
      </c>
      <c r="AD312" s="166" t="e">
        <f t="shared" ca="1" si="107"/>
        <v>#VALUE!</v>
      </c>
      <c r="AE312" s="166" t="e">
        <f t="shared" ca="1" si="108"/>
        <v>#N/A</v>
      </c>
      <c r="AF312" s="166" t="e">
        <f t="shared" ca="1" si="109"/>
        <v>#N/A</v>
      </c>
      <c r="AG312" s="163" t="str">
        <f t="shared" si="110"/>
        <v/>
      </c>
      <c r="AH312" s="166" t="e">
        <f t="shared" ca="1" si="98"/>
        <v>#DIV/0!</v>
      </c>
    </row>
    <row r="313" spans="1:34" ht="15" customHeight="1">
      <c r="B313" s="163" t="b">
        <f t="shared" si="93"/>
        <v>0</v>
      </c>
      <c r="C313" s="163" t="s">
        <v>207</v>
      </c>
      <c r="D313" s="163">
        <v>3</v>
      </c>
      <c r="E313" s="163" t="str">
        <f t="array" ref="E313">IF($B313=FALSE,"",(INDEX(Straightness_1!$A$4:$S$39,MATCH($C313&amp;$D313,Straightness_1!$A$4:$A$39&amp;Straightness_1!$B$4:$B$39,0),3)))</f>
        <v/>
      </c>
      <c r="F313" s="163" t="str">
        <f t="array" ref="F313">IF($B313=FALSE,"",(INDEX(Straightness_1!$A$4:$S$39,MATCH($C313&amp;$D313,Straightness_1!$A$4:$A$39&amp;Straightness_1!$B$4:$B$39,0),4)))</f>
        <v/>
      </c>
      <c r="G313" s="163" t="str">
        <f t="array" ref="G313">IF($B313=FALSE,"",(INDEX(Straightness_1!$A$4:$S$39,MATCH($C313&amp;$D313,Straightness_1!$A$4:$A$39&amp;Straightness_1!$B$4:$B$39,0),15)))</f>
        <v/>
      </c>
      <c r="H313" s="163" t="str">
        <f t="array" ref="H313">IF($B313=FALSE,"",(INDEX(Straightness_1!$A$4:$S$39,MATCH($C313&amp;$D313,Straightness_1!$A$4:$A$39&amp;Straightness_1!$B$4:$B$39,0),16)))</f>
        <v/>
      </c>
      <c r="I313" s="163" t="str">
        <f t="array" ref="I313">IF($B313=FALSE,"",(INDEX(Straightness_1!$A$4:$S$39,MATCH($C313&amp;$D313,Straightness_1!$A$4:$A$39&amp;Straightness_1!$B$4:$B$39,0),17)))</f>
        <v/>
      </c>
      <c r="J313" s="163" t="str">
        <f t="array" ref="J313">IF($B313=FALSE,"",(INDEX(Straightness_1!$A$4:$S$39,MATCH($C313&amp;$D313,Straightness_1!$A$4:$A$39&amp;Straightness_1!$B$4:$B$39,0),18)))</f>
        <v/>
      </c>
      <c r="K313" s="163" t="str">
        <f t="array" ref="K313">IF($B313=FALSE,"",(INDEX(Straightness_1!$A$4:$S$39,MATCH($C313&amp;$D313,Straightness_1!$A$4:$A$39&amp;Straightness_1!$B$4:$B$39,0),19)))</f>
        <v/>
      </c>
      <c r="L313" s="163" t="str">
        <f t="shared" si="99"/>
        <v/>
      </c>
      <c r="M313" s="173" t="str">
        <f t="shared" si="100"/>
        <v/>
      </c>
      <c r="N313" s="163" t="str">
        <f t="shared" si="94"/>
        <v/>
      </c>
      <c r="O313" s="163" t="str">
        <f>IF($B313=FALSE,"",O312+N313)</f>
        <v/>
      </c>
      <c r="P313" s="247" t="str">
        <f ca="1">IF($B313=FALSE,"",(O313-$D313/($C$309-1)*OFFSET(O$309,$C$309,0))*1000)</f>
        <v/>
      </c>
      <c r="Q313" s="163" t="str">
        <f>IF($B313=FALSE,"",Straightness_1!D46)</f>
        <v/>
      </c>
      <c r="R313" s="163" t="str">
        <f t="shared" si="111"/>
        <v/>
      </c>
      <c r="S313" s="242" t="str">
        <f t="shared" ca="1" si="96"/>
        <v/>
      </c>
      <c r="T313" s="163" t="str">
        <f t="shared" si="97"/>
        <v/>
      </c>
      <c r="U313" s="163" t="str">
        <f t="shared" si="101"/>
        <v/>
      </c>
      <c r="V313" s="163" t="str">
        <f t="shared" si="102"/>
        <v/>
      </c>
      <c r="W313" s="117"/>
      <c r="X313" s="163" t="e">
        <f t="array" ref="X313">INDEX(Straightness_1!$A$4:$S$39,MATCH($C313&amp;$D313,Straightness_1!$A$4:$A$39&amp;Straightness_1!$B$4:$B$39,0),12)*1000</f>
        <v>#N/A</v>
      </c>
      <c r="Y313" s="163" t="e">
        <f t="array" ref="Y313">INDEX(Straightness_1!$A$4:$S$39,MATCH($C313&amp;$D313,Straightness_1!$A$4:$A$39&amp;Straightness_1!$B$4:$B$39,0),13)*1000</f>
        <v>#N/A</v>
      </c>
      <c r="Z313" s="163" t="str">
        <f t="shared" si="103"/>
        <v/>
      </c>
      <c r="AA313" s="166" t="e">
        <f t="shared" ca="1" si="104"/>
        <v>#DIV/0!</v>
      </c>
      <c r="AB313" s="166" t="e">
        <f t="shared" ca="1" si="105"/>
        <v>#VALUE!</v>
      </c>
      <c r="AC313" s="166" t="e">
        <f t="shared" ca="1" si="106"/>
        <v>#DIV/0!</v>
      </c>
      <c r="AD313" s="166" t="e">
        <f t="shared" ca="1" si="107"/>
        <v>#VALUE!</v>
      </c>
      <c r="AE313" s="166" t="e">
        <f t="shared" ca="1" si="108"/>
        <v>#N/A</v>
      </c>
      <c r="AF313" s="166" t="e">
        <f t="shared" ca="1" si="109"/>
        <v>#N/A</v>
      </c>
      <c r="AG313" s="163" t="str">
        <f t="shared" si="110"/>
        <v/>
      </c>
      <c r="AH313" s="166" t="e">
        <f t="shared" ca="1" si="98"/>
        <v>#DIV/0!</v>
      </c>
    </row>
    <row r="314" spans="1:34" ht="15" customHeight="1">
      <c r="B314" s="163" t="b">
        <f t="shared" si="93"/>
        <v>0</v>
      </c>
      <c r="C314" s="163" t="s">
        <v>207</v>
      </c>
      <c r="D314" s="163">
        <v>4</v>
      </c>
      <c r="E314" s="163" t="str">
        <f t="array" ref="E314">IF($B314=FALSE,"",(INDEX(Straightness_1!$A$4:$S$39,MATCH($C314&amp;$D314,Straightness_1!$A$4:$A$39&amp;Straightness_1!$B$4:$B$39,0),3)))</f>
        <v/>
      </c>
      <c r="F314" s="163" t="str">
        <f t="array" ref="F314">IF($B314=FALSE,"",(INDEX(Straightness_1!$A$4:$S$39,MATCH($C314&amp;$D314,Straightness_1!$A$4:$A$39&amp;Straightness_1!$B$4:$B$39,0),4)))</f>
        <v/>
      </c>
      <c r="G314" s="163" t="str">
        <f t="array" ref="G314">IF($B314=FALSE,"",(INDEX(Straightness_1!$A$4:$S$39,MATCH($C314&amp;$D314,Straightness_1!$A$4:$A$39&amp;Straightness_1!$B$4:$B$39,0),15)))</f>
        <v/>
      </c>
      <c r="H314" s="163" t="str">
        <f t="array" ref="H314">IF($B314=FALSE,"",(INDEX(Straightness_1!$A$4:$S$39,MATCH($C314&amp;$D314,Straightness_1!$A$4:$A$39&amp;Straightness_1!$B$4:$B$39,0),16)))</f>
        <v/>
      </c>
      <c r="I314" s="163" t="str">
        <f t="array" ref="I314">IF($B314=FALSE,"",(INDEX(Straightness_1!$A$4:$S$39,MATCH($C314&amp;$D314,Straightness_1!$A$4:$A$39&amp;Straightness_1!$B$4:$B$39,0),17)))</f>
        <v/>
      </c>
      <c r="J314" s="163" t="str">
        <f t="array" ref="J314">IF($B314=FALSE,"",(INDEX(Straightness_1!$A$4:$S$39,MATCH($C314&amp;$D314,Straightness_1!$A$4:$A$39&amp;Straightness_1!$B$4:$B$39,0),18)))</f>
        <v/>
      </c>
      <c r="K314" s="163" t="str">
        <f t="array" ref="K314">IF($B314=FALSE,"",(INDEX(Straightness_1!$A$4:$S$39,MATCH($C314&amp;$D314,Straightness_1!$A$4:$A$39&amp;Straightness_1!$B$4:$B$39,0),19)))</f>
        <v/>
      </c>
      <c r="L314" s="163" t="str">
        <f t="shared" si="99"/>
        <v/>
      </c>
      <c r="M314" s="173" t="str">
        <f t="shared" si="100"/>
        <v/>
      </c>
      <c r="N314" s="163" t="str">
        <f t="shared" si="94"/>
        <v/>
      </c>
      <c r="O314" s="163" t="str">
        <f>IF($B314=FALSE,"",O313+N314)</f>
        <v/>
      </c>
      <c r="P314" s="247" t="str">
        <f t="shared" ref="P314:P320" ca="1" si="112">IF($B314=FALSE,"",(O314-$D314/($C$309-1)*OFFSET(O$309,$C$309,0))*1000)</f>
        <v/>
      </c>
      <c r="Q314" s="163" t="str">
        <f>IF($B314=FALSE,"",Straightness_1!D47)</f>
        <v/>
      </c>
      <c r="R314" s="163" t="str">
        <f t="shared" si="111"/>
        <v/>
      </c>
      <c r="S314" s="242" t="str">
        <f t="shared" ca="1" si="96"/>
        <v/>
      </c>
      <c r="T314" s="163" t="str">
        <f t="shared" si="97"/>
        <v/>
      </c>
      <c r="U314" s="163" t="str">
        <f t="shared" si="101"/>
        <v/>
      </c>
      <c r="V314" s="163" t="str">
        <f t="shared" si="102"/>
        <v/>
      </c>
      <c r="W314" s="117"/>
      <c r="X314" s="163" t="e">
        <f t="array" ref="X314">INDEX(Straightness_1!$A$4:$S$39,MATCH($C314&amp;$D314,Straightness_1!$A$4:$A$39&amp;Straightness_1!$B$4:$B$39,0),12)*1000</f>
        <v>#N/A</v>
      </c>
      <c r="Y314" s="163" t="e">
        <f t="array" ref="Y314">INDEX(Straightness_1!$A$4:$S$39,MATCH($C314&amp;$D314,Straightness_1!$A$4:$A$39&amp;Straightness_1!$B$4:$B$39,0),13)*1000</f>
        <v>#N/A</v>
      </c>
      <c r="Z314" s="163" t="str">
        <f t="shared" si="103"/>
        <v/>
      </c>
      <c r="AA314" s="166" t="e">
        <f t="shared" ca="1" si="104"/>
        <v>#DIV/0!</v>
      </c>
      <c r="AB314" s="166" t="e">
        <f t="shared" ca="1" si="105"/>
        <v>#VALUE!</v>
      </c>
      <c r="AC314" s="166" t="e">
        <f t="shared" ca="1" si="106"/>
        <v>#DIV/0!</v>
      </c>
      <c r="AD314" s="166" t="e">
        <f t="shared" ca="1" si="107"/>
        <v>#VALUE!</v>
      </c>
      <c r="AE314" s="166" t="e">
        <f t="shared" ca="1" si="108"/>
        <v>#N/A</v>
      </c>
      <c r="AF314" s="166" t="e">
        <f t="shared" ca="1" si="109"/>
        <v>#N/A</v>
      </c>
      <c r="AG314" s="163" t="str">
        <f t="shared" si="110"/>
        <v/>
      </c>
      <c r="AH314" s="166" t="e">
        <f t="shared" ca="1" si="98"/>
        <v>#DIV/0!</v>
      </c>
    </row>
    <row r="315" spans="1:34" ht="15" customHeight="1">
      <c r="B315" s="163" t="b">
        <f t="shared" si="93"/>
        <v>0</v>
      </c>
      <c r="C315" s="163" t="s">
        <v>207</v>
      </c>
      <c r="D315" s="163">
        <v>5</v>
      </c>
      <c r="E315" s="163" t="str">
        <f t="array" ref="E315">IF($B315=FALSE,"",(INDEX(Straightness_1!$A$4:$S$39,MATCH($C315&amp;$D315,Straightness_1!$A$4:$A$39&amp;Straightness_1!$B$4:$B$39,0),3)))</f>
        <v/>
      </c>
      <c r="F315" s="163" t="str">
        <f t="array" ref="F315">IF($B315=FALSE,"",(INDEX(Straightness_1!$A$4:$S$39,MATCH($C315&amp;$D315,Straightness_1!$A$4:$A$39&amp;Straightness_1!$B$4:$B$39,0),4)))</f>
        <v/>
      </c>
      <c r="G315" s="163" t="str">
        <f t="array" ref="G315">IF($B315=FALSE,"",(INDEX(Straightness_1!$A$4:$S$39,MATCH($C315&amp;$D315,Straightness_1!$A$4:$A$39&amp;Straightness_1!$B$4:$B$39,0),15)))</f>
        <v/>
      </c>
      <c r="H315" s="163" t="str">
        <f t="array" ref="H315">IF($B315=FALSE,"",(INDEX(Straightness_1!$A$4:$S$39,MATCH($C315&amp;$D315,Straightness_1!$A$4:$A$39&amp;Straightness_1!$B$4:$B$39,0),16)))</f>
        <v/>
      </c>
      <c r="I315" s="163" t="str">
        <f t="array" ref="I315">IF($B315=FALSE,"",(INDEX(Straightness_1!$A$4:$S$39,MATCH($C315&amp;$D315,Straightness_1!$A$4:$A$39&amp;Straightness_1!$B$4:$B$39,0),17)))</f>
        <v/>
      </c>
      <c r="J315" s="163" t="str">
        <f t="array" ref="J315">IF($B315=FALSE,"",(INDEX(Straightness_1!$A$4:$S$39,MATCH($C315&amp;$D315,Straightness_1!$A$4:$A$39&amp;Straightness_1!$B$4:$B$39,0),18)))</f>
        <v/>
      </c>
      <c r="K315" s="163" t="str">
        <f t="array" ref="K315">IF($B315=FALSE,"",(INDEX(Straightness_1!$A$4:$S$39,MATCH($C315&amp;$D315,Straightness_1!$A$4:$A$39&amp;Straightness_1!$B$4:$B$39,0),19)))</f>
        <v/>
      </c>
      <c r="L315" s="163" t="str">
        <f t="shared" si="99"/>
        <v/>
      </c>
      <c r="M315" s="173" t="str">
        <f t="shared" si="100"/>
        <v/>
      </c>
      <c r="N315" s="163" t="str">
        <f t="shared" si="94"/>
        <v/>
      </c>
      <c r="O315" s="163" t="str">
        <f>IF($B315=FALSE,"",O314+N315)</f>
        <v/>
      </c>
      <c r="P315" s="247" t="str">
        <f t="shared" ca="1" si="112"/>
        <v/>
      </c>
      <c r="Q315" s="163" t="str">
        <f>IF($B315=FALSE,"",Straightness_1!D48)</f>
        <v/>
      </c>
      <c r="R315" s="163" t="str">
        <f t="shared" si="111"/>
        <v/>
      </c>
      <c r="S315" s="242" t="str">
        <f t="shared" ca="1" si="96"/>
        <v/>
      </c>
      <c r="T315" s="163" t="str">
        <f t="shared" si="97"/>
        <v/>
      </c>
      <c r="U315" s="163" t="str">
        <f t="shared" si="101"/>
        <v/>
      </c>
      <c r="V315" s="163" t="str">
        <f t="shared" si="102"/>
        <v/>
      </c>
      <c r="W315" s="117"/>
      <c r="X315" s="163" t="e">
        <f t="array" ref="X315">INDEX(Straightness_1!$A$4:$S$39,MATCH($C315&amp;$D315,Straightness_1!$A$4:$A$39&amp;Straightness_1!$B$4:$B$39,0),12)*1000</f>
        <v>#N/A</v>
      </c>
      <c r="Y315" s="163" t="e">
        <f t="array" ref="Y315">INDEX(Straightness_1!$A$4:$S$39,MATCH($C315&amp;$D315,Straightness_1!$A$4:$A$39&amp;Straightness_1!$B$4:$B$39,0),13)*1000</f>
        <v>#N/A</v>
      </c>
      <c r="Z315" s="163" t="str">
        <f t="shared" si="103"/>
        <v/>
      </c>
      <c r="AA315" s="166" t="e">
        <f t="shared" ca="1" si="104"/>
        <v>#DIV/0!</v>
      </c>
      <c r="AB315" s="166" t="e">
        <f t="shared" ca="1" si="105"/>
        <v>#VALUE!</v>
      </c>
      <c r="AC315" s="166" t="e">
        <f t="shared" ca="1" si="106"/>
        <v>#DIV/0!</v>
      </c>
      <c r="AD315" s="166" t="e">
        <f t="shared" ca="1" si="107"/>
        <v>#VALUE!</v>
      </c>
      <c r="AE315" s="166" t="e">
        <f t="shared" ca="1" si="108"/>
        <v>#N/A</v>
      </c>
      <c r="AF315" s="166" t="e">
        <f t="shared" ca="1" si="109"/>
        <v>#N/A</v>
      </c>
      <c r="AG315" s="163" t="str">
        <f t="shared" si="110"/>
        <v/>
      </c>
      <c r="AH315" s="166" t="e">
        <f t="shared" ca="1" si="98"/>
        <v>#DIV/0!</v>
      </c>
    </row>
    <row r="316" spans="1:34" ht="15" customHeight="1">
      <c r="B316" s="163" t="b">
        <f t="shared" si="93"/>
        <v>0</v>
      </c>
      <c r="C316" s="163" t="s">
        <v>207</v>
      </c>
      <c r="D316" s="163">
        <v>6</v>
      </c>
      <c r="E316" s="163" t="str">
        <f t="array" ref="E316">IF($B316=FALSE,"",(INDEX(Straightness_1!$A$4:$S$39,MATCH($C316&amp;$D316,Straightness_1!$A$4:$A$39&amp;Straightness_1!$B$4:$B$39,0),3)))</f>
        <v/>
      </c>
      <c r="F316" s="163" t="str">
        <f t="array" ref="F316">IF($B316=FALSE,"",(INDEX(Straightness_1!$A$4:$S$39,MATCH($C316&amp;$D316,Straightness_1!$A$4:$A$39&amp;Straightness_1!$B$4:$B$39,0),4)))</f>
        <v/>
      </c>
      <c r="G316" s="163" t="str">
        <f t="array" ref="G316">IF($B316=FALSE,"",(INDEX(Straightness_1!$A$4:$S$39,MATCH($C316&amp;$D316,Straightness_1!$A$4:$A$39&amp;Straightness_1!$B$4:$B$39,0),15)))</f>
        <v/>
      </c>
      <c r="H316" s="163" t="str">
        <f t="array" ref="H316">IF($B316=FALSE,"",(INDEX(Straightness_1!$A$4:$S$39,MATCH($C316&amp;$D316,Straightness_1!$A$4:$A$39&amp;Straightness_1!$B$4:$B$39,0),16)))</f>
        <v/>
      </c>
      <c r="I316" s="163" t="str">
        <f t="array" ref="I316">IF($B316=FALSE,"",(INDEX(Straightness_1!$A$4:$S$39,MATCH($C316&amp;$D316,Straightness_1!$A$4:$A$39&amp;Straightness_1!$B$4:$B$39,0),17)))</f>
        <v/>
      </c>
      <c r="J316" s="163" t="str">
        <f t="array" ref="J316">IF($B316=FALSE,"",(INDEX(Straightness_1!$A$4:$S$39,MATCH($C316&amp;$D316,Straightness_1!$A$4:$A$39&amp;Straightness_1!$B$4:$B$39,0),18)))</f>
        <v/>
      </c>
      <c r="K316" s="163" t="str">
        <f t="array" ref="K316">IF($B316=FALSE,"",(INDEX(Straightness_1!$A$4:$S$39,MATCH($C316&amp;$D316,Straightness_1!$A$4:$A$39&amp;Straightness_1!$B$4:$B$39,0),19)))</f>
        <v/>
      </c>
      <c r="L316" s="163" t="str">
        <f t="shared" si="99"/>
        <v/>
      </c>
      <c r="M316" s="173" t="str">
        <f t="shared" si="100"/>
        <v/>
      </c>
      <c r="N316" s="163" t="str">
        <f t="shared" si="94"/>
        <v/>
      </c>
      <c r="O316" s="163" t="str">
        <f t="shared" ref="O316:O320" si="113">IF($B316=FALSE,"",O315+N316)</f>
        <v/>
      </c>
      <c r="P316" s="247" t="str">
        <f t="shared" ca="1" si="112"/>
        <v/>
      </c>
      <c r="Q316" s="163" t="str">
        <f>IF($B316=FALSE,"",Straightness_1!D49)</f>
        <v/>
      </c>
      <c r="R316" s="163" t="str">
        <f t="shared" si="111"/>
        <v/>
      </c>
      <c r="S316" s="242" t="str">
        <f t="shared" ca="1" si="96"/>
        <v/>
      </c>
      <c r="T316" s="163" t="str">
        <f t="shared" si="97"/>
        <v/>
      </c>
      <c r="U316" s="163" t="str">
        <f t="shared" si="101"/>
        <v/>
      </c>
      <c r="V316" s="163" t="str">
        <f t="shared" si="102"/>
        <v/>
      </c>
      <c r="W316" s="117"/>
      <c r="X316" s="163" t="e">
        <f t="array" ref="X316">INDEX(Straightness_1!$A$4:$S$39,MATCH($C316&amp;$D316,Straightness_1!$A$4:$A$39&amp;Straightness_1!$B$4:$B$39,0),12)*1000</f>
        <v>#N/A</v>
      </c>
      <c r="Y316" s="163" t="e">
        <f t="array" ref="Y316">INDEX(Straightness_1!$A$4:$S$39,MATCH($C316&amp;$D316,Straightness_1!$A$4:$A$39&amp;Straightness_1!$B$4:$B$39,0),13)*1000</f>
        <v>#N/A</v>
      </c>
      <c r="Z316" s="163" t="str">
        <f t="shared" si="103"/>
        <v/>
      </c>
      <c r="AA316" s="166" t="e">
        <f t="shared" ca="1" si="104"/>
        <v>#DIV/0!</v>
      </c>
      <c r="AB316" s="166" t="e">
        <f t="shared" ca="1" si="105"/>
        <v>#VALUE!</v>
      </c>
      <c r="AC316" s="166" t="e">
        <f t="shared" ca="1" si="106"/>
        <v>#DIV/0!</v>
      </c>
      <c r="AD316" s="166" t="e">
        <f t="shared" ca="1" si="107"/>
        <v>#VALUE!</v>
      </c>
      <c r="AE316" s="166" t="e">
        <f t="shared" ca="1" si="108"/>
        <v>#N/A</v>
      </c>
      <c r="AF316" s="166" t="e">
        <f t="shared" ca="1" si="109"/>
        <v>#N/A</v>
      </c>
      <c r="AG316" s="163" t="str">
        <f t="shared" si="110"/>
        <v/>
      </c>
      <c r="AH316" s="166" t="e">
        <f t="shared" ca="1" si="98"/>
        <v>#DIV/0!</v>
      </c>
    </row>
    <row r="317" spans="1:34" ht="15" customHeight="1">
      <c r="B317" s="163" t="b">
        <f t="shared" si="93"/>
        <v>0</v>
      </c>
      <c r="C317" s="163" t="s">
        <v>207</v>
      </c>
      <c r="D317" s="163">
        <v>7</v>
      </c>
      <c r="E317" s="163" t="str">
        <f t="array" ref="E317">IF($B317=FALSE,"",(INDEX(Straightness_1!$A$4:$S$39,MATCH($C317&amp;$D317,Straightness_1!$A$4:$A$39&amp;Straightness_1!$B$4:$B$39,0),3)))</f>
        <v/>
      </c>
      <c r="F317" s="163" t="str">
        <f t="array" ref="F317">IF($B317=FALSE,"",(INDEX(Straightness_1!$A$4:$S$39,MATCH($C317&amp;$D317,Straightness_1!$A$4:$A$39&amp;Straightness_1!$B$4:$B$39,0),4)))</f>
        <v/>
      </c>
      <c r="G317" s="163" t="str">
        <f t="array" ref="G317">IF($B317=FALSE,"",(INDEX(Straightness_1!$A$4:$S$39,MATCH($C317&amp;$D317,Straightness_1!$A$4:$A$39&amp;Straightness_1!$B$4:$B$39,0),15)))</f>
        <v/>
      </c>
      <c r="H317" s="163" t="str">
        <f t="array" ref="H317">IF($B317=FALSE,"",(INDEX(Straightness_1!$A$4:$S$39,MATCH($C317&amp;$D317,Straightness_1!$A$4:$A$39&amp;Straightness_1!$B$4:$B$39,0),16)))</f>
        <v/>
      </c>
      <c r="I317" s="163" t="str">
        <f t="array" ref="I317">IF($B317=FALSE,"",(INDEX(Straightness_1!$A$4:$S$39,MATCH($C317&amp;$D317,Straightness_1!$A$4:$A$39&amp;Straightness_1!$B$4:$B$39,0),17)))</f>
        <v/>
      </c>
      <c r="J317" s="163" t="str">
        <f t="array" ref="J317">IF($B317=FALSE,"",(INDEX(Straightness_1!$A$4:$S$39,MATCH($C317&amp;$D317,Straightness_1!$A$4:$A$39&amp;Straightness_1!$B$4:$B$39,0),18)))</f>
        <v/>
      </c>
      <c r="K317" s="163" t="str">
        <f t="array" ref="K317">IF($B317=FALSE,"",(INDEX(Straightness_1!$A$4:$S$39,MATCH($C317&amp;$D317,Straightness_1!$A$4:$A$39&amp;Straightness_1!$B$4:$B$39,0),19)))</f>
        <v/>
      </c>
      <c r="L317" s="163" t="str">
        <f t="shared" si="99"/>
        <v/>
      </c>
      <c r="M317" s="173" t="str">
        <f t="shared" si="100"/>
        <v/>
      </c>
      <c r="N317" s="163" t="str">
        <f t="shared" si="94"/>
        <v/>
      </c>
      <c r="O317" s="163" t="str">
        <f t="shared" si="113"/>
        <v/>
      </c>
      <c r="P317" s="247" t="str">
        <f t="shared" ca="1" si="112"/>
        <v/>
      </c>
      <c r="Q317" s="163" t="str">
        <f>IF($B317=FALSE,"",Straightness_1!D50)</f>
        <v/>
      </c>
      <c r="R317" s="163" t="str">
        <f t="shared" si="111"/>
        <v/>
      </c>
      <c r="S317" s="242" t="str">
        <f t="shared" ca="1" si="96"/>
        <v/>
      </c>
      <c r="T317" s="163" t="str">
        <f t="shared" si="97"/>
        <v/>
      </c>
      <c r="U317" s="163" t="str">
        <f t="shared" si="101"/>
        <v/>
      </c>
      <c r="V317" s="163" t="str">
        <f t="shared" si="102"/>
        <v/>
      </c>
      <c r="W317" s="117"/>
      <c r="X317" s="163" t="e">
        <f t="array" ref="X317">INDEX(Straightness_1!$A$4:$S$39,MATCH($C317&amp;$D317,Straightness_1!$A$4:$A$39&amp;Straightness_1!$B$4:$B$39,0),12)*1000</f>
        <v>#N/A</v>
      </c>
      <c r="Y317" s="163" t="e">
        <f t="array" ref="Y317">INDEX(Straightness_1!$A$4:$S$39,MATCH($C317&amp;$D317,Straightness_1!$A$4:$A$39&amp;Straightness_1!$B$4:$B$39,0),13)*1000</f>
        <v>#N/A</v>
      </c>
      <c r="Z317" s="163" t="str">
        <f t="shared" si="103"/>
        <v/>
      </c>
      <c r="AA317" s="166" t="e">
        <f t="shared" ca="1" si="104"/>
        <v>#DIV/0!</v>
      </c>
      <c r="AB317" s="166" t="e">
        <f t="shared" ca="1" si="105"/>
        <v>#VALUE!</v>
      </c>
      <c r="AC317" s="166" t="e">
        <f t="shared" ca="1" si="106"/>
        <v>#DIV/0!</v>
      </c>
      <c r="AD317" s="166" t="e">
        <f t="shared" ca="1" si="107"/>
        <v>#VALUE!</v>
      </c>
      <c r="AE317" s="166" t="e">
        <f t="shared" ca="1" si="108"/>
        <v>#N/A</v>
      </c>
      <c r="AF317" s="166" t="e">
        <f t="shared" ca="1" si="109"/>
        <v>#N/A</v>
      </c>
      <c r="AG317" s="163" t="str">
        <f t="shared" si="110"/>
        <v/>
      </c>
      <c r="AH317" s="166" t="e">
        <f t="shared" ca="1" si="98"/>
        <v>#DIV/0!</v>
      </c>
    </row>
    <row r="318" spans="1:34" ht="15" customHeight="1">
      <c r="B318" s="163" t="b">
        <f t="shared" si="93"/>
        <v>0</v>
      </c>
      <c r="C318" s="163" t="s">
        <v>207</v>
      </c>
      <c r="D318" s="163">
        <v>8</v>
      </c>
      <c r="E318" s="163" t="str">
        <f t="array" ref="E318">IF($B318=FALSE,"",(INDEX(Straightness_1!$A$4:$S$39,MATCH($C318&amp;$D318,Straightness_1!$A$4:$A$39&amp;Straightness_1!$B$4:$B$39,0),3)))</f>
        <v/>
      </c>
      <c r="F318" s="163" t="str">
        <f t="array" ref="F318">IF($B318=FALSE,"",(INDEX(Straightness_1!$A$4:$S$39,MATCH($C318&amp;$D318,Straightness_1!$A$4:$A$39&amp;Straightness_1!$B$4:$B$39,0),4)))</f>
        <v/>
      </c>
      <c r="G318" s="163" t="str">
        <f t="array" ref="G318">IF($B318=FALSE,"",(INDEX(Straightness_1!$A$4:$S$39,MATCH($C318&amp;$D318,Straightness_1!$A$4:$A$39&amp;Straightness_1!$B$4:$B$39,0),15)))</f>
        <v/>
      </c>
      <c r="H318" s="163" t="str">
        <f t="array" ref="H318">IF($B318=FALSE,"",(INDEX(Straightness_1!$A$4:$S$39,MATCH($C318&amp;$D318,Straightness_1!$A$4:$A$39&amp;Straightness_1!$B$4:$B$39,0),16)))</f>
        <v/>
      </c>
      <c r="I318" s="163" t="str">
        <f t="array" ref="I318">IF($B318=FALSE,"",(INDEX(Straightness_1!$A$4:$S$39,MATCH($C318&amp;$D318,Straightness_1!$A$4:$A$39&amp;Straightness_1!$B$4:$B$39,0),17)))</f>
        <v/>
      </c>
      <c r="J318" s="163" t="str">
        <f t="array" ref="J318">IF($B318=FALSE,"",(INDEX(Straightness_1!$A$4:$S$39,MATCH($C318&amp;$D318,Straightness_1!$A$4:$A$39&amp;Straightness_1!$B$4:$B$39,0),18)))</f>
        <v/>
      </c>
      <c r="K318" s="163" t="str">
        <f t="array" ref="K318">IF($B318=FALSE,"",(INDEX(Straightness_1!$A$4:$S$39,MATCH($C318&amp;$D318,Straightness_1!$A$4:$A$39&amp;Straightness_1!$B$4:$B$39,0),19)))</f>
        <v/>
      </c>
      <c r="L318" s="163" t="str">
        <f t="shared" si="99"/>
        <v/>
      </c>
      <c r="M318" s="173" t="str">
        <f t="shared" si="100"/>
        <v/>
      </c>
      <c r="N318" s="163" t="str">
        <f t="shared" si="94"/>
        <v/>
      </c>
      <c r="O318" s="163" t="str">
        <f t="shared" si="113"/>
        <v/>
      </c>
      <c r="P318" s="247" t="str">
        <f t="shared" ca="1" si="112"/>
        <v/>
      </c>
      <c r="Q318" s="163" t="str">
        <f>IF($B318=FALSE,"",Straightness_1!D51)</f>
        <v/>
      </c>
      <c r="R318" s="163" t="str">
        <f t="shared" si="111"/>
        <v/>
      </c>
      <c r="S318" s="242" t="str">
        <f t="shared" ca="1" si="96"/>
        <v/>
      </c>
      <c r="T318" s="163" t="str">
        <f t="shared" si="97"/>
        <v/>
      </c>
      <c r="U318" s="163" t="str">
        <f t="shared" si="101"/>
        <v/>
      </c>
      <c r="V318" s="163" t="str">
        <f t="shared" si="102"/>
        <v/>
      </c>
      <c r="W318" s="117"/>
      <c r="X318" s="163" t="e">
        <f t="array" ref="X318">INDEX(Straightness_1!$A$4:$S$39,MATCH($C318&amp;$D318,Straightness_1!$A$4:$A$39&amp;Straightness_1!$B$4:$B$39,0),12)*1000</f>
        <v>#N/A</v>
      </c>
      <c r="Y318" s="163" t="e">
        <f t="array" ref="Y318">INDEX(Straightness_1!$A$4:$S$39,MATCH($C318&amp;$D318,Straightness_1!$A$4:$A$39&amp;Straightness_1!$B$4:$B$39,0),13)*1000</f>
        <v>#N/A</v>
      </c>
      <c r="Z318" s="163" t="str">
        <f t="shared" si="103"/>
        <v/>
      </c>
      <c r="AA318" s="166" t="e">
        <f t="shared" ca="1" si="104"/>
        <v>#DIV/0!</v>
      </c>
      <c r="AB318" s="166" t="e">
        <f t="shared" ca="1" si="105"/>
        <v>#VALUE!</v>
      </c>
      <c r="AC318" s="166" t="e">
        <f t="shared" ca="1" si="106"/>
        <v>#DIV/0!</v>
      </c>
      <c r="AD318" s="166" t="e">
        <f t="shared" ca="1" si="107"/>
        <v>#VALUE!</v>
      </c>
      <c r="AE318" s="166" t="e">
        <f t="shared" ca="1" si="108"/>
        <v>#N/A</v>
      </c>
      <c r="AF318" s="166" t="e">
        <f t="shared" ca="1" si="109"/>
        <v>#N/A</v>
      </c>
      <c r="AG318" s="163" t="str">
        <f t="shared" si="110"/>
        <v/>
      </c>
      <c r="AH318" s="166" t="e">
        <f t="shared" ca="1" si="98"/>
        <v>#DIV/0!</v>
      </c>
    </row>
    <row r="319" spans="1:34" ht="15" customHeight="1">
      <c r="B319" s="163" t="b">
        <f t="shared" si="93"/>
        <v>0</v>
      </c>
      <c r="C319" s="163" t="s">
        <v>207</v>
      </c>
      <c r="D319" s="163">
        <v>9</v>
      </c>
      <c r="E319" s="163" t="str">
        <f t="array" ref="E319">IF($B319=FALSE,"",(INDEX(Straightness_1!$A$4:$S$39,MATCH($C319&amp;$D319,Straightness_1!$A$4:$A$39&amp;Straightness_1!$B$4:$B$39,0),3)))</f>
        <v/>
      </c>
      <c r="F319" s="163" t="str">
        <f t="array" ref="F319">IF($B319=FALSE,"",(INDEX(Straightness_1!$A$4:$S$39,MATCH($C319&amp;$D319,Straightness_1!$A$4:$A$39&amp;Straightness_1!$B$4:$B$39,0),4)))</f>
        <v/>
      </c>
      <c r="G319" s="163" t="str">
        <f t="array" ref="G319">IF($B319=FALSE,"",(INDEX(Straightness_1!$A$4:$S$39,MATCH($C319&amp;$D319,Straightness_1!$A$4:$A$39&amp;Straightness_1!$B$4:$B$39,0),15)))</f>
        <v/>
      </c>
      <c r="H319" s="163" t="str">
        <f t="array" ref="H319">IF($B319=FALSE,"",(INDEX(Straightness_1!$A$4:$S$39,MATCH($C319&amp;$D319,Straightness_1!$A$4:$A$39&amp;Straightness_1!$B$4:$B$39,0),16)))</f>
        <v/>
      </c>
      <c r="I319" s="163" t="str">
        <f t="array" ref="I319">IF($B319=FALSE,"",(INDEX(Straightness_1!$A$4:$S$39,MATCH($C319&amp;$D319,Straightness_1!$A$4:$A$39&amp;Straightness_1!$B$4:$B$39,0),17)))</f>
        <v/>
      </c>
      <c r="J319" s="163" t="str">
        <f t="array" ref="J319">IF($B319=FALSE,"",(INDEX(Straightness_1!$A$4:$S$39,MATCH($C319&amp;$D319,Straightness_1!$A$4:$A$39&amp;Straightness_1!$B$4:$B$39,0),18)))</f>
        <v/>
      </c>
      <c r="K319" s="163" t="str">
        <f t="array" ref="K319">IF($B319=FALSE,"",(INDEX(Straightness_1!$A$4:$S$39,MATCH($C319&amp;$D319,Straightness_1!$A$4:$A$39&amp;Straightness_1!$B$4:$B$39,0),19)))</f>
        <v/>
      </c>
      <c r="L319" s="163" t="str">
        <f t="shared" si="99"/>
        <v/>
      </c>
      <c r="M319" s="173" t="str">
        <f t="shared" si="100"/>
        <v/>
      </c>
      <c r="N319" s="163" t="str">
        <f t="shared" si="94"/>
        <v/>
      </c>
      <c r="O319" s="163" t="str">
        <f t="shared" si="113"/>
        <v/>
      </c>
      <c r="P319" s="247" t="str">
        <f t="shared" ca="1" si="112"/>
        <v/>
      </c>
      <c r="Q319" s="163" t="str">
        <f>IF($B319=FALSE,"",Straightness_1!D52)</f>
        <v/>
      </c>
      <c r="R319" s="163" t="str">
        <f t="shared" si="111"/>
        <v/>
      </c>
      <c r="S319" s="242" t="str">
        <f t="shared" ca="1" si="96"/>
        <v/>
      </c>
      <c r="T319" s="163" t="str">
        <f t="shared" si="97"/>
        <v/>
      </c>
      <c r="U319" s="163" t="str">
        <f t="shared" si="101"/>
        <v/>
      </c>
      <c r="V319" s="163" t="str">
        <f t="shared" si="102"/>
        <v/>
      </c>
      <c r="W319" s="117"/>
      <c r="X319" s="163" t="e">
        <f t="array" ref="X319">INDEX(Straightness_1!$A$4:$S$39,MATCH($C319&amp;$D319,Straightness_1!$A$4:$A$39&amp;Straightness_1!$B$4:$B$39,0),12)*1000</f>
        <v>#N/A</v>
      </c>
      <c r="Y319" s="163" t="e">
        <f t="array" ref="Y319">INDEX(Straightness_1!$A$4:$S$39,MATCH($C319&amp;$D319,Straightness_1!$A$4:$A$39&amp;Straightness_1!$B$4:$B$39,0),13)*1000</f>
        <v>#N/A</v>
      </c>
      <c r="Z319" s="163" t="str">
        <f t="shared" si="103"/>
        <v/>
      </c>
      <c r="AA319" s="166" t="e">
        <f t="shared" ca="1" si="104"/>
        <v>#DIV/0!</v>
      </c>
      <c r="AB319" s="166" t="e">
        <f t="shared" ca="1" si="105"/>
        <v>#VALUE!</v>
      </c>
      <c r="AC319" s="166" t="e">
        <f t="shared" ca="1" si="106"/>
        <v>#DIV/0!</v>
      </c>
      <c r="AD319" s="166" t="e">
        <f t="shared" ca="1" si="107"/>
        <v>#VALUE!</v>
      </c>
      <c r="AE319" s="166" t="e">
        <f t="shared" ca="1" si="108"/>
        <v>#N/A</v>
      </c>
      <c r="AF319" s="166" t="e">
        <f t="shared" ca="1" si="109"/>
        <v>#N/A</v>
      </c>
      <c r="AG319" s="163" t="str">
        <f t="shared" si="110"/>
        <v/>
      </c>
      <c r="AH319" s="166" t="e">
        <f t="shared" ca="1" si="98"/>
        <v>#DIV/0!</v>
      </c>
    </row>
    <row r="320" spans="1:34" ht="15" customHeight="1">
      <c r="B320" s="163" t="b">
        <f t="shared" si="93"/>
        <v>0</v>
      </c>
      <c r="C320" s="163" t="s">
        <v>207</v>
      </c>
      <c r="D320" s="163">
        <v>10</v>
      </c>
      <c r="E320" s="163" t="str">
        <f t="array" ref="E320">IF($B320=FALSE,"",(INDEX(Straightness_1!$A$4:$S$39,MATCH($C320&amp;$D320,Straightness_1!$A$4:$A$39&amp;Straightness_1!$B$4:$B$39,0),3)))</f>
        <v/>
      </c>
      <c r="F320" s="163" t="str">
        <f t="array" ref="F320">IF($B320=FALSE,"",(INDEX(Straightness_1!$A$4:$S$39,MATCH($C320&amp;$D320,Straightness_1!$A$4:$A$39&amp;Straightness_1!$B$4:$B$39,0),4)))</f>
        <v/>
      </c>
      <c r="G320" s="163" t="str">
        <f t="array" ref="G320">IF($B320=FALSE,"",(INDEX(Straightness_1!$A$4:$S$39,MATCH($C320&amp;$D320,Straightness_1!$A$4:$A$39&amp;Straightness_1!$B$4:$B$39,0),15)))</f>
        <v/>
      </c>
      <c r="H320" s="163" t="str">
        <f t="array" ref="H320">IF($B320=FALSE,"",(INDEX(Straightness_1!$A$4:$S$39,MATCH($C320&amp;$D320,Straightness_1!$A$4:$A$39&amp;Straightness_1!$B$4:$B$39,0),16)))</f>
        <v/>
      </c>
      <c r="I320" s="163" t="str">
        <f t="array" ref="I320">IF($B320=FALSE,"",(INDEX(Straightness_1!$A$4:$S$39,MATCH($C320&amp;$D320,Straightness_1!$A$4:$A$39&amp;Straightness_1!$B$4:$B$39,0),17)))</f>
        <v/>
      </c>
      <c r="J320" s="163" t="str">
        <f t="array" ref="J320">IF($B320=FALSE,"",(INDEX(Straightness_1!$A$4:$S$39,MATCH($C320&amp;$D320,Straightness_1!$A$4:$A$39&amp;Straightness_1!$B$4:$B$39,0),18)))</f>
        <v/>
      </c>
      <c r="K320" s="163" t="str">
        <f t="array" ref="K320">IF($B320=FALSE,"",(INDEX(Straightness_1!$A$4:$S$39,MATCH($C320&amp;$D320,Straightness_1!$A$4:$A$39&amp;Straightness_1!$B$4:$B$39,0),19)))</f>
        <v/>
      </c>
      <c r="L320" s="163" t="str">
        <f t="shared" si="99"/>
        <v/>
      </c>
      <c r="M320" s="173" t="str">
        <f t="shared" si="100"/>
        <v/>
      </c>
      <c r="N320" s="163" t="str">
        <f t="shared" si="94"/>
        <v/>
      </c>
      <c r="O320" s="163" t="str">
        <f t="shared" si="113"/>
        <v/>
      </c>
      <c r="P320" s="247" t="str">
        <f t="shared" ca="1" si="112"/>
        <v/>
      </c>
      <c r="Q320" s="163" t="str">
        <f>IF($B320=FALSE,"",Straightness_1!D53)</f>
        <v/>
      </c>
      <c r="R320" s="163" t="str">
        <f t="shared" si="111"/>
        <v/>
      </c>
      <c r="S320" s="242" t="str">
        <f t="shared" ca="1" si="96"/>
        <v/>
      </c>
      <c r="T320" s="163" t="str">
        <f t="shared" si="97"/>
        <v/>
      </c>
      <c r="U320" s="163" t="str">
        <f t="shared" si="101"/>
        <v/>
      </c>
      <c r="V320" s="163" t="str">
        <f t="shared" si="102"/>
        <v/>
      </c>
      <c r="W320" s="117"/>
      <c r="X320" s="163" t="e">
        <f t="array" ref="X320">INDEX(Straightness_1!$A$4:$S$39,MATCH($C320&amp;$D320,Straightness_1!$A$4:$A$39&amp;Straightness_1!$B$4:$B$39,0),12)*1000</f>
        <v>#N/A</v>
      </c>
      <c r="Y320" s="163" t="e">
        <f t="array" ref="Y320">INDEX(Straightness_1!$A$4:$S$39,MATCH($C320&amp;$D320,Straightness_1!$A$4:$A$39&amp;Straightness_1!$B$4:$B$39,0),13)*1000</f>
        <v>#N/A</v>
      </c>
      <c r="Z320" s="163" t="str">
        <f t="shared" si="103"/>
        <v/>
      </c>
      <c r="AA320" s="166" t="e">
        <f t="shared" ca="1" si="104"/>
        <v>#DIV/0!</v>
      </c>
      <c r="AB320" s="166" t="e">
        <f t="shared" ca="1" si="105"/>
        <v>#VALUE!</v>
      </c>
      <c r="AC320" s="166" t="e">
        <f t="shared" ca="1" si="106"/>
        <v>#DIV/0!</v>
      </c>
      <c r="AD320" s="166" t="e">
        <f t="shared" ca="1" si="107"/>
        <v>#VALUE!</v>
      </c>
      <c r="AE320" s="166" t="e">
        <f t="shared" ca="1" si="108"/>
        <v>#N/A</v>
      </c>
      <c r="AF320" s="166" t="e">
        <f t="shared" ca="1" si="109"/>
        <v>#N/A</v>
      </c>
      <c r="AG320" s="163" t="str">
        <f t="shared" si="110"/>
        <v/>
      </c>
      <c r="AH320" s="166" t="e">
        <f ca="1">T$407</f>
        <v>#DIV/0!</v>
      </c>
    </row>
    <row r="321" spans="2:34" ht="15" customHeight="1">
      <c r="B321" s="112"/>
      <c r="C321" s="112"/>
      <c r="D321" s="112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</row>
    <row r="322" spans="2:34" ht="15" customHeight="1">
      <c r="B322" s="560" t="s">
        <v>297</v>
      </c>
      <c r="C322" s="263" t="s">
        <v>556</v>
      </c>
      <c r="D322" s="560" t="s">
        <v>398</v>
      </c>
      <c r="E322" s="560" t="s">
        <v>672</v>
      </c>
      <c r="F322" s="560" t="s">
        <v>299</v>
      </c>
      <c r="G322" s="563" t="s">
        <v>195</v>
      </c>
      <c r="H322" s="564"/>
      <c r="I322" s="564"/>
      <c r="J322" s="564"/>
      <c r="K322" s="564"/>
      <c r="L322" s="565"/>
      <c r="M322" s="566" t="s">
        <v>424</v>
      </c>
      <c r="N322" s="551" t="s">
        <v>300</v>
      </c>
      <c r="O322" s="553"/>
      <c r="P322" s="558" t="s">
        <v>557</v>
      </c>
      <c r="Q322" s="551" t="s">
        <v>558</v>
      </c>
      <c r="R322" s="553"/>
      <c r="S322" s="558" t="s">
        <v>559</v>
      </c>
      <c r="T322" s="266" t="s">
        <v>560</v>
      </c>
      <c r="U322" s="556" t="s">
        <v>305</v>
      </c>
      <c r="V322" s="557"/>
      <c r="W322" s="117"/>
      <c r="X322" s="569" t="s">
        <v>306</v>
      </c>
      <c r="Y322" s="570"/>
      <c r="Z322" s="556" t="s">
        <v>428</v>
      </c>
      <c r="AA322" s="557"/>
      <c r="AB322" s="557"/>
      <c r="AC322" s="557"/>
      <c r="AD322" s="557"/>
      <c r="AE322" s="557"/>
      <c r="AF322" s="557"/>
      <c r="AG322" s="557"/>
      <c r="AH322" s="571"/>
    </row>
    <row r="323" spans="2:34" ht="15" customHeight="1">
      <c r="B323" s="561"/>
      <c r="C323" s="266" t="s">
        <v>563</v>
      </c>
      <c r="D323" s="561"/>
      <c r="E323" s="561"/>
      <c r="F323" s="561"/>
      <c r="G323" s="172" t="s">
        <v>429</v>
      </c>
      <c r="H323" s="265" t="s">
        <v>307</v>
      </c>
      <c r="I323" s="172" t="s">
        <v>104</v>
      </c>
      <c r="J323" s="265" t="s">
        <v>105</v>
      </c>
      <c r="K323" s="172" t="s">
        <v>106</v>
      </c>
      <c r="L323" s="265" t="s">
        <v>430</v>
      </c>
      <c r="M323" s="567"/>
      <c r="N323" s="266" t="s">
        <v>565</v>
      </c>
      <c r="O323" s="266" t="s">
        <v>566</v>
      </c>
      <c r="P323" s="559"/>
      <c r="Q323" s="266" t="s">
        <v>318</v>
      </c>
      <c r="R323" s="266" t="s">
        <v>566</v>
      </c>
      <c r="S323" s="559"/>
      <c r="T323" s="266" t="s">
        <v>370</v>
      </c>
      <c r="U323" s="266" t="s">
        <v>323</v>
      </c>
      <c r="V323" s="266" t="s">
        <v>318</v>
      </c>
      <c r="W323" s="117"/>
      <c r="X323" s="201" t="s">
        <v>320</v>
      </c>
      <c r="Y323" s="201" t="s">
        <v>321</v>
      </c>
      <c r="Z323" s="266" t="s">
        <v>322</v>
      </c>
      <c r="AA323" s="563" t="s">
        <v>323</v>
      </c>
      <c r="AB323" s="565"/>
      <c r="AC323" s="551" t="s">
        <v>318</v>
      </c>
      <c r="AD323" s="553"/>
      <c r="AE323" s="569" t="s">
        <v>306</v>
      </c>
      <c r="AF323" s="570"/>
      <c r="AG323" s="200" t="s">
        <v>531</v>
      </c>
      <c r="AH323" s="200" t="s">
        <v>319</v>
      </c>
    </row>
    <row r="324" spans="2:34" ht="15" customHeight="1">
      <c r="B324" s="562"/>
      <c r="C324" s="241">
        <f>COUNTIF(Straightness_1!$A$4:$A$39,C325)</f>
        <v>0</v>
      </c>
      <c r="D324" s="562"/>
      <c r="E324" s="562"/>
      <c r="F324" s="562"/>
      <c r="G324" s="265" t="s">
        <v>206</v>
      </c>
      <c r="H324" s="265" t="s">
        <v>206</v>
      </c>
      <c r="I324" s="265" t="s">
        <v>206</v>
      </c>
      <c r="J324" s="265" t="s">
        <v>206</v>
      </c>
      <c r="K324" s="265" t="s">
        <v>206</v>
      </c>
      <c r="L324" s="265" t="s">
        <v>206</v>
      </c>
      <c r="M324" s="266" t="s">
        <v>326</v>
      </c>
      <c r="N324" s="266" t="s">
        <v>326</v>
      </c>
      <c r="O324" s="266" t="s">
        <v>326</v>
      </c>
      <c r="P324" s="266" t="s">
        <v>352</v>
      </c>
      <c r="Q324" s="266" t="s">
        <v>352</v>
      </c>
      <c r="R324" s="266" t="s">
        <v>352</v>
      </c>
      <c r="S324" s="266" t="s">
        <v>352</v>
      </c>
      <c r="T324" s="266" t="s">
        <v>352</v>
      </c>
      <c r="U324" s="266" t="s">
        <v>352</v>
      </c>
      <c r="V324" s="266" t="s">
        <v>568</v>
      </c>
      <c r="W324" s="117"/>
      <c r="X324" s="266" t="s">
        <v>352</v>
      </c>
      <c r="Y324" s="266" t="s">
        <v>352</v>
      </c>
      <c r="Z324" s="266" t="s">
        <v>326</v>
      </c>
      <c r="AA324" s="266" t="s">
        <v>352</v>
      </c>
      <c r="AB324" s="266" t="s">
        <v>326</v>
      </c>
      <c r="AC324" s="266" t="s">
        <v>352</v>
      </c>
      <c r="AD324" s="266" t="s">
        <v>326</v>
      </c>
      <c r="AE324" s="266" t="s">
        <v>352</v>
      </c>
      <c r="AF324" s="200" t="s">
        <v>326</v>
      </c>
      <c r="AG324" s="200"/>
      <c r="AH324" s="200" t="s">
        <v>326</v>
      </c>
    </row>
    <row r="325" spans="2:34" ht="15" customHeight="1">
      <c r="B325" s="163" t="b">
        <f>D325&lt;C$324</f>
        <v>0</v>
      </c>
      <c r="C325" s="163" t="s">
        <v>569</v>
      </c>
      <c r="D325" s="163">
        <v>0</v>
      </c>
      <c r="E325" s="163" t="str">
        <f t="array" ref="E325">IF($B325=FALSE,"",(INDEX(Straightness_1!$A$4:$S$39,MATCH($C325&amp;$D325,Straightness_1!$A$4:$A$39&amp;Straightness_1!$B$4:$B$39,0),3)))</f>
        <v/>
      </c>
      <c r="F325" s="163" t="str">
        <f t="array" ref="F325">IF($B325=FALSE,"",(INDEX(Straightness_1!$A$4:$S$39,MATCH($C325&amp;$D325,Straightness_1!$A$4:$A$39&amp;Straightness_1!$B$4:$B$39,0),4)))</f>
        <v/>
      </c>
      <c r="G325" s="163" t="str">
        <f t="array" ref="G325">IF($B325=FALSE,"",(INDEX(Straightness_1!$A$4:$S$39,MATCH($C325&amp;$D325,Straightness_1!$A$4:$A$39&amp;Straightness_1!$B$4:$B$39,0),15)))</f>
        <v/>
      </c>
      <c r="H325" s="163" t="str">
        <f t="array" ref="H325">IF($B325=FALSE,"",(INDEX(Straightness_1!$A$4:$S$39,MATCH($C325&amp;$D325,Straightness_1!$A$4:$A$39&amp;Straightness_1!$B$4:$B$39,0),16)))</f>
        <v/>
      </c>
      <c r="I325" s="163" t="str">
        <f t="array" ref="I325">IF($B325=FALSE,"",(INDEX(Straightness_1!$A$4:$S$39,MATCH($C325&amp;$D325,Straightness_1!$A$4:$A$39&amp;Straightness_1!$B$4:$B$39,0),17)))</f>
        <v/>
      </c>
      <c r="J325" s="163" t="str">
        <f t="array" ref="J325">IF($B325=FALSE,"",(INDEX(Straightness_1!$A$4:$S$39,MATCH($C325&amp;$D325,Straightness_1!$A$4:$A$39&amp;Straightness_1!$B$4:$B$39,0),18)))</f>
        <v/>
      </c>
      <c r="K325" s="163" t="str">
        <f t="array" ref="K325">IF($B325=FALSE,"",(INDEX(Straightness_1!$A$4:$S$39,MATCH($C325&amp;$D325,Straightness_1!$A$4:$A$39&amp;Straightness_1!$B$4:$B$39,0),19)))</f>
        <v/>
      </c>
      <c r="L325" s="163" t="str">
        <f>IF($B325=FALSE,"",AVERAGE(G325:K325))</f>
        <v/>
      </c>
      <c r="M325" s="173" t="str">
        <f>IF($B325=FALSE,"",STDEV(G325:K325))</f>
        <v/>
      </c>
      <c r="N325" s="163" t="str">
        <f>IF($B325=FALSE,"",L325-L$325)</f>
        <v/>
      </c>
      <c r="O325" s="241" t="str">
        <f>IF($B325=FALSE,"",N325)</f>
        <v/>
      </c>
      <c r="P325" s="247" t="str">
        <f t="shared" ref="P325:P335" ca="1" si="114">IF($B325=FALSE,"",(O325-$D325/($C$324-1)*OFFSET(O$324,$C$324,0))*1000)</f>
        <v/>
      </c>
      <c r="Q325" s="163" t="str">
        <f>IF($B325=FALSE,"",Straightness_1!D58)</f>
        <v/>
      </c>
      <c r="R325" s="241" t="str">
        <f>IF($B325=FALSE,"",Q325)</f>
        <v/>
      </c>
      <c r="S325" s="242" t="str">
        <f ca="1">IF($B325=FALSE,"",R325-$D325/($C$324-1)*OFFSET(R$324,$C$324,0))</f>
        <v/>
      </c>
      <c r="T325" s="163" t="str">
        <f t="shared" ref="T325:T335" si="115">IF($B325=FALSE,"",-S325+P325)</f>
        <v/>
      </c>
      <c r="U325" s="163" t="str">
        <f>IF($B325=FALSE,"",ROUND(-T325,$L$285))</f>
        <v/>
      </c>
      <c r="V325" s="163" t="str">
        <f>IF($B325=FALSE,"",ROUND(T325,$L$285))</f>
        <v/>
      </c>
      <c r="W325" s="117"/>
      <c r="X325" s="163" t="e">
        <f t="array" ref="X325">INDEX(Straightness_1!$A$4:$S$39,MATCH($C325&amp;$D325,Straightness_1!$A$4:$A$39&amp;Straightness_1!$B$4:$B$39,0),12)*1000</f>
        <v>#N/A</v>
      </c>
      <c r="Y325" s="163" t="e">
        <f t="array" ref="Y325">INDEX(Straightness_1!$A$4:$S$39,MATCH($C325&amp;$D325,Straightness_1!$A$4:$A$39&amp;Straightness_1!$B$4:$B$39,0),13)*1000</f>
        <v>#N/A</v>
      </c>
      <c r="Z325" s="163" t="str">
        <f>TEXT(E325,IF(E325&gt;=1000,"# ##0","0"))</f>
        <v/>
      </c>
      <c r="AA325" s="166" t="e">
        <f ca="1">TEXT(U325,$O$407)</f>
        <v>#DIV/0!</v>
      </c>
      <c r="AB325" s="166" t="e">
        <f ca="1">TEXT(U325/1000,$P$407)</f>
        <v>#VALUE!</v>
      </c>
      <c r="AC325" s="166" t="e">
        <f ca="1">TEXT(V325,$O$407)</f>
        <v>#DIV/0!</v>
      </c>
      <c r="AD325" s="166" t="e">
        <f ca="1">TEXT(V325/1000,$P$407)</f>
        <v>#VALUE!</v>
      </c>
      <c r="AE325" s="166" t="e">
        <f ca="1">TEXT(Y325,"± "&amp;$O$407)</f>
        <v>#N/A</v>
      </c>
      <c r="AF325" s="166" t="e">
        <f ca="1">TEXT(Y325/1000,"± "&amp;$P$407)</f>
        <v>#N/A</v>
      </c>
      <c r="AG325" s="163" t="str">
        <f t="shared" ref="AG325:AG335" si="116">IF($B325=FALSE,"",IF(AND(X325&lt;=V325,V325&lt;=Y325),"PASS","FAIL"))</f>
        <v/>
      </c>
      <c r="AH325" s="166" t="e">
        <f t="shared" ref="AH325:AH334" ca="1" si="117">T$407</f>
        <v>#DIV/0!</v>
      </c>
    </row>
    <row r="326" spans="2:34" ht="15" customHeight="1">
      <c r="B326" s="163" t="b">
        <f t="shared" ref="B326:B335" si="118">D326&lt;C$324</f>
        <v>0</v>
      </c>
      <c r="C326" s="163" t="s">
        <v>569</v>
      </c>
      <c r="D326" s="163">
        <v>1</v>
      </c>
      <c r="E326" s="163" t="str">
        <f t="array" ref="E326">IF($B326=FALSE,"",(INDEX(Straightness_1!$A$4:$S$39,MATCH($C326&amp;$D326,Straightness_1!$A$4:$A$39&amp;Straightness_1!$B$4:$B$39,0),3)))</f>
        <v/>
      </c>
      <c r="F326" s="163" t="str">
        <f t="array" ref="F326">IF($B326=FALSE,"",(INDEX(Straightness_1!$A$4:$S$39,MATCH($C326&amp;$D326,Straightness_1!$A$4:$A$39&amp;Straightness_1!$B$4:$B$39,0),4)))</f>
        <v/>
      </c>
      <c r="G326" s="163" t="str">
        <f t="array" ref="G326">IF($B326=FALSE,"",(INDEX(Straightness_1!$A$4:$S$39,MATCH($C326&amp;$D326,Straightness_1!$A$4:$A$39&amp;Straightness_1!$B$4:$B$39,0),15)))</f>
        <v/>
      </c>
      <c r="H326" s="163" t="str">
        <f t="array" ref="H326">IF($B326=FALSE,"",(INDEX(Straightness_1!$A$4:$S$39,MATCH($C326&amp;$D326,Straightness_1!$A$4:$A$39&amp;Straightness_1!$B$4:$B$39,0),16)))</f>
        <v/>
      </c>
      <c r="I326" s="163" t="str">
        <f t="array" ref="I326">IF($B326=FALSE,"",(INDEX(Straightness_1!$A$4:$S$39,MATCH($C326&amp;$D326,Straightness_1!$A$4:$A$39&amp;Straightness_1!$B$4:$B$39,0),17)))</f>
        <v/>
      </c>
      <c r="J326" s="163" t="str">
        <f t="array" ref="J326">IF($B326=FALSE,"",(INDEX(Straightness_1!$A$4:$S$39,MATCH($C326&amp;$D326,Straightness_1!$A$4:$A$39&amp;Straightness_1!$B$4:$B$39,0),18)))</f>
        <v/>
      </c>
      <c r="K326" s="163" t="str">
        <f t="array" ref="K326">IF($B326=FALSE,"",(INDEX(Straightness_1!$A$4:$S$39,MATCH($C326&amp;$D326,Straightness_1!$A$4:$A$39&amp;Straightness_1!$B$4:$B$39,0),19)))</f>
        <v/>
      </c>
      <c r="L326" s="163" t="str">
        <f t="shared" ref="L326:L335" si="119">IF($B326=FALSE,"",AVERAGE(G326:K326))</f>
        <v/>
      </c>
      <c r="M326" s="173" t="str">
        <f t="shared" ref="M326:M335" si="120">IF($B326=FALSE,"",STDEV(G326:K326))</f>
        <v/>
      </c>
      <c r="N326" s="163" t="str">
        <f t="shared" ref="N326:N335" si="121">IF($B326=FALSE,"",L326-L$325)</f>
        <v/>
      </c>
      <c r="O326" s="163" t="str">
        <f>IF($B326=FALSE,"",O325+N326)</f>
        <v/>
      </c>
      <c r="P326" s="247" t="str">
        <f t="shared" ca="1" si="114"/>
        <v/>
      </c>
      <c r="Q326" s="163" t="str">
        <f>IF($B326=FALSE,"",Straightness_1!D59)</f>
        <v/>
      </c>
      <c r="R326" s="163" t="str">
        <f>IF($B326=FALSE,"",R325+Q326)</f>
        <v/>
      </c>
      <c r="S326" s="242" t="str">
        <f t="shared" ref="S326:S335" ca="1" si="122">IF($B326=FALSE,"",R326-$D326/($C$324-1)*OFFSET(R$324,$C$324,0))</f>
        <v/>
      </c>
      <c r="T326" s="163" t="str">
        <f t="shared" si="115"/>
        <v/>
      </c>
      <c r="U326" s="163" t="str">
        <f t="shared" ref="U326:U335" si="123">IF($B326=FALSE,"",ROUND(-T326,$L$285))</f>
        <v/>
      </c>
      <c r="V326" s="163" t="str">
        <f t="shared" ref="V326:V335" si="124">IF($B326=FALSE,"",ROUND(T326,$L$285))</f>
        <v/>
      </c>
      <c r="W326" s="117"/>
      <c r="X326" s="163" t="e">
        <f t="array" ref="X326">INDEX(Straightness_1!$A$4:$S$39,MATCH($C326&amp;$D326,Straightness_1!$A$4:$A$39&amp;Straightness_1!$B$4:$B$39,0),12)*1000</f>
        <v>#N/A</v>
      </c>
      <c r="Y326" s="163" t="e">
        <f t="array" ref="Y326">INDEX(Straightness_1!$A$4:$S$39,MATCH($C326&amp;$D326,Straightness_1!$A$4:$A$39&amp;Straightness_1!$B$4:$B$39,0),13)*1000</f>
        <v>#N/A</v>
      </c>
      <c r="Z326" s="163" t="str">
        <f t="shared" ref="Z326:Z335" si="125">TEXT(E326,IF(E326&gt;=1000,"# ##0","0"))</f>
        <v/>
      </c>
      <c r="AA326" s="166" t="e">
        <f t="shared" ref="AA326:AA335" ca="1" si="126">TEXT(U326,$O$407)</f>
        <v>#DIV/0!</v>
      </c>
      <c r="AB326" s="166" t="e">
        <f t="shared" ref="AB326:AB335" ca="1" si="127">TEXT(U326/1000,$P$407)</f>
        <v>#VALUE!</v>
      </c>
      <c r="AC326" s="166" t="e">
        <f t="shared" ref="AC326:AC335" ca="1" si="128">TEXT(V326,$O$407)</f>
        <v>#DIV/0!</v>
      </c>
      <c r="AD326" s="166" t="e">
        <f t="shared" ref="AD326:AD335" ca="1" si="129">TEXT(V326/1000,$P$407)</f>
        <v>#VALUE!</v>
      </c>
      <c r="AE326" s="166" t="e">
        <f t="shared" ref="AE326:AE335" ca="1" si="130">TEXT(Y326,"± "&amp;$O$407)</f>
        <v>#N/A</v>
      </c>
      <c r="AF326" s="166" t="e">
        <f t="shared" ref="AF326:AF335" ca="1" si="131">TEXT(Y326/1000,"± "&amp;$P$407)</f>
        <v>#N/A</v>
      </c>
      <c r="AG326" s="163" t="str">
        <f t="shared" si="116"/>
        <v/>
      </c>
      <c r="AH326" s="166" t="e">
        <f t="shared" ca="1" si="117"/>
        <v>#DIV/0!</v>
      </c>
    </row>
    <row r="327" spans="2:34" ht="15" customHeight="1">
      <c r="B327" s="163" t="b">
        <f t="shared" si="118"/>
        <v>0</v>
      </c>
      <c r="C327" s="163" t="s">
        <v>569</v>
      </c>
      <c r="D327" s="163">
        <v>2</v>
      </c>
      <c r="E327" s="163" t="str">
        <f t="array" ref="E327">IF($B327=FALSE,"",(INDEX(Straightness_1!$A$4:$S$39,MATCH($C327&amp;$D327,Straightness_1!$A$4:$A$39&amp;Straightness_1!$B$4:$B$39,0),3)))</f>
        <v/>
      </c>
      <c r="F327" s="163" t="str">
        <f t="array" ref="F327">IF($B327=FALSE,"",(INDEX(Straightness_1!$A$4:$S$39,MATCH($C327&amp;$D327,Straightness_1!$A$4:$A$39&amp;Straightness_1!$B$4:$B$39,0),4)))</f>
        <v/>
      </c>
      <c r="G327" s="163" t="str">
        <f t="array" ref="G327">IF($B327=FALSE,"",(INDEX(Straightness_1!$A$4:$S$39,MATCH($C327&amp;$D327,Straightness_1!$A$4:$A$39&amp;Straightness_1!$B$4:$B$39,0),15)))</f>
        <v/>
      </c>
      <c r="H327" s="163" t="str">
        <f t="array" ref="H327">IF($B327=FALSE,"",(INDEX(Straightness_1!$A$4:$S$39,MATCH($C327&amp;$D327,Straightness_1!$A$4:$A$39&amp;Straightness_1!$B$4:$B$39,0),16)))</f>
        <v/>
      </c>
      <c r="I327" s="163" t="str">
        <f t="array" ref="I327">IF($B327=FALSE,"",(INDEX(Straightness_1!$A$4:$S$39,MATCH($C327&amp;$D327,Straightness_1!$A$4:$A$39&amp;Straightness_1!$B$4:$B$39,0),17)))</f>
        <v/>
      </c>
      <c r="J327" s="163" t="str">
        <f t="array" ref="J327">IF($B327=FALSE,"",(INDEX(Straightness_1!$A$4:$S$39,MATCH($C327&amp;$D327,Straightness_1!$A$4:$A$39&amp;Straightness_1!$B$4:$B$39,0),18)))</f>
        <v/>
      </c>
      <c r="K327" s="163" t="str">
        <f t="array" ref="K327">IF($B327=FALSE,"",(INDEX(Straightness_1!$A$4:$S$39,MATCH($C327&amp;$D327,Straightness_1!$A$4:$A$39&amp;Straightness_1!$B$4:$B$39,0),19)))</f>
        <v/>
      </c>
      <c r="L327" s="163" t="str">
        <f t="shared" si="119"/>
        <v/>
      </c>
      <c r="M327" s="173" t="str">
        <f t="shared" si="120"/>
        <v/>
      </c>
      <c r="N327" s="163" t="str">
        <f t="shared" si="121"/>
        <v/>
      </c>
      <c r="O327" s="163" t="str">
        <f>IF($B327=FALSE,"",O326+N327)</f>
        <v/>
      </c>
      <c r="P327" s="247" t="str">
        <f t="shared" ca="1" si="114"/>
        <v/>
      </c>
      <c r="Q327" s="163" t="str">
        <f>IF($B327=FALSE,"",Straightness_1!D60)</f>
        <v/>
      </c>
      <c r="R327" s="163" t="str">
        <f t="shared" ref="R327:R335" si="132">IF($B327=FALSE,"",R326+Q327)</f>
        <v/>
      </c>
      <c r="S327" s="242" t="str">
        <f t="shared" ca="1" si="122"/>
        <v/>
      </c>
      <c r="T327" s="163" t="str">
        <f t="shared" si="115"/>
        <v/>
      </c>
      <c r="U327" s="163" t="str">
        <f t="shared" si="123"/>
        <v/>
      </c>
      <c r="V327" s="163" t="str">
        <f t="shared" si="124"/>
        <v/>
      </c>
      <c r="W327" s="117"/>
      <c r="X327" s="163" t="e">
        <f t="array" ref="X327">INDEX(Straightness_1!$A$4:$S$39,MATCH($C327&amp;$D327,Straightness_1!$A$4:$A$39&amp;Straightness_1!$B$4:$B$39,0),12)*1000</f>
        <v>#N/A</v>
      </c>
      <c r="Y327" s="163" t="e">
        <f t="array" ref="Y327">INDEX(Straightness_1!$A$4:$S$39,MATCH($C327&amp;$D327,Straightness_1!$A$4:$A$39&amp;Straightness_1!$B$4:$B$39,0),13)*1000</f>
        <v>#N/A</v>
      </c>
      <c r="Z327" s="163" t="str">
        <f t="shared" si="125"/>
        <v/>
      </c>
      <c r="AA327" s="166" t="e">
        <f t="shared" ca="1" si="126"/>
        <v>#DIV/0!</v>
      </c>
      <c r="AB327" s="166" t="e">
        <f t="shared" ca="1" si="127"/>
        <v>#VALUE!</v>
      </c>
      <c r="AC327" s="166" t="e">
        <f t="shared" ca="1" si="128"/>
        <v>#DIV/0!</v>
      </c>
      <c r="AD327" s="166" t="e">
        <f t="shared" ca="1" si="129"/>
        <v>#VALUE!</v>
      </c>
      <c r="AE327" s="166" t="e">
        <f t="shared" ca="1" si="130"/>
        <v>#N/A</v>
      </c>
      <c r="AF327" s="166" t="e">
        <f t="shared" ca="1" si="131"/>
        <v>#N/A</v>
      </c>
      <c r="AG327" s="163" t="str">
        <f t="shared" si="116"/>
        <v/>
      </c>
      <c r="AH327" s="166" t="e">
        <f t="shared" ca="1" si="117"/>
        <v>#DIV/0!</v>
      </c>
    </row>
    <row r="328" spans="2:34" ht="15" customHeight="1">
      <c r="B328" s="163" t="b">
        <f t="shared" si="118"/>
        <v>0</v>
      </c>
      <c r="C328" s="163" t="s">
        <v>569</v>
      </c>
      <c r="D328" s="163">
        <v>3</v>
      </c>
      <c r="E328" s="163" t="str">
        <f t="array" ref="E328">IF($B328=FALSE,"",(INDEX(Straightness_1!$A$4:$S$39,MATCH($C328&amp;$D328,Straightness_1!$A$4:$A$39&amp;Straightness_1!$B$4:$B$39,0),3)))</f>
        <v/>
      </c>
      <c r="F328" s="163" t="str">
        <f t="array" ref="F328">IF($B328=FALSE,"",(INDEX(Straightness_1!$A$4:$S$39,MATCH($C328&amp;$D328,Straightness_1!$A$4:$A$39&amp;Straightness_1!$B$4:$B$39,0),4)))</f>
        <v/>
      </c>
      <c r="G328" s="163" t="str">
        <f t="array" ref="G328">IF($B328=FALSE,"",(INDEX(Straightness_1!$A$4:$S$39,MATCH($C328&amp;$D328,Straightness_1!$A$4:$A$39&amp;Straightness_1!$B$4:$B$39,0),15)))</f>
        <v/>
      </c>
      <c r="H328" s="163" t="str">
        <f t="array" ref="H328">IF($B328=FALSE,"",(INDEX(Straightness_1!$A$4:$S$39,MATCH($C328&amp;$D328,Straightness_1!$A$4:$A$39&amp;Straightness_1!$B$4:$B$39,0),16)))</f>
        <v/>
      </c>
      <c r="I328" s="163" t="str">
        <f t="array" ref="I328">IF($B328=FALSE,"",(INDEX(Straightness_1!$A$4:$S$39,MATCH($C328&amp;$D328,Straightness_1!$A$4:$A$39&amp;Straightness_1!$B$4:$B$39,0),17)))</f>
        <v/>
      </c>
      <c r="J328" s="163" t="str">
        <f t="array" ref="J328">IF($B328=FALSE,"",(INDEX(Straightness_1!$A$4:$S$39,MATCH($C328&amp;$D328,Straightness_1!$A$4:$A$39&amp;Straightness_1!$B$4:$B$39,0),18)))</f>
        <v/>
      </c>
      <c r="K328" s="163" t="str">
        <f t="array" ref="K328">IF($B328=FALSE,"",(INDEX(Straightness_1!$A$4:$S$39,MATCH($C328&amp;$D328,Straightness_1!$A$4:$A$39&amp;Straightness_1!$B$4:$B$39,0),19)))</f>
        <v/>
      </c>
      <c r="L328" s="163" t="str">
        <f t="shared" si="119"/>
        <v/>
      </c>
      <c r="M328" s="173" t="str">
        <f t="shared" si="120"/>
        <v/>
      </c>
      <c r="N328" s="163" t="str">
        <f t="shared" si="121"/>
        <v/>
      </c>
      <c r="O328" s="163" t="str">
        <f>IF($B328=FALSE,"",O327+N328)</f>
        <v/>
      </c>
      <c r="P328" s="247" t="str">
        <f t="shared" ca="1" si="114"/>
        <v/>
      </c>
      <c r="Q328" s="163" t="str">
        <f>IF($B328=FALSE,"",Straightness_1!D61)</f>
        <v/>
      </c>
      <c r="R328" s="163" t="str">
        <f t="shared" si="132"/>
        <v/>
      </c>
      <c r="S328" s="242" t="str">
        <f t="shared" ca="1" si="122"/>
        <v/>
      </c>
      <c r="T328" s="163" t="str">
        <f t="shared" si="115"/>
        <v/>
      </c>
      <c r="U328" s="163" t="str">
        <f t="shared" si="123"/>
        <v/>
      </c>
      <c r="V328" s="163" t="str">
        <f t="shared" si="124"/>
        <v/>
      </c>
      <c r="W328" s="117"/>
      <c r="X328" s="163" t="e">
        <f t="array" ref="X328">INDEX(Straightness_1!$A$4:$S$39,MATCH($C328&amp;$D328,Straightness_1!$A$4:$A$39&amp;Straightness_1!$B$4:$B$39,0),12)*1000</f>
        <v>#N/A</v>
      </c>
      <c r="Y328" s="163" t="e">
        <f t="array" ref="Y328">INDEX(Straightness_1!$A$4:$S$39,MATCH($C328&amp;$D328,Straightness_1!$A$4:$A$39&amp;Straightness_1!$B$4:$B$39,0),13)*1000</f>
        <v>#N/A</v>
      </c>
      <c r="Z328" s="163" t="str">
        <f t="shared" si="125"/>
        <v/>
      </c>
      <c r="AA328" s="166" t="e">
        <f t="shared" ca="1" si="126"/>
        <v>#DIV/0!</v>
      </c>
      <c r="AB328" s="166" t="e">
        <f t="shared" ca="1" si="127"/>
        <v>#VALUE!</v>
      </c>
      <c r="AC328" s="166" t="e">
        <f t="shared" ca="1" si="128"/>
        <v>#DIV/0!</v>
      </c>
      <c r="AD328" s="166" t="e">
        <f t="shared" ca="1" si="129"/>
        <v>#VALUE!</v>
      </c>
      <c r="AE328" s="166" t="e">
        <f t="shared" ca="1" si="130"/>
        <v>#N/A</v>
      </c>
      <c r="AF328" s="166" t="e">
        <f t="shared" ca="1" si="131"/>
        <v>#N/A</v>
      </c>
      <c r="AG328" s="163" t="str">
        <f t="shared" si="116"/>
        <v/>
      </c>
      <c r="AH328" s="166" t="e">
        <f t="shared" ca="1" si="117"/>
        <v>#DIV/0!</v>
      </c>
    </row>
    <row r="329" spans="2:34" ht="15" customHeight="1">
      <c r="B329" s="163" t="b">
        <f t="shared" si="118"/>
        <v>0</v>
      </c>
      <c r="C329" s="163" t="s">
        <v>569</v>
      </c>
      <c r="D329" s="163">
        <v>4</v>
      </c>
      <c r="E329" s="163" t="str">
        <f t="array" ref="E329">IF($B329=FALSE,"",(INDEX(Straightness_1!$A$4:$S$39,MATCH($C329&amp;$D329,Straightness_1!$A$4:$A$39&amp;Straightness_1!$B$4:$B$39,0),3)))</f>
        <v/>
      </c>
      <c r="F329" s="163" t="str">
        <f t="array" ref="F329">IF($B329=FALSE,"",(INDEX(Straightness_1!$A$4:$S$39,MATCH($C329&amp;$D329,Straightness_1!$A$4:$A$39&amp;Straightness_1!$B$4:$B$39,0),4)))</f>
        <v/>
      </c>
      <c r="G329" s="163" t="str">
        <f t="array" ref="G329">IF($B329=FALSE,"",(INDEX(Straightness_1!$A$4:$S$39,MATCH($C329&amp;$D329,Straightness_1!$A$4:$A$39&amp;Straightness_1!$B$4:$B$39,0),15)))</f>
        <v/>
      </c>
      <c r="H329" s="163" t="str">
        <f t="array" ref="H329">IF($B329=FALSE,"",(INDEX(Straightness_1!$A$4:$S$39,MATCH($C329&amp;$D329,Straightness_1!$A$4:$A$39&amp;Straightness_1!$B$4:$B$39,0),16)))</f>
        <v/>
      </c>
      <c r="I329" s="163" t="str">
        <f t="array" ref="I329">IF($B329=FALSE,"",(INDEX(Straightness_1!$A$4:$S$39,MATCH($C329&amp;$D329,Straightness_1!$A$4:$A$39&amp;Straightness_1!$B$4:$B$39,0),17)))</f>
        <v/>
      </c>
      <c r="J329" s="163" t="str">
        <f t="array" ref="J329">IF($B329=FALSE,"",(INDEX(Straightness_1!$A$4:$S$39,MATCH($C329&amp;$D329,Straightness_1!$A$4:$A$39&amp;Straightness_1!$B$4:$B$39,0),18)))</f>
        <v/>
      </c>
      <c r="K329" s="163" t="str">
        <f t="array" ref="K329">IF($B329=FALSE,"",(INDEX(Straightness_1!$A$4:$S$39,MATCH($C329&amp;$D329,Straightness_1!$A$4:$A$39&amp;Straightness_1!$B$4:$B$39,0),19)))</f>
        <v/>
      </c>
      <c r="L329" s="163" t="str">
        <f t="shared" si="119"/>
        <v/>
      </c>
      <c r="M329" s="173" t="str">
        <f t="shared" si="120"/>
        <v/>
      </c>
      <c r="N329" s="163" t="str">
        <f t="shared" si="121"/>
        <v/>
      </c>
      <c r="O329" s="163" t="str">
        <f>IF($B329=FALSE,"",O328+N329)</f>
        <v/>
      </c>
      <c r="P329" s="247" t="str">
        <f t="shared" ca="1" si="114"/>
        <v/>
      </c>
      <c r="Q329" s="163" t="str">
        <f>IF($B329=FALSE,"",Straightness_1!D62)</f>
        <v/>
      </c>
      <c r="R329" s="163" t="str">
        <f t="shared" si="132"/>
        <v/>
      </c>
      <c r="S329" s="242" t="str">
        <f t="shared" ca="1" si="122"/>
        <v/>
      </c>
      <c r="T329" s="163" t="str">
        <f t="shared" si="115"/>
        <v/>
      </c>
      <c r="U329" s="163" t="str">
        <f t="shared" si="123"/>
        <v/>
      </c>
      <c r="V329" s="163" t="str">
        <f t="shared" si="124"/>
        <v/>
      </c>
      <c r="W329" s="117"/>
      <c r="X329" s="163" t="e">
        <f t="array" ref="X329">INDEX(Straightness_1!$A$4:$S$39,MATCH($C329&amp;$D329,Straightness_1!$A$4:$A$39&amp;Straightness_1!$B$4:$B$39,0),12)*1000</f>
        <v>#N/A</v>
      </c>
      <c r="Y329" s="163" t="e">
        <f t="array" ref="Y329">INDEX(Straightness_1!$A$4:$S$39,MATCH($C329&amp;$D329,Straightness_1!$A$4:$A$39&amp;Straightness_1!$B$4:$B$39,0),13)*1000</f>
        <v>#N/A</v>
      </c>
      <c r="Z329" s="163" t="str">
        <f t="shared" si="125"/>
        <v/>
      </c>
      <c r="AA329" s="166" t="e">
        <f t="shared" ca="1" si="126"/>
        <v>#DIV/0!</v>
      </c>
      <c r="AB329" s="166" t="e">
        <f t="shared" ca="1" si="127"/>
        <v>#VALUE!</v>
      </c>
      <c r="AC329" s="166" t="e">
        <f t="shared" ca="1" si="128"/>
        <v>#DIV/0!</v>
      </c>
      <c r="AD329" s="166" t="e">
        <f t="shared" ca="1" si="129"/>
        <v>#VALUE!</v>
      </c>
      <c r="AE329" s="166" t="e">
        <f t="shared" ca="1" si="130"/>
        <v>#N/A</v>
      </c>
      <c r="AF329" s="166" t="e">
        <f t="shared" ca="1" si="131"/>
        <v>#N/A</v>
      </c>
      <c r="AG329" s="163" t="str">
        <f t="shared" si="116"/>
        <v/>
      </c>
      <c r="AH329" s="166" t="e">
        <f t="shared" ca="1" si="117"/>
        <v>#DIV/0!</v>
      </c>
    </row>
    <row r="330" spans="2:34" ht="15" customHeight="1">
      <c r="B330" s="163" t="b">
        <f t="shared" si="118"/>
        <v>0</v>
      </c>
      <c r="C330" s="163" t="s">
        <v>569</v>
      </c>
      <c r="D330" s="163">
        <v>5</v>
      </c>
      <c r="E330" s="163" t="str">
        <f t="array" ref="E330">IF($B330=FALSE,"",(INDEX(Straightness_1!$A$4:$S$39,MATCH($C330&amp;$D330,Straightness_1!$A$4:$A$39&amp;Straightness_1!$B$4:$B$39,0),3)))</f>
        <v/>
      </c>
      <c r="F330" s="163" t="str">
        <f t="array" ref="F330">IF($B330=FALSE,"",(INDEX(Straightness_1!$A$4:$S$39,MATCH($C330&amp;$D330,Straightness_1!$A$4:$A$39&amp;Straightness_1!$B$4:$B$39,0),4)))</f>
        <v/>
      </c>
      <c r="G330" s="163" t="str">
        <f t="array" ref="G330">IF($B330=FALSE,"",(INDEX(Straightness_1!$A$4:$S$39,MATCH($C330&amp;$D330,Straightness_1!$A$4:$A$39&amp;Straightness_1!$B$4:$B$39,0),15)))</f>
        <v/>
      </c>
      <c r="H330" s="163" t="str">
        <f t="array" ref="H330">IF($B330=FALSE,"",(INDEX(Straightness_1!$A$4:$S$39,MATCH($C330&amp;$D330,Straightness_1!$A$4:$A$39&amp;Straightness_1!$B$4:$B$39,0),16)))</f>
        <v/>
      </c>
      <c r="I330" s="163" t="str">
        <f t="array" ref="I330">IF($B330=FALSE,"",(INDEX(Straightness_1!$A$4:$S$39,MATCH($C330&amp;$D330,Straightness_1!$A$4:$A$39&amp;Straightness_1!$B$4:$B$39,0),17)))</f>
        <v/>
      </c>
      <c r="J330" s="163" t="str">
        <f t="array" ref="J330">IF($B330=FALSE,"",(INDEX(Straightness_1!$A$4:$S$39,MATCH($C330&amp;$D330,Straightness_1!$A$4:$A$39&amp;Straightness_1!$B$4:$B$39,0),18)))</f>
        <v/>
      </c>
      <c r="K330" s="163" t="str">
        <f t="array" ref="K330">IF($B330=FALSE,"",(INDEX(Straightness_1!$A$4:$S$39,MATCH($C330&amp;$D330,Straightness_1!$A$4:$A$39&amp;Straightness_1!$B$4:$B$39,0),19)))</f>
        <v/>
      </c>
      <c r="L330" s="163" t="str">
        <f t="shared" si="119"/>
        <v/>
      </c>
      <c r="M330" s="173" t="str">
        <f t="shared" si="120"/>
        <v/>
      </c>
      <c r="N330" s="163" t="str">
        <f t="shared" si="121"/>
        <v/>
      </c>
      <c r="O330" s="163" t="str">
        <f>IF($B330=FALSE,"",O329+N330)</f>
        <v/>
      </c>
      <c r="P330" s="247" t="str">
        <f t="shared" ca="1" si="114"/>
        <v/>
      </c>
      <c r="Q330" s="163" t="str">
        <f>IF($B330=FALSE,"",Straightness_1!D63)</f>
        <v/>
      </c>
      <c r="R330" s="163" t="str">
        <f t="shared" si="132"/>
        <v/>
      </c>
      <c r="S330" s="242" t="str">
        <f t="shared" ca="1" si="122"/>
        <v/>
      </c>
      <c r="T330" s="163" t="str">
        <f t="shared" si="115"/>
        <v/>
      </c>
      <c r="U330" s="163" t="str">
        <f t="shared" si="123"/>
        <v/>
      </c>
      <c r="V330" s="163" t="str">
        <f t="shared" si="124"/>
        <v/>
      </c>
      <c r="W330" s="117"/>
      <c r="X330" s="163" t="e">
        <f t="array" ref="X330">INDEX(Straightness_1!$A$4:$S$39,MATCH($C330&amp;$D330,Straightness_1!$A$4:$A$39&amp;Straightness_1!$B$4:$B$39,0),12)*1000</f>
        <v>#N/A</v>
      </c>
      <c r="Y330" s="163" t="e">
        <f t="array" ref="Y330">INDEX(Straightness_1!$A$4:$S$39,MATCH($C330&amp;$D330,Straightness_1!$A$4:$A$39&amp;Straightness_1!$B$4:$B$39,0),13)*1000</f>
        <v>#N/A</v>
      </c>
      <c r="Z330" s="163" t="str">
        <f t="shared" si="125"/>
        <v/>
      </c>
      <c r="AA330" s="166" t="e">
        <f t="shared" ca="1" si="126"/>
        <v>#DIV/0!</v>
      </c>
      <c r="AB330" s="166" t="e">
        <f t="shared" ca="1" si="127"/>
        <v>#VALUE!</v>
      </c>
      <c r="AC330" s="166" t="e">
        <f t="shared" ca="1" si="128"/>
        <v>#DIV/0!</v>
      </c>
      <c r="AD330" s="166" t="e">
        <f t="shared" ca="1" si="129"/>
        <v>#VALUE!</v>
      </c>
      <c r="AE330" s="166" t="e">
        <f t="shared" ca="1" si="130"/>
        <v>#N/A</v>
      </c>
      <c r="AF330" s="166" t="e">
        <f t="shared" ca="1" si="131"/>
        <v>#N/A</v>
      </c>
      <c r="AG330" s="163" t="str">
        <f t="shared" si="116"/>
        <v/>
      </c>
      <c r="AH330" s="166" t="e">
        <f t="shared" ca="1" si="117"/>
        <v>#DIV/0!</v>
      </c>
    </row>
    <row r="331" spans="2:34" ht="15" customHeight="1">
      <c r="B331" s="163" t="b">
        <f t="shared" si="118"/>
        <v>0</v>
      </c>
      <c r="C331" s="163" t="s">
        <v>569</v>
      </c>
      <c r="D331" s="163">
        <v>6</v>
      </c>
      <c r="E331" s="163" t="str">
        <f t="array" ref="E331">IF($B331=FALSE,"",(INDEX(Straightness_1!$A$4:$S$39,MATCH($C331&amp;$D331,Straightness_1!$A$4:$A$39&amp;Straightness_1!$B$4:$B$39,0),3)))</f>
        <v/>
      </c>
      <c r="F331" s="163" t="str">
        <f t="array" ref="F331">IF($B331=FALSE,"",(INDEX(Straightness_1!$A$4:$S$39,MATCH($C331&amp;$D331,Straightness_1!$A$4:$A$39&amp;Straightness_1!$B$4:$B$39,0),4)))</f>
        <v/>
      </c>
      <c r="G331" s="163" t="str">
        <f t="array" ref="G331">IF($B331=FALSE,"",(INDEX(Straightness_1!$A$4:$S$39,MATCH($C331&amp;$D331,Straightness_1!$A$4:$A$39&amp;Straightness_1!$B$4:$B$39,0),15)))</f>
        <v/>
      </c>
      <c r="H331" s="163" t="str">
        <f t="array" ref="H331">IF($B331=FALSE,"",(INDEX(Straightness_1!$A$4:$S$39,MATCH($C331&amp;$D331,Straightness_1!$A$4:$A$39&amp;Straightness_1!$B$4:$B$39,0),16)))</f>
        <v/>
      </c>
      <c r="I331" s="163" t="str">
        <f t="array" ref="I331">IF($B331=FALSE,"",(INDEX(Straightness_1!$A$4:$S$39,MATCH($C331&amp;$D331,Straightness_1!$A$4:$A$39&amp;Straightness_1!$B$4:$B$39,0),17)))</f>
        <v/>
      </c>
      <c r="J331" s="163" t="str">
        <f t="array" ref="J331">IF($B331=FALSE,"",(INDEX(Straightness_1!$A$4:$S$39,MATCH($C331&amp;$D331,Straightness_1!$A$4:$A$39&amp;Straightness_1!$B$4:$B$39,0),18)))</f>
        <v/>
      </c>
      <c r="K331" s="163" t="str">
        <f t="array" ref="K331">IF($B331=FALSE,"",(INDEX(Straightness_1!$A$4:$S$39,MATCH($C331&amp;$D331,Straightness_1!$A$4:$A$39&amp;Straightness_1!$B$4:$B$39,0),19)))</f>
        <v/>
      </c>
      <c r="L331" s="163" t="str">
        <f t="shared" si="119"/>
        <v/>
      </c>
      <c r="M331" s="173" t="str">
        <f t="shared" si="120"/>
        <v/>
      </c>
      <c r="N331" s="163" t="str">
        <f t="shared" si="121"/>
        <v/>
      </c>
      <c r="O331" s="163" t="str">
        <f t="shared" ref="O331:O335" si="133">IF($B331=FALSE,"",O330+N331)</f>
        <v/>
      </c>
      <c r="P331" s="247" t="str">
        <f t="shared" ca="1" si="114"/>
        <v/>
      </c>
      <c r="Q331" s="163" t="str">
        <f>IF($B331=FALSE,"",Straightness_1!D64)</f>
        <v/>
      </c>
      <c r="R331" s="163" t="str">
        <f t="shared" si="132"/>
        <v/>
      </c>
      <c r="S331" s="242" t="str">
        <f t="shared" ca="1" si="122"/>
        <v/>
      </c>
      <c r="T331" s="163" t="str">
        <f t="shared" si="115"/>
        <v/>
      </c>
      <c r="U331" s="163" t="str">
        <f t="shared" si="123"/>
        <v/>
      </c>
      <c r="V331" s="163" t="str">
        <f t="shared" si="124"/>
        <v/>
      </c>
      <c r="W331" s="117"/>
      <c r="X331" s="163" t="e">
        <f t="array" ref="X331">INDEX(Straightness_1!$A$4:$S$39,MATCH($C331&amp;$D331,Straightness_1!$A$4:$A$39&amp;Straightness_1!$B$4:$B$39,0),12)*1000</f>
        <v>#N/A</v>
      </c>
      <c r="Y331" s="163" t="e">
        <f t="array" ref="Y331">INDEX(Straightness_1!$A$4:$S$39,MATCH($C331&amp;$D331,Straightness_1!$A$4:$A$39&amp;Straightness_1!$B$4:$B$39,0),13)*1000</f>
        <v>#N/A</v>
      </c>
      <c r="Z331" s="163" t="str">
        <f t="shared" si="125"/>
        <v/>
      </c>
      <c r="AA331" s="166" t="e">
        <f t="shared" ca="1" si="126"/>
        <v>#DIV/0!</v>
      </c>
      <c r="AB331" s="166" t="e">
        <f t="shared" ca="1" si="127"/>
        <v>#VALUE!</v>
      </c>
      <c r="AC331" s="166" t="e">
        <f t="shared" ca="1" si="128"/>
        <v>#DIV/0!</v>
      </c>
      <c r="AD331" s="166" t="e">
        <f t="shared" ca="1" si="129"/>
        <v>#VALUE!</v>
      </c>
      <c r="AE331" s="166" t="e">
        <f t="shared" ca="1" si="130"/>
        <v>#N/A</v>
      </c>
      <c r="AF331" s="166" t="e">
        <f t="shared" ca="1" si="131"/>
        <v>#N/A</v>
      </c>
      <c r="AG331" s="163" t="str">
        <f t="shared" si="116"/>
        <v/>
      </c>
      <c r="AH331" s="166" t="e">
        <f t="shared" ca="1" si="117"/>
        <v>#DIV/0!</v>
      </c>
    </row>
    <row r="332" spans="2:34" ht="15" customHeight="1">
      <c r="B332" s="163" t="b">
        <f t="shared" si="118"/>
        <v>0</v>
      </c>
      <c r="C332" s="163" t="s">
        <v>569</v>
      </c>
      <c r="D332" s="163">
        <v>7</v>
      </c>
      <c r="E332" s="163" t="str">
        <f t="array" ref="E332">IF($B332=FALSE,"",(INDEX(Straightness_1!$A$4:$S$39,MATCH($C332&amp;$D332,Straightness_1!$A$4:$A$39&amp;Straightness_1!$B$4:$B$39,0),3)))</f>
        <v/>
      </c>
      <c r="F332" s="163" t="str">
        <f t="array" ref="F332">IF($B332=FALSE,"",(INDEX(Straightness_1!$A$4:$S$39,MATCH($C332&amp;$D332,Straightness_1!$A$4:$A$39&amp;Straightness_1!$B$4:$B$39,0),4)))</f>
        <v/>
      </c>
      <c r="G332" s="163" t="str">
        <f t="array" ref="G332">IF($B332=FALSE,"",(INDEX(Straightness_1!$A$4:$S$39,MATCH($C332&amp;$D332,Straightness_1!$A$4:$A$39&amp;Straightness_1!$B$4:$B$39,0),15)))</f>
        <v/>
      </c>
      <c r="H332" s="163" t="str">
        <f t="array" ref="H332">IF($B332=FALSE,"",(INDEX(Straightness_1!$A$4:$S$39,MATCH($C332&amp;$D332,Straightness_1!$A$4:$A$39&amp;Straightness_1!$B$4:$B$39,0),16)))</f>
        <v/>
      </c>
      <c r="I332" s="163" t="str">
        <f t="array" ref="I332">IF($B332=FALSE,"",(INDEX(Straightness_1!$A$4:$S$39,MATCH($C332&amp;$D332,Straightness_1!$A$4:$A$39&amp;Straightness_1!$B$4:$B$39,0),17)))</f>
        <v/>
      </c>
      <c r="J332" s="163" t="str">
        <f t="array" ref="J332">IF($B332=FALSE,"",(INDEX(Straightness_1!$A$4:$S$39,MATCH($C332&amp;$D332,Straightness_1!$A$4:$A$39&amp;Straightness_1!$B$4:$B$39,0),18)))</f>
        <v/>
      </c>
      <c r="K332" s="163" t="str">
        <f t="array" ref="K332">IF($B332=FALSE,"",(INDEX(Straightness_1!$A$4:$S$39,MATCH($C332&amp;$D332,Straightness_1!$A$4:$A$39&amp;Straightness_1!$B$4:$B$39,0),19)))</f>
        <v/>
      </c>
      <c r="L332" s="163" t="str">
        <f t="shared" si="119"/>
        <v/>
      </c>
      <c r="M332" s="173" t="str">
        <f t="shared" si="120"/>
        <v/>
      </c>
      <c r="N332" s="163" t="str">
        <f t="shared" si="121"/>
        <v/>
      </c>
      <c r="O332" s="163" t="str">
        <f t="shared" si="133"/>
        <v/>
      </c>
      <c r="P332" s="247" t="str">
        <f t="shared" ca="1" si="114"/>
        <v/>
      </c>
      <c r="Q332" s="163" t="str">
        <f>IF($B332=FALSE,"",Straightness_1!D65)</f>
        <v/>
      </c>
      <c r="R332" s="163" t="str">
        <f t="shared" si="132"/>
        <v/>
      </c>
      <c r="S332" s="242" t="str">
        <f t="shared" ca="1" si="122"/>
        <v/>
      </c>
      <c r="T332" s="163" t="str">
        <f t="shared" si="115"/>
        <v/>
      </c>
      <c r="U332" s="163" t="str">
        <f t="shared" si="123"/>
        <v/>
      </c>
      <c r="V332" s="163" t="str">
        <f t="shared" si="124"/>
        <v/>
      </c>
      <c r="W332" s="117"/>
      <c r="X332" s="163" t="e">
        <f t="array" ref="X332">INDEX(Straightness_1!$A$4:$S$39,MATCH($C332&amp;$D332,Straightness_1!$A$4:$A$39&amp;Straightness_1!$B$4:$B$39,0),12)*1000</f>
        <v>#N/A</v>
      </c>
      <c r="Y332" s="163" t="e">
        <f t="array" ref="Y332">INDEX(Straightness_1!$A$4:$S$39,MATCH($C332&amp;$D332,Straightness_1!$A$4:$A$39&amp;Straightness_1!$B$4:$B$39,0),13)*1000</f>
        <v>#N/A</v>
      </c>
      <c r="Z332" s="163" t="str">
        <f t="shared" si="125"/>
        <v/>
      </c>
      <c r="AA332" s="166" t="e">
        <f t="shared" ca="1" si="126"/>
        <v>#DIV/0!</v>
      </c>
      <c r="AB332" s="166" t="e">
        <f t="shared" ca="1" si="127"/>
        <v>#VALUE!</v>
      </c>
      <c r="AC332" s="166" t="e">
        <f t="shared" ca="1" si="128"/>
        <v>#DIV/0!</v>
      </c>
      <c r="AD332" s="166" t="e">
        <f t="shared" ca="1" si="129"/>
        <v>#VALUE!</v>
      </c>
      <c r="AE332" s="166" t="e">
        <f t="shared" ca="1" si="130"/>
        <v>#N/A</v>
      </c>
      <c r="AF332" s="166" t="e">
        <f t="shared" ca="1" si="131"/>
        <v>#N/A</v>
      </c>
      <c r="AG332" s="163" t="str">
        <f t="shared" si="116"/>
        <v/>
      </c>
      <c r="AH332" s="166" t="e">
        <f t="shared" ca="1" si="117"/>
        <v>#DIV/0!</v>
      </c>
    </row>
    <row r="333" spans="2:34" ht="15" customHeight="1">
      <c r="B333" s="163" t="b">
        <f t="shared" si="118"/>
        <v>0</v>
      </c>
      <c r="C333" s="163" t="s">
        <v>569</v>
      </c>
      <c r="D333" s="163">
        <v>8</v>
      </c>
      <c r="E333" s="163" t="str">
        <f t="array" ref="E333">IF($B333=FALSE,"",(INDEX(Straightness_1!$A$4:$S$39,MATCH($C333&amp;$D333,Straightness_1!$A$4:$A$39&amp;Straightness_1!$B$4:$B$39,0),3)))</f>
        <v/>
      </c>
      <c r="F333" s="163" t="str">
        <f t="array" ref="F333">IF($B333=FALSE,"",(INDEX(Straightness_1!$A$4:$S$39,MATCH($C333&amp;$D333,Straightness_1!$A$4:$A$39&amp;Straightness_1!$B$4:$B$39,0),4)))</f>
        <v/>
      </c>
      <c r="G333" s="163" t="str">
        <f t="array" ref="G333">IF($B333=FALSE,"",(INDEX(Straightness_1!$A$4:$S$39,MATCH($C333&amp;$D333,Straightness_1!$A$4:$A$39&amp;Straightness_1!$B$4:$B$39,0),15)))</f>
        <v/>
      </c>
      <c r="H333" s="163" t="str">
        <f t="array" ref="H333">IF($B333=FALSE,"",(INDEX(Straightness_1!$A$4:$S$39,MATCH($C333&amp;$D333,Straightness_1!$A$4:$A$39&amp;Straightness_1!$B$4:$B$39,0),16)))</f>
        <v/>
      </c>
      <c r="I333" s="163" t="str">
        <f t="array" ref="I333">IF($B333=FALSE,"",(INDEX(Straightness_1!$A$4:$S$39,MATCH($C333&amp;$D333,Straightness_1!$A$4:$A$39&amp;Straightness_1!$B$4:$B$39,0),17)))</f>
        <v/>
      </c>
      <c r="J333" s="163" t="str">
        <f t="array" ref="J333">IF($B333=FALSE,"",(INDEX(Straightness_1!$A$4:$S$39,MATCH($C333&amp;$D333,Straightness_1!$A$4:$A$39&amp;Straightness_1!$B$4:$B$39,0),18)))</f>
        <v/>
      </c>
      <c r="K333" s="163" t="str">
        <f t="array" ref="K333">IF($B333=FALSE,"",(INDEX(Straightness_1!$A$4:$S$39,MATCH($C333&amp;$D333,Straightness_1!$A$4:$A$39&amp;Straightness_1!$B$4:$B$39,0),19)))</f>
        <v/>
      </c>
      <c r="L333" s="163" t="str">
        <f t="shared" si="119"/>
        <v/>
      </c>
      <c r="M333" s="173" t="str">
        <f t="shared" si="120"/>
        <v/>
      </c>
      <c r="N333" s="163" t="str">
        <f t="shared" si="121"/>
        <v/>
      </c>
      <c r="O333" s="163" t="str">
        <f t="shared" si="133"/>
        <v/>
      </c>
      <c r="P333" s="247" t="str">
        <f t="shared" ca="1" si="114"/>
        <v/>
      </c>
      <c r="Q333" s="163" t="str">
        <f>IF($B333=FALSE,"",Straightness_1!D66)</f>
        <v/>
      </c>
      <c r="R333" s="163" t="str">
        <f t="shared" si="132"/>
        <v/>
      </c>
      <c r="S333" s="242" t="str">
        <f t="shared" ca="1" si="122"/>
        <v/>
      </c>
      <c r="T333" s="163" t="str">
        <f t="shared" si="115"/>
        <v/>
      </c>
      <c r="U333" s="163" t="str">
        <f t="shared" si="123"/>
        <v/>
      </c>
      <c r="V333" s="163" t="str">
        <f t="shared" si="124"/>
        <v/>
      </c>
      <c r="W333" s="117"/>
      <c r="X333" s="163" t="e">
        <f t="array" ref="X333">INDEX(Straightness_1!$A$4:$S$39,MATCH($C333&amp;$D333,Straightness_1!$A$4:$A$39&amp;Straightness_1!$B$4:$B$39,0),12)*1000</f>
        <v>#N/A</v>
      </c>
      <c r="Y333" s="163" t="e">
        <f t="array" ref="Y333">INDEX(Straightness_1!$A$4:$S$39,MATCH($C333&amp;$D333,Straightness_1!$A$4:$A$39&amp;Straightness_1!$B$4:$B$39,0),13)*1000</f>
        <v>#N/A</v>
      </c>
      <c r="Z333" s="163" t="str">
        <f t="shared" si="125"/>
        <v/>
      </c>
      <c r="AA333" s="166" t="e">
        <f t="shared" ca="1" si="126"/>
        <v>#DIV/0!</v>
      </c>
      <c r="AB333" s="166" t="e">
        <f t="shared" ca="1" si="127"/>
        <v>#VALUE!</v>
      </c>
      <c r="AC333" s="166" t="e">
        <f t="shared" ca="1" si="128"/>
        <v>#DIV/0!</v>
      </c>
      <c r="AD333" s="166" t="e">
        <f t="shared" ca="1" si="129"/>
        <v>#VALUE!</v>
      </c>
      <c r="AE333" s="166" t="e">
        <f t="shared" ca="1" si="130"/>
        <v>#N/A</v>
      </c>
      <c r="AF333" s="166" t="e">
        <f t="shared" ca="1" si="131"/>
        <v>#N/A</v>
      </c>
      <c r="AG333" s="163" t="str">
        <f t="shared" si="116"/>
        <v/>
      </c>
      <c r="AH333" s="166" t="e">
        <f t="shared" ca="1" si="117"/>
        <v>#DIV/0!</v>
      </c>
    </row>
    <row r="334" spans="2:34" ht="15" customHeight="1">
      <c r="B334" s="163" t="b">
        <f t="shared" si="118"/>
        <v>0</v>
      </c>
      <c r="C334" s="163" t="s">
        <v>569</v>
      </c>
      <c r="D334" s="163">
        <v>9</v>
      </c>
      <c r="E334" s="163" t="str">
        <f t="array" ref="E334">IF($B334=FALSE,"",(INDEX(Straightness_1!$A$4:$S$39,MATCH($C334&amp;$D334,Straightness_1!$A$4:$A$39&amp;Straightness_1!$B$4:$B$39,0),3)))</f>
        <v/>
      </c>
      <c r="F334" s="163" t="str">
        <f t="array" ref="F334">IF($B334=FALSE,"",(INDEX(Straightness_1!$A$4:$S$39,MATCH($C334&amp;$D334,Straightness_1!$A$4:$A$39&amp;Straightness_1!$B$4:$B$39,0),4)))</f>
        <v/>
      </c>
      <c r="G334" s="163" t="str">
        <f t="array" ref="G334">IF($B334=FALSE,"",(INDEX(Straightness_1!$A$4:$S$39,MATCH($C334&amp;$D334,Straightness_1!$A$4:$A$39&amp;Straightness_1!$B$4:$B$39,0),15)))</f>
        <v/>
      </c>
      <c r="H334" s="163" t="str">
        <f t="array" ref="H334">IF($B334=FALSE,"",(INDEX(Straightness_1!$A$4:$S$39,MATCH($C334&amp;$D334,Straightness_1!$A$4:$A$39&amp;Straightness_1!$B$4:$B$39,0),16)))</f>
        <v/>
      </c>
      <c r="I334" s="163" t="str">
        <f t="array" ref="I334">IF($B334=FALSE,"",(INDEX(Straightness_1!$A$4:$S$39,MATCH($C334&amp;$D334,Straightness_1!$A$4:$A$39&amp;Straightness_1!$B$4:$B$39,0),17)))</f>
        <v/>
      </c>
      <c r="J334" s="163" t="str">
        <f t="array" ref="J334">IF($B334=FALSE,"",(INDEX(Straightness_1!$A$4:$S$39,MATCH($C334&amp;$D334,Straightness_1!$A$4:$A$39&amp;Straightness_1!$B$4:$B$39,0),18)))</f>
        <v/>
      </c>
      <c r="K334" s="163" t="str">
        <f t="array" ref="K334">IF($B334=FALSE,"",(INDEX(Straightness_1!$A$4:$S$39,MATCH($C334&amp;$D334,Straightness_1!$A$4:$A$39&amp;Straightness_1!$B$4:$B$39,0),19)))</f>
        <v/>
      </c>
      <c r="L334" s="163" t="str">
        <f t="shared" si="119"/>
        <v/>
      </c>
      <c r="M334" s="173" t="str">
        <f t="shared" si="120"/>
        <v/>
      </c>
      <c r="N334" s="163" t="str">
        <f t="shared" si="121"/>
        <v/>
      </c>
      <c r="O334" s="163" t="str">
        <f t="shared" si="133"/>
        <v/>
      </c>
      <c r="P334" s="247" t="str">
        <f t="shared" ca="1" si="114"/>
        <v/>
      </c>
      <c r="Q334" s="163" t="str">
        <f>IF($B334=FALSE,"",Straightness_1!D67)</f>
        <v/>
      </c>
      <c r="R334" s="163" t="str">
        <f t="shared" si="132"/>
        <v/>
      </c>
      <c r="S334" s="242" t="str">
        <f t="shared" ca="1" si="122"/>
        <v/>
      </c>
      <c r="T334" s="163" t="str">
        <f t="shared" si="115"/>
        <v/>
      </c>
      <c r="U334" s="163" t="str">
        <f t="shared" si="123"/>
        <v/>
      </c>
      <c r="V334" s="163" t="str">
        <f t="shared" si="124"/>
        <v/>
      </c>
      <c r="W334" s="117"/>
      <c r="X334" s="163" t="e">
        <f t="array" ref="X334">INDEX(Straightness_1!$A$4:$S$39,MATCH($C334&amp;$D334,Straightness_1!$A$4:$A$39&amp;Straightness_1!$B$4:$B$39,0),12)*1000</f>
        <v>#N/A</v>
      </c>
      <c r="Y334" s="163" t="e">
        <f t="array" ref="Y334">INDEX(Straightness_1!$A$4:$S$39,MATCH($C334&amp;$D334,Straightness_1!$A$4:$A$39&amp;Straightness_1!$B$4:$B$39,0),13)*1000</f>
        <v>#N/A</v>
      </c>
      <c r="Z334" s="163" t="str">
        <f t="shared" si="125"/>
        <v/>
      </c>
      <c r="AA334" s="166" t="e">
        <f t="shared" ca="1" si="126"/>
        <v>#DIV/0!</v>
      </c>
      <c r="AB334" s="166" t="e">
        <f t="shared" ca="1" si="127"/>
        <v>#VALUE!</v>
      </c>
      <c r="AC334" s="166" t="e">
        <f t="shared" ca="1" si="128"/>
        <v>#DIV/0!</v>
      </c>
      <c r="AD334" s="166" t="e">
        <f t="shared" ca="1" si="129"/>
        <v>#VALUE!</v>
      </c>
      <c r="AE334" s="166" t="e">
        <f t="shared" ca="1" si="130"/>
        <v>#N/A</v>
      </c>
      <c r="AF334" s="166" t="e">
        <f t="shared" ca="1" si="131"/>
        <v>#N/A</v>
      </c>
      <c r="AG334" s="163" t="str">
        <f t="shared" si="116"/>
        <v/>
      </c>
      <c r="AH334" s="166" t="e">
        <f t="shared" ca="1" si="117"/>
        <v>#DIV/0!</v>
      </c>
    </row>
    <row r="335" spans="2:34" ht="15" customHeight="1">
      <c r="B335" s="163" t="b">
        <f t="shared" si="118"/>
        <v>0</v>
      </c>
      <c r="C335" s="163" t="s">
        <v>569</v>
      </c>
      <c r="D335" s="163">
        <v>10</v>
      </c>
      <c r="E335" s="163" t="str">
        <f t="array" ref="E335">IF($B335=FALSE,"",(INDEX(Straightness_1!$A$4:$S$39,MATCH($C335&amp;$D335,Straightness_1!$A$4:$A$39&amp;Straightness_1!$B$4:$B$39,0),3)))</f>
        <v/>
      </c>
      <c r="F335" s="163" t="str">
        <f t="array" ref="F335">IF($B335=FALSE,"",(INDEX(Straightness_1!$A$4:$S$39,MATCH($C335&amp;$D335,Straightness_1!$A$4:$A$39&amp;Straightness_1!$B$4:$B$39,0),4)))</f>
        <v/>
      </c>
      <c r="G335" s="163" t="str">
        <f t="array" ref="G335">IF($B335=FALSE,"",(INDEX(Straightness_1!$A$4:$S$39,MATCH($C335&amp;$D335,Straightness_1!$A$4:$A$39&amp;Straightness_1!$B$4:$B$39,0),15)))</f>
        <v/>
      </c>
      <c r="H335" s="163" t="str">
        <f t="array" ref="H335">IF($B335=FALSE,"",(INDEX(Straightness_1!$A$4:$S$39,MATCH($C335&amp;$D335,Straightness_1!$A$4:$A$39&amp;Straightness_1!$B$4:$B$39,0),16)))</f>
        <v/>
      </c>
      <c r="I335" s="163" t="str">
        <f t="array" ref="I335">IF($B335=FALSE,"",(INDEX(Straightness_1!$A$4:$S$39,MATCH($C335&amp;$D335,Straightness_1!$A$4:$A$39&amp;Straightness_1!$B$4:$B$39,0),17)))</f>
        <v/>
      </c>
      <c r="J335" s="163" t="str">
        <f t="array" ref="J335">IF($B335=FALSE,"",(INDEX(Straightness_1!$A$4:$S$39,MATCH($C335&amp;$D335,Straightness_1!$A$4:$A$39&amp;Straightness_1!$B$4:$B$39,0),18)))</f>
        <v/>
      </c>
      <c r="K335" s="163" t="str">
        <f t="array" ref="K335">IF($B335=FALSE,"",(INDEX(Straightness_1!$A$4:$S$39,MATCH($C335&amp;$D335,Straightness_1!$A$4:$A$39&amp;Straightness_1!$B$4:$B$39,0),19)))</f>
        <v/>
      </c>
      <c r="L335" s="163" t="str">
        <f t="shared" si="119"/>
        <v/>
      </c>
      <c r="M335" s="173" t="str">
        <f t="shared" si="120"/>
        <v/>
      </c>
      <c r="N335" s="163" t="str">
        <f t="shared" si="121"/>
        <v/>
      </c>
      <c r="O335" s="163" t="str">
        <f t="shared" si="133"/>
        <v/>
      </c>
      <c r="P335" s="247" t="str">
        <f t="shared" ca="1" si="114"/>
        <v/>
      </c>
      <c r="Q335" s="163" t="str">
        <f>IF($B335=FALSE,"",Straightness_1!D68)</f>
        <v/>
      </c>
      <c r="R335" s="163" t="str">
        <f t="shared" si="132"/>
        <v/>
      </c>
      <c r="S335" s="242" t="str">
        <f t="shared" ca="1" si="122"/>
        <v/>
      </c>
      <c r="T335" s="163" t="str">
        <f t="shared" si="115"/>
        <v/>
      </c>
      <c r="U335" s="163" t="str">
        <f t="shared" si="123"/>
        <v/>
      </c>
      <c r="V335" s="163" t="str">
        <f t="shared" si="124"/>
        <v/>
      </c>
      <c r="W335" s="117"/>
      <c r="X335" s="163" t="e">
        <f t="array" ref="X335">INDEX(Straightness_1!$A$4:$S$39,MATCH($C335&amp;$D335,Straightness_1!$A$4:$A$39&amp;Straightness_1!$B$4:$B$39,0),12)*1000</f>
        <v>#N/A</v>
      </c>
      <c r="Y335" s="163" t="e">
        <f t="array" ref="Y335">INDEX(Straightness_1!$A$4:$S$39,MATCH($C335&amp;$D335,Straightness_1!$A$4:$A$39&amp;Straightness_1!$B$4:$B$39,0),13)*1000</f>
        <v>#N/A</v>
      </c>
      <c r="Z335" s="163" t="str">
        <f t="shared" si="125"/>
        <v/>
      </c>
      <c r="AA335" s="166" t="e">
        <f t="shared" ca="1" si="126"/>
        <v>#DIV/0!</v>
      </c>
      <c r="AB335" s="166" t="e">
        <f t="shared" ca="1" si="127"/>
        <v>#VALUE!</v>
      </c>
      <c r="AC335" s="166" t="e">
        <f t="shared" ca="1" si="128"/>
        <v>#DIV/0!</v>
      </c>
      <c r="AD335" s="166" t="e">
        <f t="shared" ca="1" si="129"/>
        <v>#VALUE!</v>
      </c>
      <c r="AE335" s="166" t="e">
        <f t="shared" ca="1" si="130"/>
        <v>#N/A</v>
      </c>
      <c r="AF335" s="166" t="e">
        <f t="shared" ca="1" si="131"/>
        <v>#N/A</v>
      </c>
      <c r="AG335" s="163" t="str">
        <f t="shared" si="116"/>
        <v/>
      </c>
      <c r="AH335" s="166" t="e">
        <f ca="1">T$407</f>
        <v>#DIV/0!</v>
      </c>
    </row>
    <row r="336" spans="2:34" ht="15" customHeight="1">
      <c r="B336" s="112"/>
      <c r="C336" s="112"/>
      <c r="D336" s="112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</row>
    <row r="337" spans="2:34" ht="15" customHeight="1">
      <c r="B337" s="560" t="s">
        <v>297</v>
      </c>
      <c r="C337" s="263" t="s">
        <v>556</v>
      </c>
      <c r="D337" s="560" t="s">
        <v>398</v>
      </c>
      <c r="E337" s="560" t="s">
        <v>672</v>
      </c>
      <c r="F337" s="560" t="s">
        <v>299</v>
      </c>
      <c r="G337" s="563" t="s">
        <v>195</v>
      </c>
      <c r="H337" s="564"/>
      <c r="I337" s="564"/>
      <c r="J337" s="564"/>
      <c r="K337" s="564"/>
      <c r="L337" s="565"/>
      <c r="M337" s="566" t="s">
        <v>424</v>
      </c>
      <c r="N337" s="551" t="s">
        <v>300</v>
      </c>
      <c r="O337" s="553"/>
      <c r="P337" s="558" t="s">
        <v>557</v>
      </c>
      <c r="Q337" s="551" t="s">
        <v>558</v>
      </c>
      <c r="R337" s="553"/>
      <c r="S337" s="558" t="s">
        <v>559</v>
      </c>
      <c r="T337" s="266" t="s">
        <v>560</v>
      </c>
      <c r="U337" s="556" t="s">
        <v>305</v>
      </c>
      <c r="V337" s="557"/>
      <c r="W337" s="117"/>
      <c r="X337" s="569" t="s">
        <v>436</v>
      </c>
      <c r="Y337" s="570"/>
      <c r="Z337" s="556" t="s">
        <v>428</v>
      </c>
      <c r="AA337" s="557"/>
      <c r="AB337" s="557"/>
      <c r="AC337" s="557"/>
      <c r="AD337" s="557"/>
      <c r="AE337" s="557"/>
      <c r="AF337" s="557"/>
      <c r="AG337" s="557"/>
      <c r="AH337" s="571"/>
    </row>
    <row r="338" spans="2:34" ht="15" customHeight="1">
      <c r="B338" s="561"/>
      <c r="C338" s="266" t="s">
        <v>563</v>
      </c>
      <c r="D338" s="561"/>
      <c r="E338" s="561"/>
      <c r="F338" s="561"/>
      <c r="G338" s="172" t="s">
        <v>429</v>
      </c>
      <c r="H338" s="265" t="s">
        <v>307</v>
      </c>
      <c r="I338" s="172" t="s">
        <v>104</v>
      </c>
      <c r="J338" s="265" t="s">
        <v>105</v>
      </c>
      <c r="K338" s="172" t="s">
        <v>106</v>
      </c>
      <c r="L338" s="265" t="s">
        <v>308</v>
      </c>
      <c r="M338" s="567"/>
      <c r="N338" s="266" t="s">
        <v>565</v>
      </c>
      <c r="O338" s="266" t="s">
        <v>570</v>
      </c>
      <c r="P338" s="559"/>
      <c r="Q338" s="266" t="s">
        <v>571</v>
      </c>
      <c r="R338" s="266" t="s">
        <v>566</v>
      </c>
      <c r="S338" s="559"/>
      <c r="T338" s="266" t="s">
        <v>370</v>
      </c>
      <c r="U338" s="266" t="s">
        <v>323</v>
      </c>
      <c r="V338" s="266" t="s">
        <v>318</v>
      </c>
      <c r="W338" s="117"/>
      <c r="X338" s="201" t="s">
        <v>505</v>
      </c>
      <c r="Y338" s="201" t="s">
        <v>572</v>
      </c>
      <c r="Z338" s="266" t="s">
        <v>435</v>
      </c>
      <c r="AA338" s="563" t="s">
        <v>323</v>
      </c>
      <c r="AB338" s="565"/>
      <c r="AC338" s="551" t="s">
        <v>571</v>
      </c>
      <c r="AD338" s="553"/>
      <c r="AE338" s="569" t="s">
        <v>436</v>
      </c>
      <c r="AF338" s="570"/>
      <c r="AG338" s="200" t="s">
        <v>531</v>
      </c>
      <c r="AH338" s="200" t="s">
        <v>546</v>
      </c>
    </row>
    <row r="339" spans="2:34" ht="15" customHeight="1">
      <c r="B339" s="562"/>
      <c r="C339" s="241">
        <f>COUNTIF(Straightness_1!$A$4:$A$39,C340)</f>
        <v>0</v>
      </c>
      <c r="D339" s="562"/>
      <c r="E339" s="562"/>
      <c r="F339" s="562"/>
      <c r="G339" s="265" t="s">
        <v>206</v>
      </c>
      <c r="H339" s="265" t="s">
        <v>206</v>
      </c>
      <c r="I339" s="265" t="s">
        <v>206</v>
      </c>
      <c r="J339" s="265" t="s">
        <v>206</v>
      </c>
      <c r="K339" s="265" t="s">
        <v>206</v>
      </c>
      <c r="L339" s="265" t="s">
        <v>206</v>
      </c>
      <c r="M339" s="266" t="s">
        <v>326</v>
      </c>
      <c r="N339" s="266" t="s">
        <v>330</v>
      </c>
      <c r="O339" s="266" t="s">
        <v>331</v>
      </c>
      <c r="P339" s="266" t="s">
        <v>568</v>
      </c>
      <c r="Q339" s="266" t="s">
        <v>352</v>
      </c>
      <c r="R339" s="266" t="s">
        <v>568</v>
      </c>
      <c r="S339" s="266" t="s">
        <v>568</v>
      </c>
      <c r="T339" s="266" t="s">
        <v>352</v>
      </c>
      <c r="U339" s="266" t="s">
        <v>352</v>
      </c>
      <c r="V339" s="266" t="s">
        <v>352</v>
      </c>
      <c r="W339" s="117"/>
      <c r="X339" s="266" t="s">
        <v>352</v>
      </c>
      <c r="Y339" s="266" t="s">
        <v>568</v>
      </c>
      <c r="Z339" s="266" t="s">
        <v>330</v>
      </c>
      <c r="AA339" s="266" t="s">
        <v>352</v>
      </c>
      <c r="AB339" s="266" t="s">
        <v>326</v>
      </c>
      <c r="AC339" s="266" t="s">
        <v>568</v>
      </c>
      <c r="AD339" s="266" t="s">
        <v>326</v>
      </c>
      <c r="AE339" s="266" t="s">
        <v>357</v>
      </c>
      <c r="AF339" s="200" t="s">
        <v>326</v>
      </c>
      <c r="AG339" s="200"/>
      <c r="AH339" s="200" t="s">
        <v>331</v>
      </c>
    </row>
    <row r="340" spans="2:34" ht="15" customHeight="1">
      <c r="B340" s="163" t="b">
        <f t="shared" ref="B340:B350" si="134">D340&lt;C$339</f>
        <v>0</v>
      </c>
      <c r="C340" s="163" t="s">
        <v>573</v>
      </c>
      <c r="D340" s="163">
        <v>0</v>
      </c>
      <c r="E340" s="163" t="str">
        <f t="array" ref="E340">IF($B340=FALSE,"",(INDEX(Straightness_1!$A$4:$S$39,MATCH($C340&amp;$D340,Straightness_1!$A$4:$A$39&amp;Straightness_1!$B$4:$B$39,0),3)))</f>
        <v/>
      </c>
      <c r="F340" s="163" t="str">
        <f t="array" ref="F340">IF($B340=FALSE,"",(INDEX(Straightness_1!$A$4:$S$39,MATCH($C340&amp;$D340,Straightness_1!$A$4:$A$39&amp;Straightness_1!$B$4:$B$39,0),4)))</f>
        <v/>
      </c>
      <c r="G340" s="163" t="str">
        <f t="array" ref="G340">IF($B340=FALSE,"",(INDEX(Straightness_1!$A$4:$S$39,MATCH($C340&amp;$D340,Straightness_1!$A$4:$A$39&amp;Straightness_1!$B$4:$B$39,0),15)))</f>
        <v/>
      </c>
      <c r="H340" s="163" t="str">
        <f t="array" ref="H340">IF($B340=FALSE,"",(INDEX(Straightness_1!$A$4:$S$39,MATCH($C340&amp;$D340,Straightness_1!$A$4:$A$39&amp;Straightness_1!$B$4:$B$39,0),16)))</f>
        <v/>
      </c>
      <c r="I340" s="163" t="str">
        <f t="array" ref="I340">IF($B340=FALSE,"",(INDEX(Straightness_1!$A$4:$S$39,MATCH($C340&amp;$D340,Straightness_1!$A$4:$A$39&amp;Straightness_1!$B$4:$B$39,0),17)))</f>
        <v/>
      </c>
      <c r="J340" s="163" t="str">
        <f t="array" ref="J340">IF($B340=FALSE,"",(INDEX(Straightness_1!$A$4:$S$39,MATCH($C340&amp;$D340,Straightness_1!$A$4:$A$39&amp;Straightness_1!$B$4:$B$39,0),18)))</f>
        <v/>
      </c>
      <c r="K340" s="163" t="str">
        <f t="array" ref="K340">IF($B340=FALSE,"",(INDEX(Straightness_1!$A$4:$S$39,MATCH($C340&amp;$D340,Straightness_1!$A$4:$A$39&amp;Straightness_1!$B$4:$B$39,0),19)))</f>
        <v/>
      </c>
      <c r="L340" s="163" t="str">
        <f t="shared" ref="L340:L350" si="135">IF($B340=FALSE,"",AVERAGE(G340:K340))</f>
        <v/>
      </c>
      <c r="M340" s="173" t="str">
        <f>IF($B340=FALSE,"",STDEV(G340:K340))</f>
        <v/>
      </c>
      <c r="N340" s="163" t="str">
        <f t="shared" ref="N340:N350" si="136">IF($B340=FALSE,"",L340-L$340)</f>
        <v/>
      </c>
      <c r="O340" s="241" t="str">
        <f>IF($B340=FALSE,"",N340)</f>
        <v/>
      </c>
      <c r="P340" s="247" t="str">
        <f t="shared" ref="P340:P350" ca="1" si="137">IF($B340=FALSE,"",(O340-$D340/($C$339-1)*OFFSET(O$339,$C$339,0))*1000)</f>
        <v/>
      </c>
      <c r="Q340" s="163" t="str">
        <f>IF($B340=FALSE,"",Straightness_1!D43)</f>
        <v/>
      </c>
      <c r="R340" s="241" t="str">
        <f>IF($B340=FALSE,"",Q340)</f>
        <v/>
      </c>
      <c r="S340" s="242" t="str">
        <f t="shared" ref="S340:S350" ca="1" si="138">IF($B340=FALSE,"",R340-$D340/($C$339-1)*OFFSET(R$339,$C$339,0))</f>
        <v/>
      </c>
      <c r="T340" s="163" t="str">
        <f t="shared" ref="T340:T350" si="139">IF($B340=FALSE,"",-S340+P340)</f>
        <v/>
      </c>
      <c r="U340" s="163" t="str">
        <f>IF($B340=FALSE,"",ROUND(-T340,$L$285))</f>
        <v/>
      </c>
      <c r="V340" s="163" t="str">
        <f>IF($B340=FALSE,"",ROUND(T340,$L$285))</f>
        <v/>
      </c>
      <c r="W340" s="117"/>
      <c r="X340" s="163" t="e">
        <f t="array" ref="X340">INDEX(Straightness_1!$A$4:$S$39,MATCH($C340&amp;$D340,Straightness_1!$A$4:$A$39&amp;Straightness_1!$B$4:$B$39,0),12)*1000</f>
        <v>#N/A</v>
      </c>
      <c r="Y340" s="163" t="e">
        <f t="array" ref="Y340">INDEX(Straightness_1!$A$4:$S$39,MATCH($C340&amp;$D340,Straightness_1!$A$4:$A$39&amp;Straightness_1!$B$4:$B$39,0),13)*1000</f>
        <v>#N/A</v>
      </c>
      <c r="Z340" s="163" t="str">
        <f>TEXT(E340,IF(E340&gt;=1000,"# ##0","0"))</f>
        <v/>
      </c>
      <c r="AA340" s="166" t="e">
        <f ca="1">TEXT(U340,$O$407)</f>
        <v>#DIV/0!</v>
      </c>
      <c r="AB340" s="166" t="e">
        <f ca="1">TEXT(U340/1000,$P$407)</f>
        <v>#VALUE!</v>
      </c>
      <c r="AC340" s="166" t="e">
        <f ca="1">TEXT(V340,$O$407)</f>
        <v>#DIV/0!</v>
      </c>
      <c r="AD340" s="166" t="e">
        <f ca="1">TEXT(V340/1000,$P$407)</f>
        <v>#VALUE!</v>
      </c>
      <c r="AE340" s="166" t="e">
        <f ca="1">TEXT(Y340,"± "&amp;$O$407)</f>
        <v>#N/A</v>
      </c>
      <c r="AF340" s="166" t="e">
        <f ca="1">TEXT(Y340/1000,"± "&amp;$P$407)</f>
        <v>#N/A</v>
      </c>
      <c r="AG340" s="163" t="str">
        <f t="shared" ref="AG340:AG350" si="140">IF($B340=FALSE,"",IF(AND(X340&lt;=V340,V340&lt;=Y340),"PASS","FAIL"))</f>
        <v/>
      </c>
      <c r="AH340" s="166" t="e">
        <f t="shared" ref="AH340:AH349" ca="1" si="141">T$407</f>
        <v>#DIV/0!</v>
      </c>
    </row>
    <row r="341" spans="2:34" ht="15" customHeight="1">
      <c r="B341" s="163" t="b">
        <f t="shared" si="134"/>
        <v>0</v>
      </c>
      <c r="C341" s="163" t="s">
        <v>573</v>
      </c>
      <c r="D341" s="163">
        <v>1</v>
      </c>
      <c r="E341" s="163" t="str">
        <f t="array" ref="E341">IF($B341=FALSE,"",(INDEX(Straightness_1!$A$4:$S$39,MATCH($C341&amp;$D341,Straightness_1!$A$4:$A$39&amp;Straightness_1!$B$4:$B$39,0),3)))</f>
        <v/>
      </c>
      <c r="F341" s="163" t="str">
        <f t="array" ref="F341">IF($B341=FALSE,"",(INDEX(Straightness_1!$A$4:$S$39,MATCH($C341&amp;$D341,Straightness_1!$A$4:$A$39&amp;Straightness_1!$B$4:$B$39,0),4)))</f>
        <v/>
      </c>
      <c r="G341" s="163" t="str">
        <f t="array" ref="G341">IF($B341=FALSE,"",(INDEX(Straightness_1!$A$4:$S$39,MATCH($C341&amp;$D341,Straightness_1!$A$4:$A$39&amp;Straightness_1!$B$4:$B$39,0),15)))</f>
        <v/>
      </c>
      <c r="H341" s="163" t="str">
        <f t="array" ref="H341">IF($B341=FALSE,"",(INDEX(Straightness_1!$A$4:$S$39,MATCH($C341&amp;$D341,Straightness_1!$A$4:$A$39&amp;Straightness_1!$B$4:$B$39,0),16)))</f>
        <v/>
      </c>
      <c r="I341" s="163" t="str">
        <f t="array" ref="I341">IF($B341=FALSE,"",(INDEX(Straightness_1!$A$4:$S$39,MATCH($C341&amp;$D341,Straightness_1!$A$4:$A$39&amp;Straightness_1!$B$4:$B$39,0),17)))</f>
        <v/>
      </c>
      <c r="J341" s="163" t="str">
        <f t="array" ref="J341">IF($B341=FALSE,"",(INDEX(Straightness_1!$A$4:$S$39,MATCH($C341&amp;$D341,Straightness_1!$A$4:$A$39&amp;Straightness_1!$B$4:$B$39,0),18)))</f>
        <v/>
      </c>
      <c r="K341" s="163" t="str">
        <f t="array" ref="K341">IF($B341=FALSE,"",(INDEX(Straightness_1!$A$4:$S$39,MATCH($C341&amp;$D341,Straightness_1!$A$4:$A$39&amp;Straightness_1!$B$4:$B$39,0),19)))</f>
        <v/>
      </c>
      <c r="L341" s="163" t="str">
        <f t="shared" si="135"/>
        <v/>
      </c>
      <c r="M341" s="173" t="str">
        <f t="shared" ref="M341:M350" si="142">IF($B341=FALSE,"",STDEV(G341:K341))</f>
        <v/>
      </c>
      <c r="N341" s="163" t="str">
        <f t="shared" si="136"/>
        <v/>
      </c>
      <c r="O341" s="163" t="str">
        <f t="shared" ref="O341:O350" si="143">IF($B341=FALSE,"",O340+N341)</f>
        <v/>
      </c>
      <c r="P341" s="247" t="str">
        <f t="shared" ca="1" si="137"/>
        <v/>
      </c>
      <c r="Q341" s="163" t="str">
        <f>IF($B341=FALSE,"",Straightness_1!D44)</f>
        <v/>
      </c>
      <c r="R341" s="163" t="str">
        <f t="shared" ref="R341:R350" si="144">IF($B341=FALSE,"",R340+Q341)</f>
        <v/>
      </c>
      <c r="S341" s="242" t="str">
        <f t="shared" ca="1" si="138"/>
        <v/>
      </c>
      <c r="T341" s="163" t="str">
        <f t="shared" si="139"/>
        <v/>
      </c>
      <c r="U341" s="163" t="str">
        <f t="shared" ref="U341:U350" si="145">IF($B341=FALSE,"",ROUND(-T341,$L$285))</f>
        <v/>
      </c>
      <c r="V341" s="163" t="str">
        <f t="shared" ref="V341:V350" si="146">IF($B341=FALSE,"",ROUND(T341,$L$285))</f>
        <v/>
      </c>
      <c r="W341" s="117"/>
      <c r="X341" s="163" t="e">
        <f t="array" ref="X341">INDEX(Straightness_1!$A$4:$S$39,MATCH($C341&amp;$D341,Straightness_1!$A$4:$A$39&amp;Straightness_1!$B$4:$B$39,0),12)*1000</f>
        <v>#N/A</v>
      </c>
      <c r="Y341" s="163" t="e">
        <f t="array" ref="Y341">INDEX(Straightness_1!$A$4:$S$39,MATCH($C341&amp;$D341,Straightness_1!$A$4:$A$39&amp;Straightness_1!$B$4:$B$39,0),13)*1000</f>
        <v>#N/A</v>
      </c>
      <c r="Z341" s="163" t="str">
        <f t="shared" ref="Z341:Z350" si="147">TEXT(E341,IF(E341&gt;=1000,"# ##0","0"))</f>
        <v/>
      </c>
      <c r="AA341" s="166" t="e">
        <f t="shared" ref="AA341:AA350" ca="1" si="148">TEXT(U341,$O$407)</f>
        <v>#DIV/0!</v>
      </c>
      <c r="AB341" s="166" t="e">
        <f t="shared" ref="AB341:AB350" ca="1" si="149">TEXT(U341/1000,$P$407)</f>
        <v>#VALUE!</v>
      </c>
      <c r="AC341" s="166" t="e">
        <f t="shared" ref="AC341:AC350" ca="1" si="150">TEXT(V341,$O$407)</f>
        <v>#DIV/0!</v>
      </c>
      <c r="AD341" s="166" t="e">
        <f t="shared" ref="AD341:AD350" ca="1" si="151">TEXT(V341/1000,$P$407)</f>
        <v>#VALUE!</v>
      </c>
      <c r="AE341" s="166" t="e">
        <f t="shared" ref="AE341:AE350" ca="1" si="152">TEXT(Y341,"± "&amp;$O$407)</f>
        <v>#N/A</v>
      </c>
      <c r="AF341" s="166" t="e">
        <f t="shared" ref="AF341:AF350" ca="1" si="153">TEXT(Y341/1000,"± "&amp;$P$407)</f>
        <v>#N/A</v>
      </c>
      <c r="AG341" s="163" t="str">
        <f t="shared" si="140"/>
        <v/>
      </c>
      <c r="AH341" s="166" t="e">
        <f t="shared" ca="1" si="141"/>
        <v>#DIV/0!</v>
      </c>
    </row>
    <row r="342" spans="2:34" ht="15" customHeight="1">
      <c r="B342" s="163" t="b">
        <f t="shared" si="134"/>
        <v>0</v>
      </c>
      <c r="C342" s="163" t="s">
        <v>573</v>
      </c>
      <c r="D342" s="163">
        <v>2</v>
      </c>
      <c r="E342" s="163" t="str">
        <f t="array" ref="E342">IF($B342=FALSE,"",(INDEX(Straightness_1!$A$4:$S$39,MATCH($C342&amp;$D342,Straightness_1!$A$4:$A$39&amp;Straightness_1!$B$4:$B$39,0),3)))</f>
        <v/>
      </c>
      <c r="F342" s="163" t="str">
        <f t="array" ref="F342">IF($B342=FALSE,"",(INDEX(Straightness_1!$A$4:$S$39,MATCH($C342&amp;$D342,Straightness_1!$A$4:$A$39&amp;Straightness_1!$B$4:$B$39,0),4)))</f>
        <v/>
      </c>
      <c r="G342" s="163" t="str">
        <f t="array" ref="G342">IF($B342=FALSE,"",(INDEX(Straightness_1!$A$4:$S$39,MATCH($C342&amp;$D342,Straightness_1!$A$4:$A$39&amp;Straightness_1!$B$4:$B$39,0),15)))</f>
        <v/>
      </c>
      <c r="H342" s="163" t="str">
        <f t="array" ref="H342">IF($B342=FALSE,"",(INDEX(Straightness_1!$A$4:$S$39,MATCH($C342&amp;$D342,Straightness_1!$A$4:$A$39&amp;Straightness_1!$B$4:$B$39,0),16)))</f>
        <v/>
      </c>
      <c r="I342" s="163" t="str">
        <f t="array" ref="I342">IF($B342=FALSE,"",(INDEX(Straightness_1!$A$4:$S$39,MATCH($C342&amp;$D342,Straightness_1!$A$4:$A$39&amp;Straightness_1!$B$4:$B$39,0),17)))</f>
        <v/>
      </c>
      <c r="J342" s="163" t="str">
        <f t="array" ref="J342">IF($B342=FALSE,"",(INDEX(Straightness_1!$A$4:$S$39,MATCH($C342&amp;$D342,Straightness_1!$A$4:$A$39&amp;Straightness_1!$B$4:$B$39,0),18)))</f>
        <v/>
      </c>
      <c r="K342" s="163" t="str">
        <f t="array" ref="K342">IF($B342=FALSE,"",(INDEX(Straightness_1!$A$4:$S$39,MATCH($C342&amp;$D342,Straightness_1!$A$4:$A$39&amp;Straightness_1!$B$4:$B$39,0),19)))</f>
        <v/>
      </c>
      <c r="L342" s="163" t="str">
        <f t="shared" si="135"/>
        <v/>
      </c>
      <c r="M342" s="173" t="str">
        <f t="shared" si="142"/>
        <v/>
      </c>
      <c r="N342" s="163" t="str">
        <f t="shared" si="136"/>
        <v/>
      </c>
      <c r="O342" s="163" t="str">
        <f t="shared" si="143"/>
        <v/>
      </c>
      <c r="P342" s="247" t="str">
        <f t="shared" ca="1" si="137"/>
        <v/>
      </c>
      <c r="Q342" s="163" t="str">
        <f>IF($B342=FALSE,"",Straightness_1!D45)</f>
        <v/>
      </c>
      <c r="R342" s="163" t="str">
        <f t="shared" si="144"/>
        <v/>
      </c>
      <c r="S342" s="242" t="str">
        <f t="shared" ca="1" si="138"/>
        <v/>
      </c>
      <c r="T342" s="163" t="str">
        <f t="shared" si="139"/>
        <v/>
      </c>
      <c r="U342" s="163" t="str">
        <f t="shared" si="145"/>
        <v/>
      </c>
      <c r="V342" s="163" t="str">
        <f t="shared" si="146"/>
        <v/>
      </c>
      <c r="W342" s="117"/>
      <c r="X342" s="163" t="e">
        <f t="array" ref="X342">INDEX(Straightness_1!$A$4:$S$39,MATCH($C342&amp;$D342,Straightness_1!$A$4:$A$39&amp;Straightness_1!$B$4:$B$39,0),12)*1000</f>
        <v>#N/A</v>
      </c>
      <c r="Y342" s="163" t="e">
        <f t="array" ref="Y342">INDEX(Straightness_1!$A$4:$S$39,MATCH($C342&amp;$D342,Straightness_1!$A$4:$A$39&amp;Straightness_1!$B$4:$B$39,0),13)*1000</f>
        <v>#N/A</v>
      </c>
      <c r="Z342" s="163" t="str">
        <f t="shared" si="147"/>
        <v/>
      </c>
      <c r="AA342" s="166" t="e">
        <f t="shared" ca="1" si="148"/>
        <v>#DIV/0!</v>
      </c>
      <c r="AB342" s="166" t="e">
        <f t="shared" ca="1" si="149"/>
        <v>#VALUE!</v>
      </c>
      <c r="AC342" s="166" t="e">
        <f t="shared" ca="1" si="150"/>
        <v>#DIV/0!</v>
      </c>
      <c r="AD342" s="166" t="e">
        <f t="shared" ca="1" si="151"/>
        <v>#VALUE!</v>
      </c>
      <c r="AE342" s="166" t="e">
        <f t="shared" ca="1" si="152"/>
        <v>#N/A</v>
      </c>
      <c r="AF342" s="166" t="e">
        <f t="shared" ca="1" si="153"/>
        <v>#N/A</v>
      </c>
      <c r="AG342" s="163" t="str">
        <f t="shared" si="140"/>
        <v/>
      </c>
      <c r="AH342" s="166" t="e">
        <f t="shared" ca="1" si="141"/>
        <v>#DIV/0!</v>
      </c>
    </row>
    <row r="343" spans="2:34" ht="15" customHeight="1">
      <c r="B343" s="163" t="b">
        <f t="shared" si="134"/>
        <v>0</v>
      </c>
      <c r="C343" s="163" t="s">
        <v>573</v>
      </c>
      <c r="D343" s="163">
        <v>3</v>
      </c>
      <c r="E343" s="163" t="str">
        <f t="array" ref="E343">IF($B343=FALSE,"",(INDEX(Straightness_1!$A$4:$S$39,MATCH($C343&amp;$D343,Straightness_1!$A$4:$A$39&amp;Straightness_1!$B$4:$B$39,0),3)))</f>
        <v/>
      </c>
      <c r="F343" s="163" t="str">
        <f t="array" ref="F343">IF($B343=FALSE,"",(INDEX(Straightness_1!$A$4:$S$39,MATCH($C343&amp;$D343,Straightness_1!$A$4:$A$39&amp;Straightness_1!$B$4:$B$39,0),4)))</f>
        <v/>
      </c>
      <c r="G343" s="163" t="str">
        <f t="array" ref="G343">IF($B343=FALSE,"",(INDEX(Straightness_1!$A$4:$S$39,MATCH($C343&amp;$D343,Straightness_1!$A$4:$A$39&amp;Straightness_1!$B$4:$B$39,0),15)))</f>
        <v/>
      </c>
      <c r="H343" s="163" t="str">
        <f t="array" ref="H343">IF($B343=FALSE,"",(INDEX(Straightness_1!$A$4:$S$39,MATCH($C343&amp;$D343,Straightness_1!$A$4:$A$39&amp;Straightness_1!$B$4:$B$39,0),16)))</f>
        <v/>
      </c>
      <c r="I343" s="163" t="str">
        <f t="array" ref="I343">IF($B343=FALSE,"",(INDEX(Straightness_1!$A$4:$S$39,MATCH($C343&amp;$D343,Straightness_1!$A$4:$A$39&amp;Straightness_1!$B$4:$B$39,0),17)))</f>
        <v/>
      </c>
      <c r="J343" s="163" t="str">
        <f t="array" ref="J343">IF($B343=FALSE,"",(INDEX(Straightness_1!$A$4:$S$39,MATCH($C343&amp;$D343,Straightness_1!$A$4:$A$39&amp;Straightness_1!$B$4:$B$39,0),18)))</f>
        <v/>
      </c>
      <c r="K343" s="163" t="str">
        <f t="array" ref="K343">IF($B343=FALSE,"",(INDEX(Straightness_1!$A$4:$S$39,MATCH($C343&amp;$D343,Straightness_1!$A$4:$A$39&amp;Straightness_1!$B$4:$B$39,0),19)))</f>
        <v/>
      </c>
      <c r="L343" s="163" t="str">
        <f t="shared" si="135"/>
        <v/>
      </c>
      <c r="M343" s="173" t="str">
        <f t="shared" si="142"/>
        <v/>
      </c>
      <c r="N343" s="163" t="str">
        <f t="shared" si="136"/>
        <v/>
      </c>
      <c r="O343" s="163" t="str">
        <f t="shared" si="143"/>
        <v/>
      </c>
      <c r="P343" s="247" t="str">
        <f t="shared" ca="1" si="137"/>
        <v/>
      </c>
      <c r="Q343" s="163" t="str">
        <f>IF($B343=FALSE,"",Straightness_1!D46)</f>
        <v/>
      </c>
      <c r="R343" s="163" t="str">
        <f t="shared" si="144"/>
        <v/>
      </c>
      <c r="S343" s="242" t="str">
        <f t="shared" ca="1" si="138"/>
        <v/>
      </c>
      <c r="T343" s="163" t="str">
        <f t="shared" si="139"/>
        <v/>
      </c>
      <c r="U343" s="163" t="str">
        <f t="shared" si="145"/>
        <v/>
      </c>
      <c r="V343" s="163" t="str">
        <f t="shared" si="146"/>
        <v/>
      </c>
      <c r="W343" s="117"/>
      <c r="X343" s="163" t="e">
        <f t="array" ref="X343">INDEX(Straightness_1!$A$4:$S$39,MATCH($C343&amp;$D343,Straightness_1!$A$4:$A$39&amp;Straightness_1!$B$4:$B$39,0),12)*1000</f>
        <v>#N/A</v>
      </c>
      <c r="Y343" s="163" t="e">
        <f t="array" ref="Y343">INDEX(Straightness_1!$A$4:$S$39,MATCH($C343&amp;$D343,Straightness_1!$A$4:$A$39&amp;Straightness_1!$B$4:$B$39,0),13)*1000</f>
        <v>#N/A</v>
      </c>
      <c r="Z343" s="163" t="str">
        <f t="shared" si="147"/>
        <v/>
      </c>
      <c r="AA343" s="166" t="e">
        <f t="shared" ca="1" si="148"/>
        <v>#DIV/0!</v>
      </c>
      <c r="AB343" s="166" t="e">
        <f t="shared" ca="1" si="149"/>
        <v>#VALUE!</v>
      </c>
      <c r="AC343" s="166" t="e">
        <f t="shared" ca="1" si="150"/>
        <v>#DIV/0!</v>
      </c>
      <c r="AD343" s="166" t="e">
        <f t="shared" ca="1" si="151"/>
        <v>#VALUE!</v>
      </c>
      <c r="AE343" s="166" t="e">
        <f t="shared" ca="1" si="152"/>
        <v>#N/A</v>
      </c>
      <c r="AF343" s="166" t="e">
        <f t="shared" ca="1" si="153"/>
        <v>#N/A</v>
      </c>
      <c r="AG343" s="163" t="str">
        <f t="shared" si="140"/>
        <v/>
      </c>
      <c r="AH343" s="166" t="e">
        <f t="shared" ca="1" si="141"/>
        <v>#DIV/0!</v>
      </c>
    </row>
    <row r="344" spans="2:34" ht="15" customHeight="1">
      <c r="B344" s="163" t="b">
        <f t="shared" si="134"/>
        <v>0</v>
      </c>
      <c r="C344" s="163" t="s">
        <v>573</v>
      </c>
      <c r="D344" s="163">
        <v>4</v>
      </c>
      <c r="E344" s="163" t="str">
        <f t="array" ref="E344">IF($B344=FALSE,"",(INDEX(Straightness_1!$A$4:$S$39,MATCH($C344&amp;$D344,Straightness_1!$A$4:$A$39&amp;Straightness_1!$B$4:$B$39,0),3)))</f>
        <v/>
      </c>
      <c r="F344" s="163" t="str">
        <f t="array" ref="F344">IF($B344=FALSE,"",(INDEX(Straightness_1!$A$4:$S$39,MATCH($C344&amp;$D344,Straightness_1!$A$4:$A$39&amp;Straightness_1!$B$4:$B$39,0),4)))</f>
        <v/>
      </c>
      <c r="G344" s="163" t="str">
        <f t="array" ref="G344">IF($B344=FALSE,"",(INDEX(Straightness_1!$A$4:$S$39,MATCH($C344&amp;$D344,Straightness_1!$A$4:$A$39&amp;Straightness_1!$B$4:$B$39,0),15)))</f>
        <v/>
      </c>
      <c r="H344" s="163" t="str">
        <f t="array" ref="H344">IF($B344=FALSE,"",(INDEX(Straightness_1!$A$4:$S$39,MATCH($C344&amp;$D344,Straightness_1!$A$4:$A$39&amp;Straightness_1!$B$4:$B$39,0),16)))</f>
        <v/>
      </c>
      <c r="I344" s="163" t="str">
        <f t="array" ref="I344">IF($B344=FALSE,"",(INDEX(Straightness_1!$A$4:$S$39,MATCH($C344&amp;$D344,Straightness_1!$A$4:$A$39&amp;Straightness_1!$B$4:$B$39,0),17)))</f>
        <v/>
      </c>
      <c r="J344" s="163" t="str">
        <f t="array" ref="J344">IF($B344=FALSE,"",(INDEX(Straightness_1!$A$4:$S$39,MATCH($C344&amp;$D344,Straightness_1!$A$4:$A$39&amp;Straightness_1!$B$4:$B$39,0),18)))</f>
        <v/>
      </c>
      <c r="K344" s="163" t="str">
        <f t="array" ref="K344">IF($B344=FALSE,"",(INDEX(Straightness_1!$A$4:$S$39,MATCH($C344&amp;$D344,Straightness_1!$A$4:$A$39&amp;Straightness_1!$B$4:$B$39,0),19)))</f>
        <v/>
      </c>
      <c r="L344" s="163" t="str">
        <f t="shared" si="135"/>
        <v/>
      </c>
      <c r="M344" s="173" t="str">
        <f t="shared" si="142"/>
        <v/>
      </c>
      <c r="N344" s="163" t="str">
        <f t="shared" si="136"/>
        <v/>
      </c>
      <c r="O344" s="163" t="str">
        <f t="shared" si="143"/>
        <v/>
      </c>
      <c r="P344" s="247" t="str">
        <f t="shared" ca="1" si="137"/>
        <v/>
      </c>
      <c r="Q344" s="163" t="str">
        <f>IF($B344=FALSE,"",Straightness_1!D47)</f>
        <v/>
      </c>
      <c r="R344" s="163" t="str">
        <f t="shared" si="144"/>
        <v/>
      </c>
      <c r="S344" s="242" t="str">
        <f t="shared" ca="1" si="138"/>
        <v/>
      </c>
      <c r="T344" s="163" t="str">
        <f t="shared" si="139"/>
        <v/>
      </c>
      <c r="U344" s="163" t="str">
        <f t="shared" si="145"/>
        <v/>
      </c>
      <c r="V344" s="163" t="str">
        <f t="shared" si="146"/>
        <v/>
      </c>
      <c r="W344" s="117"/>
      <c r="X344" s="163" t="e">
        <f t="array" ref="X344">INDEX(Straightness_1!$A$4:$S$39,MATCH($C344&amp;$D344,Straightness_1!$A$4:$A$39&amp;Straightness_1!$B$4:$B$39,0),12)*1000</f>
        <v>#N/A</v>
      </c>
      <c r="Y344" s="163" t="e">
        <f t="array" ref="Y344">INDEX(Straightness_1!$A$4:$S$39,MATCH($C344&amp;$D344,Straightness_1!$A$4:$A$39&amp;Straightness_1!$B$4:$B$39,0),13)*1000</f>
        <v>#N/A</v>
      </c>
      <c r="Z344" s="163" t="str">
        <f t="shared" si="147"/>
        <v/>
      </c>
      <c r="AA344" s="166" t="e">
        <f t="shared" ca="1" si="148"/>
        <v>#DIV/0!</v>
      </c>
      <c r="AB344" s="166" t="e">
        <f t="shared" ca="1" si="149"/>
        <v>#VALUE!</v>
      </c>
      <c r="AC344" s="166" t="e">
        <f t="shared" ca="1" si="150"/>
        <v>#DIV/0!</v>
      </c>
      <c r="AD344" s="166" t="e">
        <f t="shared" ca="1" si="151"/>
        <v>#VALUE!</v>
      </c>
      <c r="AE344" s="166" t="e">
        <f t="shared" ca="1" si="152"/>
        <v>#N/A</v>
      </c>
      <c r="AF344" s="166" t="e">
        <f t="shared" ca="1" si="153"/>
        <v>#N/A</v>
      </c>
      <c r="AG344" s="163" t="str">
        <f t="shared" si="140"/>
        <v/>
      </c>
      <c r="AH344" s="166" t="e">
        <f t="shared" ca="1" si="141"/>
        <v>#DIV/0!</v>
      </c>
    </row>
    <row r="345" spans="2:34" ht="15" customHeight="1">
      <c r="B345" s="163" t="b">
        <f t="shared" si="134"/>
        <v>0</v>
      </c>
      <c r="C345" s="163" t="s">
        <v>573</v>
      </c>
      <c r="D345" s="163">
        <v>5</v>
      </c>
      <c r="E345" s="163" t="str">
        <f t="array" ref="E345">IF($B345=FALSE,"",(INDEX(Straightness_1!$A$4:$S$39,MATCH($C345&amp;$D345,Straightness_1!$A$4:$A$39&amp;Straightness_1!$B$4:$B$39,0),3)))</f>
        <v/>
      </c>
      <c r="F345" s="163" t="str">
        <f t="array" ref="F345">IF($B345=FALSE,"",(INDEX(Straightness_1!$A$4:$S$39,MATCH($C345&amp;$D345,Straightness_1!$A$4:$A$39&amp;Straightness_1!$B$4:$B$39,0),4)))</f>
        <v/>
      </c>
      <c r="G345" s="163" t="str">
        <f t="array" ref="G345">IF($B345=FALSE,"",(INDEX(Straightness_1!$A$4:$S$39,MATCH($C345&amp;$D345,Straightness_1!$A$4:$A$39&amp;Straightness_1!$B$4:$B$39,0),15)))</f>
        <v/>
      </c>
      <c r="H345" s="163" t="str">
        <f t="array" ref="H345">IF($B345=FALSE,"",(INDEX(Straightness_1!$A$4:$S$39,MATCH($C345&amp;$D345,Straightness_1!$A$4:$A$39&amp;Straightness_1!$B$4:$B$39,0),16)))</f>
        <v/>
      </c>
      <c r="I345" s="163" t="str">
        <f t="array" ref="I345">IF($B345=FALSE,"",(INDEX(Straightness_1!$A$4:$S$39,MATCH($C345&amp;$D345,Straightness_1!$A$4:$A$39&amp;Straightness_1!$B$4:$B$39,0),17)))</f>
        <v/>
      </c>
      <c r="J345" s="163" t="str">
        <f t="array" ref="J345">IF($B345=FALSE,"",(INDEX(Straightness_1!$A$4:$S$39,MATCH($C345&amp;$D345,Straightness_1!$A$4:$A$39&amp;Straightness_1!$B$4:$B$39,0),18)))</f>
        <v/>
      </c>
      <c r="K345" s="163" t="str">
        <f t="array" ref="K345">IF($B345=FALSE,"",(INDEX(Straightness_1!$A$4:$S$39,MATCH($C345&amp;$D345,Straightness_1!$A$4:$A$39&amp;Straightness_1!$B$4:$B$39,0),19)))</f>
        <v/>
      </c>
      <c r="L345" s="163" t="str">
        <f t="shared" si="135"/>
        <v/>
      </c>
      <c r="M345" s="173" t="str">
        <f t="shared" si="142"/>
        <v/>
      </c>
      <c r="N345" s="163" t="str">
        <f t="shared" si="136"/>
        <v/>
      </c>
      <c r="O345" s="163" t="str">
        <f t="shared" si="143"/>
        <v/>
      </c>
      <c r="P345" s="247" t="str">
        <f t="shared" ca="1" si="137"/>
        <v/>
      </c>
      <c r="Q345" s="163" t="str">
        <f>IF($B345=FALSE,"",Straightness_1!D48)</f>
        <v/>
      </c>
      <c r="R345" s="163" t="str">
        <f t="shared" si="144"/>
        <v/>
      </c>
      <c r="S345" s="242" t="str">
        <f t="shared" ca="1" si="138"/>
        <v/>
      </c>
      <c r="T345" s="163" t="str">
        <f t="shared" si="139"/>
        <v/>
      </c>
      <c r="U345" s="163" t="str">
        <f t="shared" si="145"/>
        <v/>
      </c>
      <c r="V345" s="163" t="str">
        <f t="shared" si="146"/>
        <v/>
      </c>
      <c r="W345" s="117"/>
      <c r="X345" s="163" t="e">
        <f t="array" ref="X345">INDEX(Straightness_1!$A$4:$S$39,MATCH($C345&amp;$D345,Straightness_1!$A$4:$A$39&amp;Straightness_1!$B$4:$B$39,0),12)*1000</f>
        <v>#N/A</v>
      </c>
      <c r="Y345" s="163" t="e">
        <f t="array" ref="Y345">INDEX(Straightness_1!$A$4:$S$39,MATCH($C345&amp;$D345,Straightness_1!$A$4:$A$39&amp;Straightness_1!$B$4:$B$39,0),13)*1000</f>
        <v>#N/A</v>
      </c>
      <c r="Z345" s="163" t="str">
        <f t="shared" si="147"/>
        <v/>
      </c>
      <c r="AA345" s="166" t="e">
        <f t="shared" ca="1" si="148"/>
        <v>#DIV/0!</v>
      </c>
      <c r="AB345" s="166" t="e">
        <f t="shared" ca="1" si="149"/>
        <v>#VALUE!</v>
      </c>
      <c r="AC345" s="166" t="e">
        <f t="shared" ca="1" si="150"/>
        <v>#DIV/0!</v>
      </c>
      <c r="AD345" s="166" t="e">
        <f t="shared" ca="1" si="151"/>
        <v>#VALUE!</v>
      </c>
      <c r="AE345" s="166" t="e">
        <f t="shared" ca="1" si="152"/>
        <v>#N/A</v>
      </c>
      <c r="AF345" s="166" t="e">
        <f t="shared" ca="1" si="153"/>
        <v>#N/A</v>
      </c>
      <c r="AG345" s="163" t="str">
        <f t="shared" si="140"/>
        <v/>
      </c>
      <c r="AH345" s="166" t="e">
        <f t="shared" ca="1" si="141"/>
        <v>#DIV/0!</v>
      </c>
    </row>
    <row r="346" spans="2:34" ht="15" customHeight="1">
      <c r="B346" s="163" t="b">
        <f t="shared" si="134"/>
        <v>0</v>
      </c>
      <c r="C346" s="163" t="s">
        <v>573</v>
      </c>
      <c r="D346" s="163">
        <v>6</v>
      </c>
      <c r="E346" s="163" t="str">
        <f t="array" ref="E346">IF($B346=FALSE,"",(INDEX(Straightness_1!$A$4:$S$39,MATCH($C346&amp;$D346,Straightness_1!$A$4:$A$39&amp;Straightness_1!$B$4:$B$39,0),3)))</f>
        <v/>
      </c>
      <c r="F346" s="163" t="str">
        <f t="array" ref="F346">IF($B346=FALSE,"",(INDEX(Straightness_1!$A$4:$S$39,MATCH($C346&amp;$D346,Straightness_1!$A$4:$A$39&amp;Straightness_1!$B$4:$B$39,0),4)))</f>
        <v/>
      </c>
      <c r="G346" s="163" t="str">
        <f t="array" ref="G346">IF($B346=FALSE,"",(INDEX(Straightness_1!$A$4:$S$39,MATCH($C346&amp;$D346,Straightness_1!$A$4:$A$39&amp;Straightness_1!$B$4:$B$39,0),15)))</f>
        <v/>
      </c>
      <c r="H346" s="163" t="str">
        <f t="array" ref="H346">IF($B346=FALSE,"",(INDEX(Straightness_1!$A$4:$S$39,MATCH($C346&amp;$D346,Straightness_1!$A$4:$A$39&amp;Straightness_1!$B$4:$B$39,0),16)))</f>
        <v/>
      </c>
      <c r="I346" s="163" t="str">
        <f t="array" ref="I346">IF($B346=FALSE,"",(INDEX(Straightness_1!$A$4:$S$39,MATCH($C346&amp;$D346,Straightness_1!$A$4:$A$39&amp;Straightness_1!$B$4:$B$39,0),17)))</f>
        <v/>
      </c>
      <c r="J346" s="163" t="str">
        <f t="array" ref="J346">IF($B346=FALSE,"",(INDEX(Straightness_1!$A$4:$S$39,MATCH($C346&amp;$D346,Straightness_1!$A$4:$A$39&amp;Straightness_1!$B$4:$B$39,0),18)))</f>
        <v/>
      </c>
      <c r="K346" s="163" t="str">
        <f t="array" ref="K346">IF($B346=FALSE,"",(INDEX(Straightness_1!$A$4:$S$39,MATCH($C346&amp;$D346,Straightness_1!$A$4:$A$39&amp;Straightness_1!$B$4:$B$39,0),19)))</f>
        <v/>
      </c>
      <c r="L346" s="163" t="str">
        <f t="shared" si="135"/>
        <v/>
      </c>
      <c r="M346" s="173" t="str">
        <f t="shared" si="142"/>
        <v/>
      </c>
      <c r="N346" s="163" t="str">
        <f t="shared" si="136"/>
        <v/>
      </c>
      <c r="O346" s="163" t="str">
        <f t="shared" si="143"/>
        <v/>
      </c>
      <c r="P346" s="247" t="str">
        <f t="shared" ca="1" si="137"/>
        <v/>
      </c>
      <c r="Q346" s="163" t="str">
        <f>IF($B346=FALSE,"",Straightness_1!D49)</f>
        <v/>
      </c>
      <c r="R346" s="163" t="str">
        <f t="shared" si="144"/>
        <v/>
      </c>
      <c r="S346" s="242" t="str">
        <f t="shared" ca="1" si="138"/>
        <v/>
      </c>
      <c r="T346" s="163" t="str">
        <f t="shared" si="139"/>
        <v/>
      </c>
      <c r="U346" s="163" t="str">
        <f t="shared" si="145"/>
        <v/>
      </c>
      <c r="V346" s="163" t="str">
        <f t="shared" si="146"/>
        <v/>
      </c>
      <c r="W346" s="117"/>
      <c r="X346" s="163" t="e">
        <f t="array" ref="X346">INDEX(Straightness_1!$A$4:$S$39,MATCH($C346&amp;$D346,Straightness_1!$A$4:$A$39&amp;Straightness_1!$B$4:$B$39,0),12)*1000</f>
        <v>#N/A</v>
      </c>
      <c r="Y346" s="163" t="e">
        <f t="array" ref="Y346">INDEX(Straightness_1!$A$4:$S$39,MATCH($C346&amp;$D346,Straightness_1!$A$4:$A$39&amp;Straightness_1!$B$4:$B$39,0),13)*1000</f>
        <v>#N/A</v>
      </c>
      <c r="Z346" s="163" t="str">
        <f t="shared" si="147"/>
        <v/>
      </c>
      <c r="AA346" s="166" t="e">
        <f t="shared" ca="1" si="148"/>
        <v>#DIV/0!</v>
      </c>
      <c r="AB346" s="166" t="e">
        <f t="shared" ca="1" si="149"/>
        <v>#VALUE!</v>
      </c>
      <c r="AC346" s="166" t="e">
        <f t="shared" ca="1" si="150"/>
        <v>#DIV/0!</v>
      </c>
      <c r="AD346" s="166" t="e">
        <f t="shared" ca="1" si="151"/>
        <v>#VALUE!</v>
      </c>
      <c r="AE346" s="166" t="e">
        <f t="shared" ca="1" si="152"/>
        <v>#N/A</v>
      </c>
      <c r="AF346" s="166" t="e">
        <f t="shared" ca="1" si="153"/>
        <v>#N/A</v>
      </c>
      <c r="AG346" s="163" t="str">
        <f t="shared" si="140"/>
        <v/>
      </c>
      <c r="AH346" s="166" t="e">
        <f t="shared" ca="1" si="141"/>
        <v>#DIV/0!</v>
      </c>
    </row>
    <row r="347" spans="2:34" ht="15" customHeight="1">
      <c r="B347" s="163" t="b">
        <f t="shared" si="134"/>
        <v>0</v>
      </c>
      <c r="C347" s="163" t="s">
        <v>573</v>
      </c>
      <c r="D347" s="163">
        <v>7</v>
      </c>
      <c r="E347" s="163" t="str">
        <f t="array" ref="E347">IF($B347=FALSE,"",(INDEX(Straightness_1!$A$4:$S$39,MATCH($C347&amp;$D347,Straightness_1!$A$4:$A$39&amp;Straightness_1!$B$4:$B$39,0),3)))</f>
        <v/>
      </c>
      <c r="F347" s="163" t="str">
        <f t="array" ref="F347">IF($B347=FALSE,"",(INDEX(Straightness_1!$A$4:$S$39,MATCH($C347&amp;$D347,Straightness_1!$A$4:$A$39&amp;Straightness_1!$B$4:$B$39,0),4)))</f>
        <v/>
      </c>
      <c r="G347" s="163" t="str">
        <f t="array" ref="G347">IF($B347=FALSE,"",(INDEX(Straightness_1!$A$4:$S$39,MATCH($C347&amp;$D347,Straightness_1!$A$4:$A$39&amp;Straightness_1!$B$4:$B$39,0),15)))</f>
        <v/>
      </c>
      <c r="H347" s="163" t="str">
        <f t="array" ref="H347">IF($B347=FALSE,"",(INDEX(Straightness_1!$A$4:$S$39,MATCH($C347&amp;$D347,Straightness_1!$A$4:$A$39&amp;Straightness_1!$B$4:$B$39,0),16)))</f>
        <v/>
      </c>
      <c r="I347" s="163" t="str">
        <f t="array" ref="I347">IF($B347=FALSE,"",(INDEX(Straightness_1!$A$4:$S$39,MATCH($C347&amp;$D347,Straightness_1!$A$4:$A$39&amp;Straightness_1!$B$4:$B$39,0),17)))</f>
        <v/>
      </c>
      <c r="J347" s="163" t="str">
        <f t="array" ref="J347">IF($B347=FALSE,"",(INDEX(Straightness_1!$A$4:$S$39,MATCH($C347&amp;$D347,Straightness_1!$A$4:$A$39&amp;Straightness_1!$B$4:$B$39,0),18)))</f>
        <v/>
      </c>
      <c r="K347" s="163" t="str">
        <f t="array" ref="K347">IF($B347=FALSE,"",(INDEX(Straightness_1!$A$4:$S$39,MATCH($C347&amp;$D347,Straightness_1!$A$4:$A$39&amp;Straightness_1!$B$4:$B$39,0),19)))</f>
        <v/>
      </c>
      <c r="L347" s="163" t="str">
        <f t="shared" si="135"/>
        <v/>
      </c>
      <c r="M347" s="173" t="str">
        <f t="shared" si="142"/>
        <v/>
      </c>
      <c r="N347" s="163" t="str">
        <f t="shared" si="136"/>
        <v/>
      </c>
      <c r="O347" s="163" t="str">
        <f t="shared" si="143"/>
        <v/>
      </c>
      <c r="P347" s="247" t="str">
        <f t="shared" ca="1" si="137"/>
        <v/>
      </c>
      <c r="Q347" s="163" t="str">
        <f>IF($B347=FALSE,"",Straightness_1!D50)</f>
        <v/>
      </c>
      <c r="R347" s="163" t="str">
        <f t="shared" si="144"/>
        <v/>
      </c>
      <c r="S347" s="242" t="str">
        <f t="shared" ca="1" si="138"/>
        <v/>
      </c>
      <c r="T347" s="163" t="str">
        <f t="shared" si="139"/>
        <v/>
      </c>
      <c r="U347" s="163" t="str">
        <f t="shared" si="145"/>
        <v/>
      </c>
      <c r="V347" s="163" t="str">
        <f t="shared" si="146"/>
        <v/>
      </c>
      <c r="W347" s="117"/>
      <c r="X347" s="163" t="e">
        <f t="array" ref="X347">INDEX(Straightness_1!$A$4:$S$39,MATCH($C347&amp;$D347,Straightness_1!$A$4:$A$39&amp;Straightness_1!$B$4:$B$39,0),12)*1000</f>
        <v>#N/A</v>
      </c>
      <c r="Y347" s="163" t="e">
        <f t="array" ref="Y347">INDEX(Straightness_1!$A$4:$S$39,MATCH($C347&amp;$D347,Straightness_1!$A$4:$A$39&amp;Straightness_1!$B$4:$B$39,0),13)*1000</f>
        <v>#N/A</v>
      </c>
      <c r="Z347" s="163" t="str">
        <f t="shared" si="147"/>
        <v/>
      </c>
      <c r="AA347" s="166" t="e">
        <f t="shared" ca="1" si="148"/>
        <v>#DIV/0!</v>
      </c>
      <c r="AB347" s="166" t="e">
        <f t="shared" ca="1" si="149"/>
        <v>#VALUE!</v>
      </c>
      <c r="AC347" s="166" t="e">
        <f t="shared" ca="1" si="150"/>
        <v>#DIV/0!</v>
      </c>
      <c r="AD347" s="166" t="e">
        <f t="shared" ca="1" si="151"/>
        <v>#VALUE!</v>
      </c>
      <c r="AE347" s="166" t="e">
        <f t="shared" ca="1" si="152"/>
        <v>#N/A</v>
      </c>
      <c r="AF347" s="166" t="e">
        <f t="shared" ca="1" si="153"/>
        <v>#N/A</v>
      </c>
      <c r="AG347" s="163" t="str">
        <f t="shared" si="140"/>
        <v/>
      </c>
      <c r="AH347" s="166" t="e">
        <f t="shared" ca="1" si="141"/>
        <v>#DIV/0!</v>
      </c>
    </row>
    <row r="348" spans="2:34" ht="15" customHeight="1">
      <c r="B348" s="163" t="b">
        <f t="shared" si="134"/>
        <v>0</v>
      </c>
      <c r="C348" s="163" t="s">
        <v>573</v>
      </c>
      <c r="D348" s="163">
        <v>8</v>
      </c>
      <c r="E348" s="163" t="str">
        <f t="array" ref="E348">IF($B348=FALSE,"",(INDEX(Straightness_1!$A$4:$S$39,MATCH($C348&amp;$D348,Straightness_1!$A$4:$A$39&amp;Straightness_1!$B$4:$B$39,0),3)))</f>
        <v/>
      </c>
      <c r="F348" s="163" t="str">
        <f t="array" ref="F348">IF($B348=FALSE,"",(INDEX(Straightness_1!$A$4:$S$39,MATCH($C348&amp;$D348,Straightness_1!$A$4:$A$39&amp;Straightness_1!$B$4:$B$39,0),4)))</f>
        <v/>
      </c>
      <c r="G348" s="163" t="str">
        <f t="array" ref="G348">IF($B348=FALSE,"",(INDEX(Straightness_1!$A$4:$S$39,MATCH($C348&amp;$D348,Straightness_1!$A$4:$A$39&amp;Straightness_1!$B$4:$B$39,0),15)))</f>
        <v/>
      </c>
      <c r="H348" s="163" t="str">
        <f t="array" ref="H348">IF($B348=FALSE,"",(INDEX(Straightness_1!$A$4:$S$39,MATCH($C348&amp;$D348,Straightness_1!$A$4:$A$39&amp;Straightness_1!$B$4:$B$39,0),16)))</f>
        <v/>
      </c>
      <c r="I348" s="163" t="str">
        <f t="array" ref="I348">IF($B348=FALSE,"",(INDEX(Straightness_1!$A$4:$S$39,MATCH($C348&amp;$D348,Straightness_1!$A$4:$A$39&amp;Straightness_1!$B$4:$B$39,0),17)))</f>
        <v/>
      </c>
      <c r="J348" s="163" t="str">
        <f t="array" ref="J348">IF($B348=FALSE,"",(INDEX(Straightness_1!$A$4:$S$39,MATCH($C348&amp;$D348,Straightness_1!$A$4:$A$39&amp;Straightness_1!$B$4:$B$39,0),18)))</f>
        <v/>
      </c>
      <c r="K348" s="163" t="str">
        <f t="array" ref="K348">IF($B348=FALSE,"",(INDEX(Straightness_1!$A$4:$S$39,MATCH($C348&amp;$D348,Straightness_1!$A$4:$A$39&amp;Straightness_1!$B$4:$B$39,0),19)))</f>
        <v/>
      </c>
      <c r="L348" s="163" t="str">
        <f t="shared" si="135"/>
        <v/>
      </c>
      <c r="M348" s="173" t="str">
        <f t="shared" si="142"/>
        <v/>
      </c>
      <c r="N348" s="163" t="str">
        <f t="shared" si="136"/>
        <v/>
      </c>
      <c r="O348" s="163" t="str">
        <f t="shared" si="143"/>
        <v/>
      </c>
      <c r="P348" s="247" t="str">
        <f t="shared" ca="1" si="137"/>
        <v/>
      </c>
      <c r="Q348" s="163" t="str">
        <f>IF($B348=FALSE,"",Straightness_1!D51)</f>
        <v/>
      </c>
      <c r="R348" s="163" t="str">
        <f t="shared" si="144"/>
        <v/>
      </c>
      <c r="S348" s="242" t="str">
        <f t="shared" ca="1" si="138"/>
        <v/>
      </c>
      <c r="T348" s="163" t="str">
        <f t="shared" si="139"/>
        <v/>
      </c>
      <c r="U348" s="163" t="str">
        <f t="shared" si="145"/>
        <v/>
      </c>
      <c r="V348" s="163" t="str">
        <f t="shared" si="146"/>
        <v/>
      </c>
      <c r="W348" s="117"/>
      <c r="X348" s="163" t="e">
        <f t="array" ref="X348">INDEX(Straightness_1!$A$4:$S$39,MATCH($C348&amp;$D348,Straightness_1!$A$4:$A$39&amp;Straightness_1!$B$4:$B$39,0),12)*1000</f>
        <v>#N/A</v>
      </c>
      <c r="Y348" s="163" t="e">
        <f t="array" ref="Y348">INDEX(Straightness_1!$A$4:$S$39,MATCH($C348&amp;$D348,Straightness_1!$A$4:$A$39&amp;Straightness_1!$B$4:$B$39,0),13)*1000</f>
        <v>#N/A</v>
      </c>
      <c r="Z348" s="163" t="str">
        <f t="shared" si="147"/>
        <v/>
      </c>
      <c r="AA348" s="166" t="e">
        <f t="shared" ca="1" si="148"/>
        <v>#DIV/0!</v>
      </c>
      <c r="AB348" s="166" t="e">
        <f t="shared" ca="1" si="149"/>
        <v>#VALUE!</v>
      </c>
      <c r="AC348" s="166" t="e">
        <f t="shared" ca="1" si="150"/>
        <v>#DIV/0!</v>
      </c>
      <c r="AD348" s="166" t="e">
        <f t="shared" ca="1" si="151"/>
        <v>#VALUE!</v>
      </c>
      <c r="AE348" s="166" t="e">
        <f t="shared" ca="1" si="152"/>
        <v>#N/A</v>
      </c>
      <c r="AF348" s="166" t="e">
        <f t="shared" ca="1" si="153"/>
        <v>#N/A</v>
      </c>
      <c r="AG348" s="163" t="str">
        <f t="shared" si="140"/>
        <v/>
      </c>
      <c r="AH348" s="166" t="e">
        <f t="shared" ca="1" si="141"/>
        <v>#DIV/0!</v>
      </c>
    </row>
    <row r="349" spans="2:34" ht="15" customHeight="1">
      <c r="B349" s="163" t="b">
        <f t="shared" si="134"/>
        <v>0</v>
      </c>
      <c r="C349" s="163" t="s">
        <v>573</v>
      </c>
      <c r="D349" s="163">
        <v>9</v>
      </c>
      <c r="E349" s="163" t="str">
        <f t="array" ref="E349">IF($B349=FALSE,"",(INDEX(Straightness_1!$A$4:$S$39,MATCH($C349&amp;$D349,Straightness_1!$A$4:$A$39&amp;Straightness_1!$B$4:$B$39,0),3)))</f>
        <v/>
      </c>
      <c r="F349" s="163" t="str">
        <f t="array" ref="F349">IF($B349=FALSE,"",(INDEX(Straightness_1!$A$4:$S$39,MATCH($C349&amp;$D349,Straightness_1!$A$4:$A$39&amp;Straightness_1!$B$4:$B$39,0),4)))</f>
        <v/>
      </c>
      <c r="G349" s="163" t="str">
        <f t="array" ref="G349">IF($B349=FALSE,"",(INDEX(Straightness_1!$A$4:$S$39,MATCH($C349&amp;$D349,Straightness_1!$A$4:$A$39&amp;Straightness_1!$B$4:$B$39,0),15)))</f>
        <v/>
      </c>
      <c r="H349" s="163" t="str">
        <f t="array" ref="H349">IF($B349=FALSE,"",(INDEX(Straightness_1!$A$4:$S$39,MATCH($C349&amp;$D349,Straightness_1!$A$4:$A$39&amp;Straightness_1!$B$4:$B$39,0),16)))</f>
        <v/>
      </c>
      <c r="I349" s="163" t="str">
        <f t="array" ref="I349">IF($B349=FALSE,"",(INDEX(Straightness_1!$A$4:$S$39,MATCH($C349&amp;$D349,Straightness_1!$A$4:$A$39&amp;Straightness_1!$B$4:$B$39,0),17)))</f>
        <v/>
      </c>
      <c r="J349" s="163" t="str">
        <f t="array" ref="J349">IF($B349=FALSE,"",(INDEX(Straightness_1!$A$4:$S$39,MATCH($C349&amp;$D349,Straightness_1!$A$4:$A$39&amp;Straightness_1!$B$4:$B$39,0),18)))</f>
        <v/>
      </c>
      <c r="K349" s="163" t="str">
        <f t="array" ref="K349">IF($B349=FALSE,"",(INDEX(Straightness_1!$A$4:$S$39,MATCH($C349&amp;$D349,Straightness_1!$A$4:$A$39&amp;Straightness_1!$B$4:$B$39,0),19)))</f>
        <v/>
      </c>
      <c r="L349" s="163" t="str">
        <f t="shared" si="135"/>
        <v/>
      </c>
      <c r="M349" s="173" t="str">
        <f t="shared" si="142"/>
        <v/>
      </c>
      <c r="N349" s="163" t="str">
        <f t="shared" si="136"/>
        <v/>
      </c>
      <c r="O349" s="163" t="str">
        <f t="shared" si="143"/>
        <v/>
      </c>
      <c r="P349" s="247" t="str">
        <f t="shared" ca="1" si="137"/>
        <v/>
      </c>
      <c r="Q349" s="163" t="str">
        <f>IF($B349=FALSE,"",Straightness_1!D52)</f>
        <v/>
      </c>
      <c r="R349" s="163" t="str">
        <f t="shared" si="144"/>
        <v/>
      </c>
      <c r="S349" s="242" t="str">
        <f t="shared" ca="1" si="138"/>
        <v/>
      </c>
      <c r="T349" s="163" t="str">
        <f t="shared" si="139"/>
        <v/>
      </c>
      <c r="U349" s="163" t="str">
        <f t="shared" si="145"/>
        <v/>
      </c>
      <c r="V349" s="163" t="str">
        <f t="shared" si="146"/>
        <v/>
      </c>
      <c r="W349" s="117"/>
      <c r="X349" s="163" t="e">
        <f t="array" ref="X349">INDEX(Straightness_1!$A$4:$S$39,MATCH($C349&amp;$D349,Straightness_1!$A$4:$A$39&amp;Straightness_1!$B$4:$B$39,0),12)*1000</f>
        <v>#N/A</v>
      </c>
      <c r="Y349" s="163" t="e">
        <f t="array" ref="Y349">INDEX(Straightness_1!$A$4:$S$39,MATCH($C349&amp;$D349,Straightness_1!$A$4:$A$39&amp;Straightness_1!$B$4:$B$39,0),13)*1000</f>
        <v>#N/A</v>
      </c>
      <c r="Z349" s="163" t="str">
        <f t="shared" si="147"/>
        <v/>
      </c>
      <c r="AA349" s="166" t="e">
        <f t="shared" ca="1" si="148"/>
        <v>#DIV/0!</v>
      </c>
      <c r="AB349" s="166" t="e">
        <f t="shared" ca="1" si="149"/>
        <v>#VALUE!</v>
      </c>
      <c r="AC349" s="166" t="e">
        <f t="shared" ca="1" si="150"/>
        <v>#DIV/0!</v>
      </c>
      <c r="AD349" s="166" t="e">
        <f t="shared" ca="1" si="151"/>
        <v>#VALUE!</v>
      </c>
      <c r="AE349" s="166" t="e">
        <f t="shared" ca="1" si="152"/>
        <v>#N/A</v>
      </c>
      <c r="AF349" s="166" t="e">
        <f t="shared" ca="1" si="153"/>
        <v>#N/A</v>
      </c>
      <c r="AG349" s="163" t="str">
        <f t="shared" si="140"/>
        <v/>
      </c>
      <c r="AH349" s="166" t="e">
        <f t="shared" ca="1" si="141"/>
        <v>#DIV/0!</v>
      </c>
    </row>
    <row r="350" spans="2:34" ht="15" customHeight="1">
      <c r="B350" s="163" t="b">
        <f t="shared" si="134"/>
        <v>0</v>
      </c>
      <c r="C350" s="163" t="s">
        <v>573</v>
      </c>
      <c r="D350" s="163">
        <v>10</v>
      </c>
      <c r="E350" s="163" t="str">
        <f t="array" ref="E350">IF($B350=FALSE,"",(INDEX(Straightness_1!$A$4:$S$39,MATCH($C350&amp;$D350,Straightness_1!$A$4:$A$39&amp;Straightness_1!$B$4:$B$39,0),3)))</f>
        <v/>
      </c>
      <c r="F350" s="163" t="str">
        <f t="array" ref="F350">IF($B350=FALSE,"",(INDEX(Straightness_1!$A$4:$S$39,MATCH($C350&amp;$D350,Straightness_1!$A$4:$A$39&amp;Straightness_1!$B$4:$B$39,0),4)))</f>
        <v/>
      </c>
      <c r="G350" s="163" t="str">
        <f t="array" ref="G350">IF($B350=FALSE,"",(INDEX(Straightness_1!$A$4:$S$39,MATCH($C350&amp;$D350,Straightness_1!$A$4:$A$39&amp;Straightness_1!$B$4:$B$39,0),15)))</f>
        <v/>
      </c>
      <c r="H350" s="163" t="str">
        <f t="array" ref="H350">IF($B350=FALSE,"",(INDEX(Straightness_1!$A$4:$S$39,MATCH($C350&amp;$D350,Straightness_1!$A$4:$A$39&amp;Straightness_1!$B$4:$B$39,0),16)))</f>
        <v/>
      </c>
      <c r="I350" s="163" t="str">
        <f t="array" ref="I350">IF($B350=FALSE,"",(INDEX(Straightness_1!$A$4:$S$39,MATCH($C350&amp;$D350,Straightness_1!$A$4:$A$39&amp;Straightness_1!$B$4:$B$39,0),17)))</f>
        <v/>
      </c>
      <c r="J350" s="163" t="str">
        <f t="array" ref="J350">IF($B350=FALSE,"",(INDEX(Straightness_1!$A$4:$S$39,MATCH($C350&amp;$D350,Straightness_1!$A$4:$A$39&amp;Straightness_1!$B$4:$B$39,0),18)))</f>
        <v/>
      </c>
      <c r="K350" s="163" t="str">
        <f t="array" ref="K350">IF($B350=FALSE,"",(INDEX(Straightness_1!$A$4:$S$39,MATCH($C350&amp;$D350,Straightness_1!$A$4:$A$39&amp;Straightness_1!$B$4:$B$39,0),19)))</f>
        <v/>
      </c>
      <c r="L350" s="163" t="str">
        <f t="shared" si="135"/>
        <v/>
      </c>
      <c r="M350" s="173" t="str">
        <f t="shared" si="142"/>
        <v/>
      </c>
      <c r="N350" s="163" t="str">
        <f t="shared" si="136"/>
        <v/>
      </c>
      <c r="O350" s="163" t="str">
        <f t="shared" si="143"/>
        <v/>
      </c>
      <c r="P350" s="247" t="str">
        <f t="shared" ca="1" si="137"/>
        <v/>
      </c>
      <c r="Q350" s="163" t="str">
        <f>IF($B350=FALSE,"",Straightness_1!D53)</f>
        <v/>
      </c>
      <c r="R350" s="163" t="str">
        <f t="shared" si="144"/>
        <v/>
      </c>
      <c r="S350" s="242" t="str">
        <f t="shared" ca="1" si="138"/>
        <v/>
      </c>
      <c r="T350" s="163" t="str">
        <f t="shared" si="139"/>
        <v/>
      </c>
      <c r="U350" s="163" t="str">
        <f t="shared" si="145"/>
        <v/>
      </c>
      <c r="V350" s="163" t="str">
        <f t="shared" si="146"/>
        <v/>
      </c>
      <c r="W350" s="117"/>
      <c r="X350" s="163" t="e">
        <f t="array" ref="X350">INDEX(Straightness_1!$A$4:$S$39,MATCH($C350&amp;$D350,Straightness_1!$A$4:$A$39&amp;Straightness_1!$B$4:$B$39,0),12)*1000</f>
        <v>#N/A</v>
      </c>
      <c r="Y350" s="163" t="e">
        <f t="array" ref="Y350">INDEX(Straightness_1!$A$4:$S$39,MATCH($C350&amp;$D350,Straightness_1!$A$4:$A$39&amp;Straightness_1!$B$4:$B$39,0),13)*1000</f>
        <v>#N/A</v>
      </c>
      <c r="Z350" s="163" t="str">
        <f t="shared" si="147"/>
        <v/>
      </c>
      <c r="AA350" s="166" t="e">
        <f t="shared" ca="1" si="148"/>
        <v>#DIV/0!</v>
      </c>
      <c r="AB350" s="166" t="e">
        <f t="shared" ca="1" si="149"/>
        <v>#VALUE!</v>
      </c>
      <c r="AC350" s="166" t="e">
        <f t="shared" ca="1" si="150"/>
        <v>#DIV/0!</v>
      </c>
      <c r="AD350" s="166" t="e">
        <f t="shared" ca="1" si="151"/>
        <v>#VALUE!</v>
      </c>
      <c r="AE350" s="166" t="e">
        <f t="shared" ca="1" si="152"/>
        <v>#N/A</v>
      </c>
      <c r="AF350" s="166" t="e">
        <f t="shared" ca="1" si="153"/>
        <v>#N/A</v>
      </c>
      <c r="AG350" s="163" t="str">
        <f t="shared" si="140"/>
        <v/>
      </c>
      <c r="AH350" s="166" t="e">
        <f ca="1">T$407</f>
        <v>#DIV/0!</v>
      </c>
    </row>
    <row r="351" spans="2:34" ht="15" customHeight="1">
      <c r="B351" s="112"/>
      <c r="C351" s="112"/>
      <c r="D351" s="112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</row>
    <row r="352" spans="2:34" ht="15" customHeight="1">
      <c r="B352" s="560" t="s">
        <v>297</v>
      </c>
      <c r="C352" s="263" t="s">
        <v>556</v>
      </c>
      <c r="D352" s="560" t="s">
        <v>398</v>
      </c>
      <c r="E352" s="560" t="s">
        <v>672</v>
      </c>
      <c r="F352" s="560" t="s">
        <v>299</v>
      </c>
      <c r="G352" s="572" t="s">
        <v>195</v>
      </c>
      <c r="H352" s="572"/>
      <c r="I352" s="572"/>
      <c r="J352" s="572"/>
      <c r="K352" s="572"/>
      <c r="L352" s="572"/>
      <c r="M352" s="566" t="s">
        <v>424</v>
      </c>
      <c r="N352" s="551" t="s">
        <v>300</v>
      </c>
      <c r="O352" s="553"/>
      <c r="P352" s="558" t="s">
        <v>557</v>
      </c>
      <c r="Q352" s="551" t="s">
        <v>558</v>
      </c>
      <c r="R352" s="553"/>
      <c r="S352" s="558" t="s">
        <v>559</v>
      </c>
      <c r="T352" s="266" t="s">
        <v>560</v>
      </c>
      <c r="U352" s="556" t="s">
        <v>305</v>
      </c>
      <c r="V352" s="557"/>
      <c r="W352" s="117"/>
      <c r="X352" s="569" t="s">
        <v>436</v>
      </c>
      <c r="Y352" s="570"/>
      <c r="Z352" s="556" t="s">
        <v>428</v>
      </c>
      <c r="AA352" s="557"/>
      <c r="AB352" s="557"/>
      <c r="AC352" s="557"/>
      <c r="AD352" s="557"/>
      <c r="AE352" s="557"/>
      <c r="AF352" s="557"/>
      <c r="AG352" s="557"/>
      <c r="AH352" s="571"/>
    </row>
    <row r="353" spans="2:34" ht="15" customHeight="1">
      <c r="B353" s="561"/>
      <c r="C353" s="266" t="s">
        <v>563</v>
      </c>
      <c r="D353" s="561"/>
      <c r="E353" s="561"/>
      <c r="F353" s="561"/>
      <c r="G353" s="172" t="s">
        <v>429</v>
      </c>
      <c r="H353" s="265" t="s">
        <v>307</v>
      </c>
      <c r="I353" s="172" t="s">
        <v>104</v>
      </c>
      <c r="J353" s="265" t="s">
        <v>105</v>
      </c>
      <c r="K353" s="172" t="s">
        <v>106</v>
      </c>
      <c r="L353" s="265" t="s">
        <v>430</v>
      </c>
      <c r="M353" s="567"/>
      <c r="N353" s="266" t="s">
        <v>565</v>
      </c>
      <c r="O353" s="266" t="s">
        <v>566</v>
      </c>
      <c r="P353" s="559"/>
      <c r="Q353" s="266" t="s">
        <v>318</v>
      </c>
      <c r="R353" s="266" t="s">
        <v>566</v>
      </c>
      <c r="S353" s="559"/>
      <c r="T353" s="266" t="s">
        <v>370</v>
      </c>
      <c r="U353" s="266" t="s">
        <v>323</v>
      </c>
      <c r="V353" s="266" t="s">
        <v>318</v>
      </c>
      <c r="W353" s="117"/>
      <c r="X353" s="201" t="s">
        <v>320</v>
      </c>
      <c r="Y353" s="201" t="s">
        <v>321</v>
      </c>
      <c r="Z353" s="266" t="s">
        <v>435</v>
      </c>
      <c r="AA353" s="563" t="s">
        <v>530</v>
      </c>
      <c r="AB353" s="565"/>
      <c r="AC353" s="551" t="s">
        <v>571</v>
      </c>
      <c r="AD353" s="553"/>
      <c r="AE353" s="569" t="s">
        <v>306</v>
      </c>
      <c r="AF353" s="570"/>
      <c r="AG353" s="200" t="s">
        <v>531</v>
      </c>
      <c r="AH353" s="200" t="s">
        <v>319</v>
      </c>
    </row>
    <row r="354" spans="2:34" ht="15" customHeight="1">
      <c r="B354" s="562"/>
      <c r="C354" s="241">
        <f>COUNTIF(Straightness_1!$A$4:$A$39,C355)</f>
        <v>0</v>
      </c>
      <c r="D354" s="562"/>
      <c r="E354" s="562"/>
      <c r="F354" s="562"/>
      <c r="G354" s="265" t="s">
        <v>206</v>
      </c>
      <c r="H354" s="265" t="s">
        <v>206</v>
      </c>
      <c r="I354" s="265" t="s">
        <v>206</v>
      </c>
      <c r="J354" s="265" t="s">
        <v>206</v>
      </c>
      <c r="K354" s="265" t="s">
        <v>206</v>
      </c>
      <c r="L354" s="265" t="s">
        <v>206</v>
      </c>
      <c r="M354" s="266" t="s">
        <v>326</v>
      </c>
      <c r="N354" s="266" t="s">
        <v>326</v>
      </c>
      <c r="O354" s="266" t="s">
        <v>326</v>
      </c>
      <c r="P354" s="266" t="s">
        <v>352</v>
      </c>
      <c r="Q354" s="266" t="s">
        <v>352</v>
      </c>
      <c r="R354" s="266" t="s">
        <v>352</v>
      </c>
      <c r="S354" s="266" t="s">
        <v>352</v>
      </c>
      <c r="T354" s="266" t="s">
        <v>352</v>
      </c>
      <c r="U354" s="266" t="s">
        <v>352</v>
      </c>
      <c r="V354" s="266" t="s">
        <v>568</v>
      </c>
      <c r="W354" s="117"/>
      <c r="X354" s="266" t="s">
        <v>352</v>
      </c>
      <c r="Y354" s="266" t="s">
        <v>568</v>
      </c>
      <c r="Z354" s="266" t="s">
        <v>326</v>
      </c>
      <c r="AA354" s="266" t="s">
        <v>352</v>
      </c>
      <c r="AB354" s="266" t="s">
        <v>326</v>
      </c>
      <c r="AC354" s="266" t="s">
        <v>352</v>
      </c>
      <c r="AD354" s="266" t="s">
        <v>326</v>
      </c>
      <c r="AE354" s="266" t="s">
        <v>352</v>
      </c>
      <c r="AF354" s="200" t="s">
        <v>326</v>
      </c>
      <c r="AG354" s="200"/>
      <c r="AH354" s="200" t="s">
        <v>330</v>
      </c>
    </row>
    <row r="355" spans="2:34" ht="15" customHeight="1">
      <c r="B355" s="163" t="b">
        <f t="shared" ref="B355:B365" si="154">D355&lt;C$354</f>
        <v>0</v>
      </c>
      <c r="C355" s="163" t="s">
        <v>574</v>
      </c>
      <c r="D355" s="163">
        <v>0</v>
      </c>
      <c r="E355" s="163" t="str">
        <f t="array" ref="E355">IF($B355=FALSE,"",(INDEX(Straightness_1!$A$4:$S$39,MATCH($C355&amp;$D355,Straightness_1!$A$4:$A$39&amp;Straightness_1!$B$4:$B$39,0),3)))</f>
        <v/>
      </c>
      <c r="F355" s="163" t="str">
        <f t="array" ref="F355">IF($B355=FALSE,"",(INDEX(Straightness_1!$A$4:$S$39,MATCH($C355&amp;$D355,Straightness_1!$A$4:$A$39&amp;Straightness_1!$B$4:$B$39,0),4)))</f>
        <v/>
      </c>
      <c r="G355" s="163" t="str">
        <f t="array" ref="G355">IF($B355=FALSE,"",(INDEX(Straightness_1!$A$4:$S$39,MATCH($C355&amp;$D355,Straightness_1!$A$4:$A$39&amp;Straightness_1!$B$4:$B$39,0),15)))</f>
        <v/>
      </c>
      <c r="H355" s="163" t="str">
        <f t="array" ref="H355">IF($B355=FALSE,"",(INDEX(Straightness_1!$A$4:$S$39,MATCH($C355&amp;$D355,Straightness_1!$A$4:$A$39&amp;Straightness_1!$B$4:$B$39,0),16)))</f>
        <v/>
      </c>
      <c r="I355" s="163" t="str">
        <f t="array" ref="I355">IF($B355=FALSE,"",(INDEX(Straightness_1!$A$4:$S$39,MATCH($C355&amp;$D355,Straightness_1!$A$4:$A$39&amp;Straightness_1!$B$4:$B$39,0),17)))</f>
        <v/>
      </c>
      <c r="J355" s="163" t="str">
        <f t="array" ref="J355">IF($B355=FALSE,"",(INDEX(Straightness_1!$A$4:$S$39,MATCH($C355&amp;$D355,Straightness_1!$A$4:$A$39&amp;Straightness_1!$B$4:$B$39,0),18)))</f>
        <v/>
      </c>
      <c r="K355" s="163" t="str">
        <f t="array" ref="K355">IF($B355=FALSE,"",(INDEX(Straightness_1!$A$4:$S$39,MATCH($C355&amp;$D355,Straightness_1!$A$4:$A$39&amp;Straightness_1!$B$4:$B$39,0),19)))</f>
        <v/>
      </c>
      <c r="L355" s="163" t="str">
        <f t="shared" ref="L355:L365" si="155">IF($B355=FALSE,"",AVERAGE(G355:K355))</f>
        <v/>
      </c>
      <c r="M355" s="173" t="str">
        <f>IF($B355=FALSE,"",STDEV(G355:K355))</f>
        <v/>
      </c>
      <c r="N355" s="163" t="str">
        <f t="shared" ref="N355:N365" si="156">IF($B355=FALSE,"",L355-L$355)</f>
        <v/>
      </c>
      <c r="O355" s="241" t="str">
        <f>IF($B355=FALSE,"",N355)</f>
        <v/>
      </c>
      <c r="P355" s="247" t="str">
        <f t="shared" ref="P355:P365" ca="1" si="157">IF($B355=FALSE,"",(O355-$D355/($C$354-1)*OFFSET(O$354,$C$354,0))*1000)</f>
        <v/>
      </c>
      <c r="Q355" s="163" t="str">
        <f>IF($B355=FALSE,"",Straightness_1!D58)</f>
        <v/>
      </c>
      <c r="R355" s="241" t="str">
        <f>IF($B355=FALSE,"",Q355)</f>
        <v/>
      </c>
      <c r="S355" s="242" t="str">
        <f t="shared" ref="S355:S365" ca="1" si="158">IF($B355=FALSE,"",R355-$D355/($C$354-1)*OFFSET(R$354,$C$354,0))</f>
        <v/>
      </c>
      <c r="T355" s="163" t="str">
        <f t="shared" ref="T355:T365" si="159">IF($B355=FALSE,"",-S355+P355)</f>
        <v/>
      </c>
      <c r="U355" s="163" t="str">
        <f>IF($B355=FALSE,"",ROUND(-T355,$L$285))</f>
        <v/>
      </c>
      <c r="V355" s="163" t="str">
        <f>IF($B355=FALSE,"",ROUND(T355,$L$285))</f>
        <v/>
      </c>
      <c r="W355" s="117"/>
      <c r="X355" s="163" t="e">
        <f t="array" ref="X355">INDEX(Straightness_1!$A$4:$S$39,MATCH($C355&amp;$D355,Straightness_1!$A$4:$A$39&amp;Straightness_1!$B$4:$B$39,0),12)*1000</f>
        <v>#N/A</v>
      </c>
      <c r="Y355" s="163" t="e">
        <f t="array" ref="Y355">INDEX(Straightness_1!$A$4:$S$39,MATCH($C355&amp;$D355,Straightness_1!$A$4:$A$39&amp;Straightness_1!$B$4:$B$39,0),13)*1000</f>
        <v>#N/A</v>
      </c>
      <c r="Z355" s="163" t="str">
        <f>TEXT(E355,IF(E355&gt;=1000,"# ##0","0"))</f>
        <v/>
      </c>
      <c r="AA355" s="166" t="e">
        <f ca="1">TEXT(U355,$O$407)</f>
        <v>#DIV/0!</v>
      </c>
      <c r="AB355" s="166" t="e">
        <f ca="1">TEXT(U355/1000,$P$407)</f>
        <v>#VALUE!</v>
      </c>
      <c r="AC355" s="166" t="e">
        <f ca="1">TEXT(V355,$O$407)</f>
        <v>#DIV/0!</v>
      </c>
      <c r="AD355" s="166" t="e">
        <f ca="1">TEXT(V355/1000,$P$407)</f>
        <v>#VALUE!</v>
      </c>
      <c r="AE355" s="166" t="e">
        <f ca="1">TEXT(Y355,"± "&amp;$O$407)</f>
        <v>#N/A</v>
      </c>
      <c r="AF355" s="166" t="e">
        <f ca="1">TEXT(Y355/1000,"± "&amp;$P$407)</f>
        <v>#N/A</v>
      </c>
      <c r="AG355" s="163" t="str">
        <f t="shared" ref="AG355:AG365" si="160">IF($B355=FALSE,"",IF(AND(X355&lt;=V355,V355&lt;=Y355),"PASS","FAIL"))</f>
        <v/>
      </c>
      <c r="AH355" s="166" t="e">
        <f t="shared" ref="AH355:AH364" ca="1" si="161">T$407</f>
        <v>#DIV/0!</v>
      </c>
    </row>
    <row r="356" spans="2:34" ht="15" customHeight="1">
      <c r="B356" s="163" t="b">
        <f t="shared" si="154"/>
        <v>0</v>
      </c>
      <c r="C356" s="163" t="s">
        <v>574</v>
      </c>
      <c r="D356" s="163">
        <v>1</v>
      </c>
      <c r="E356" s="163" t="str">
        <f t="array" ref="E356">IF($B356=FALSE,"",(INDEX(Straightness_1!$A$4:$S$39,MATCH($C356&amp;$D356,Straightness_1!$A$4:$A$39&amp;Straightness_1!$B$4:$B$39,0),3)))</f>
        <v/>
      </c>
      <c r="F356" s="163" t="str">
        <f t="array" ref="F356">IF($B356=FALSE,"",(INDEX(Straightness_1!$A$4:$S$39,MATCH($C356&amp;$D356,Straightness_1!$A$4:$A$39&amp;Straightness_1!$B$4:$B$39,0),4)))</f>
        <v/>
      </c>
      <c r="G356" s="163" t="str">
        <f t="array" ref="G356">IF($B356=FALSE,"",(INDEX(Straightness_1!$A$4:$S$39,MATCH($C356&amp;$D356,Straightness_1!$A$4:$A$39&amp;Straightness_1!$B$4:$B$39,0),15)))</f>
        <v/>
      </c>
      <c r="H356" s="163" t="str">
        <f t="array" ref="H356">IF($B356=FALSE,"",(INDEX(Straightness_1!$A$4:$S$39,MATCH($C356&amp;$D356,Straightness_1!$A$4:$A$39&amp;Straightness_1!$B$4:$B$39,0),16)))</f>
        <v/>
      </c>
      <c r="I356" s="163" t="str">
        <f t="array" ref="I356">IF($B356=FALSE,"",(INDEX(Straightness_1!$A$4:$S$39,MATCH($C356&amp;$D356,Straightness_1!$A$4:$A$39&amp;Straightness_1!$B$4:$B$39,0),17)))</f>
        <v/>
      </c>
      <c r="J356" s="163" t="str">
        <f t="array" ref="J356">IF($B356=FALSE,"",(INDEX(Straightness_1!$A$4:$S$39,MATCH($C356&amp;$D356,Straightness_1!$A$4:$A$39&amp;Straightness_1!$B$4:$B$39,0),18)))</f>
        <v/>
      </c>
      <c r="K356" s="163" t="str">
        <f t="array" ref="K356">IF($B356=FALSE,"",(INDEX(Straightness_1!$A$4:$S$39,MATCH($C356&amp;$D356,Straightness_1!$A$4:$A$39&amp;Straightness_1!$B$4:$B$39,0),19)))</f>
        <v/>
      </c>
      <c r="L356" s="163" t="str">
        <f t="shared" si="155"/>
        <v/>
      </c>
      <c r="M356" s="173" t="str">
        <f t="shared" ref="M356:M365" si="162">IF($B356=FALSE,"",STDEV(G356:K356))</f>
        <v/>
      </c>
      <c r="N356" s="163" t="str">
        <f t="shared" si="156"/>
        <v/>
      </c>
      <c r="O356" s="163" t="str">
        <f t="shared" ref="O356:O365" si="163">IF($B356=FALSE,"",O355+N356)</f>
        <v/>
      </c>
      <c r="P356" s="247" t="str">
        <f t="shared" ca="1" si="157"/>
        <v/>
      </c>
      <c r="Q356" s="163" t="str">
        <f>IF($B356=FALSE,"",Straightness_1!D59)</f>
        <v/>
      </c>
      <c r="R356" s="163" t="str">
        <f t="shared" ref="R356:R365" si="164">IF($B356=FALSE,"",R355+Q356)</f>
        <v/>
      </c>
      <c r="S356" s="242" t="str">
        <f t="shared" ca="1" si="158"/>
        <v/>
      </c>
      <c r="T356" s="163" t="str">
        <f t="shared" si="159"/>
        <v/>
      </c>
      <c r="U356" s="163" t="str">
        <f t="shared" ref="U356:U365" si="165">IF($B356=FALSE,"",ROUND(-T356,$L$285))</f>
        <v/>
      </c>
      <c r="V356" s="163" t="str">
        <f t="shared" ref="V356:V365" si="166">IF($B356=FALSE,"",ROUND(T356,$L$285))</f>
        <v/>
      </c>
      <c r="W356" s="117"/>
      <c r="X356" s="163" t="e">
        <f t="array" ref="X356">INDEX(Straightness_1!$A$4:$S$39,MATCH($C356&amp;$D356,Straightness_1!$A$4:$A$39&amp;Straightness_1!$B$4:$B$39,0),12)*1000</f>
        <v>#N/A</v>
      </c>
      <c r="Y356" s="163" t="e">
        <f t="array" ref="Y356">INDEX(Straightness_1!$A$4:$S$39,MATCH($C356&amp;$D356,Straightness_1!$A$4:$A$39&amp;Straightness_1!$B$4:$B$39,0),13)*1000</f>
        <v>#N/A</v>
      </c>
      <c r="Z356" s="163" t="str">
        <f t="shared" ref="Z356:Z365" si="167">TEXT(E356,IF(E356&gt;=1000,"# ##0","0"))</f>
        <v/>
      </c>
      <c r="AA356" s="166" t="e">
        <f t="shared" ref="AA356:AA365" ca="1" si="168">TEXT(U356,$O$407)</f>
        <v>#DIV/0!</v>
      </c>
      <c r="AB356" s="166" t="e">
        <f t="shared" ref="AB356:AB365" ca="1" si="169">TEXT(U356/1000,$P$407)</f>
        <v>#VALUE!</v>
      </c>
      <c r="AC356" s="166" t="e">
        <f t="shared" ref="AC356:AC365" ca="1" si="170">TEXT(V356,$O$407)</f>
        <v>#DIV/0!</v>
      </c>
      <c r="AD356" s="166" t="e">
        <f t="shared" ref="AD356:AD365" ca="1" si="171">TEXT(V356/1000,$P$407)</f>
        <v>#VALUE!</v>
      </c>
      <c r="AE356" s="166" t="e">
        <f t="shared" ref="AE356:AE365" ca="1" si="172">TEXT(Y356,"± "&amp;$O$407)</f>
        <v>#N/A</v>
      </c>
      <c r="AF356" s="166" t="e">
        <f t="shared" ref="AF356:AF365" ca="1" si="173">TEXT(Y356/1000,"± "&amp;$P$407)</f>
        <v>#N/A</v>
      </c>
      <c r="AG356" s="163" t="str">
        <f t="shared" si="160"/>
        <v/>
      </c>
      <c r="AH356" s="166" t="e">
        <f t="shared" ca="1" si="161"/>
        <v>#DIV/0!</v>
      </c>
    </row>
    <row r="357" spans="2:34" ht="15" customHeight="1">
      <c r="B357" s="163" t="b">
        <f t="shared" si="154"/>
        <v>0</v>
      </c>
      <c r="C357" s="163" t="s">
        <v>574</v>
      </c>
      <c r="D357" s="163">
        <v>2</v>
      </c>
      <c r="E357" s="163" t="str">
        <f t="array" ref="E357">IF($B357=FALSE,"",(INDEX(Straightness_1!$A$4:$S$39,MATCH($C357&amp;$D357,Straightness_1!$A$4:$A$39&amp;Straightness_1!$B$4:$B$39,0),3)))</f>
        <v/>
      </c>
      <c r="F357" s="163" t="str">
        <f t="array" ref="F357">IF($B357=FALSE,"",(INDEX(Straightness_1!$A$4:$S$39,MATCH($C357&amp;$D357,Straightness_1!$A$4:$A$39&amp;Straightness_1!$B$4:$B$39,0),4)))</f>
        <v/>
      </c>
      <c r="G357" s="163" t="str">
        <f t="array" ref="G357">IF($B357=FALSE,"",(INDEX(Straightness_1!$A$4:$S$39,MATCH($C357&amp;$D357,Straightness_1!$A$4:$A$39&amp;Straightness_1!$B$4:$B$39,0),15)))</f>
        <v/>
      </c>
      <c r="H357" s="163" t="str">
        <f t="array" ref="H357">IF($B357=FALSE,"",(INDEX(Straightness_1!$A$4:$S$39,MATCH($C357&amp;$D357,Straightness_1!$A$4:$A$39&amp;Straightness_1!$B$4:$B$39,0),16)))</f>
        <v/>
      </c>
      <c r="I357" s="163" t="str">
        <f t="array" ref="I357">IF($B357=FALSE,"",(INDEX(Straightness_1!$A$4:$S$39,MATCH($C357&amp;$D357,Straightness_1!$A$4:$A$39&amp;Straightness_1!$B$4:$B$39,0),17)))</f>
        <v/>
      </c>
      <c r="J357" s="163" t="str">
        <f t="array" ref="J357">IF($B357=FALSE,"",(INDEX(Straightness_1!$A$4:$S$39,MATCH($C357&amp;$D357,Straightness_1!$A$4:$A$39&amp;Straightness_1!$B$4:$B$39,0),18)))</f>
        <v/>
      </c>
      <c r="K357" s="163" t="str">
        <f t="array" ref="K357">IF($B357=FALSE,"",(INDEX(Straightness_1!$A$4:$S$39,MATCH($C357&amp;$D357,Straightness_1!$A$4:$A$39&amp;Straightness_1!$B$4:$B$39,0),19)))</f>
        <v/>
      </c>
      <c r="L357" s="163" t="str">
        <f t="shared" si="155"/>
        <v/>
      </c>
      <c r="M357" s="173" t="str">
        <f t="shared" si="162"/>
        <v/>
      </c>
      <c r="N357" s="163" t="str">
        <f t="shared" si="156"/>
        <v/>
      </c>
      <c r="O357" s="163" t="str">
        <f t="shared" si="163"/>
        <v/>
      </c>
      <c r="P357" s="247" t="str">
        <f t="shared" ca="1" si="157"/>
        <v/>
      </c>
      <c r="Q357" s="163" t="str">
        <f>IF($B357=FALSE,"",Straightness_1!D60)</f>
        <v/>
      </c>
      <c r="R357" s="163" t="str">
        <f t="shared" si="164"/>
        <v/>
      </c>
      <c r="S357" s="242" t="str">
        <f t="shared" ca="1" si="158"/>
        <v/>
      </c>
      <c r="T357" s="163" t="str">
        <f t="shared" si="159"/>
        <v/>
      </c>
      <c r="U357" s="163" t="str">
        <f t="shared" si="165"/>
        <v/>
      </c>
      <c r="V357" s="163" t="str">
        <f t="shared" si="166"/>
        <v/>
      </c>
      <c r="W357" s="117"/>
      <c r="X357" s="163" t="e">
        <f t="array" ref="X357">INDEX(Straightness_1!$A$4:$S$39,MATCH($C357&amp;$D357,Straightness_1!$A$4:$A$39&amp;Straightness_1!$B$4:$B$39,0),12)*1000</f>
        <v>#N/A</v>
      </c>
      <c r="Y357" s="163" t="e">
        <f t="array" ref="Y357">INDEX(Straightness_1!$A$4:$S$39,MATCH($C357&amp;$D357,Straightness_1!$A$4:$A$39&amp;Straightness_1!$B$4:$B$39,0),13)*1000</f>
        <v>#N/A</v>
      </c>
      <c r="Z357" s="163" t="str">
        <f t="shared" si="167"/>
        <v/>
      </c>
      <c r="AA357" s="166" t="e">
        <f t="shared" ca="1" si="168"/>
        <v>#DIV/0!</v>
      </c>
      <c r="AB357" s="166" t="e">
        <f t="shared" ca="1" si="169"/>
        <v>#VALUE!</v>
      </c>
      <c r="AC357" s="166" t="e">
        <f t="shared" ca="1" si="170"/>
        <v>#DIV/0!</v>
      </c>
      <c r="AD357" s="166" t="e">
        <f t="shared" ca="1" si="171"/>
        <v>#VALUE!</v>
      </c>
      <c r="AE357" s="166" t="e">
        <f t="shared" ca="1" si="172"/>
        <v>#N/A</v>
      </c>
      <c r="AF357" s="166" t="e">
        <f t="shared" ca="1" si="173"/>
        <v>#N/A</v>
      </c>
      <c r="AG357" s="163" t="str">
        <f t="shared" si="160"/>
        <v/>
      </c>
      <c r="AH357" s="166" t="e">
        <f t="shared" ca="1" si="161"/>
        <v>#DIV/0!</v>
      </c>
    </row>
    <row r="358" spans="2:34" ht="15" customHeight="1">
      <c r="B358" s="163" t="b">
        <f t="shared" si="154"/>
        <v>0</v>
      </c>
      <c r="C358" s="163" t="s">
        <v>574</v>
      </c>
      <c r="D358" s="163">
        <v>3</v>
      </c>
      <c r="E358" s="163" t="str">
        <f t="array" ref="E358">IF($B358=FALSE,"",(INDEX(Straightness_1!$A$4:$S$39,MATCH($C358&amp;$D358,Straightness_1!$A$4:$A$39&amp;Straightness_1!$B$4:$B$39,0),3)))</f>
        <v/>
      </c>
      <c r="F358" s="163" t="str">
        <f t="array" ref="F358">IF($B358=FALSE,"",(INDEX(Straightness_1!$A$4:$S$39,MATCH($C358&amp;$D358,Straightness_1!$A$4:$A$39&amp;Straightness_1!$B$4:$B$39,0),4)))</f>
        <v/>
      </c>
      <c r="G358" s="163" t="str">
        <f t="array" ref="G358">IF($B358=FALSE,"",(INDEX(Straightness_1!$A$4:$S$39,MATCH($C358&amp;$D358,Straightness_1!$A$4:$A$39&amp;Straightness_1!$B$4:$B$39,0),15)))</f>
        <v/>
      </c>
      <c r="H358" s="163" t="str">
        <f t="array" ref="H358">IF($B358=FALSE,"",(INDEX(Straightness_1!$A$4:$S$39,MATCH($C358&amp;$D358,Straightness_1!$A$4:$A$39&amp;Straightness_1!$B$4:$B$39,0),16)))</f>
        <v/>
      </c>
      <c r="I358" s="163" t="str">
        <f t="array" ref="I358">IF($B358=FALSE,"",(INDEX(Straightness_1!$A$4:$S$39,MATCH($C358&amp;$D358,Straightness_1!$A$4:$A$39&amp;Straightness_1!$B$4:$B$39,0),17)))</f>
        <v/>
      </c>
      <c r="J358" s="163" t="str">
        <f t="array" ref="J358">IF($B358=FALSE,"",(INDEX(Straightness_1!$A$4:$S$39,MATCH($C358&amp;$D358,Straightness_1!$A$4:$A$39&amp;Straightness_1!$B$4:$B$39,0),18)))</f>
        <v/>
      </c>
      <c r="K358" s="163" t="str">
        <f t="array" ref="K358">IF($B358=FALSE,"",(INDEX(Straightness_1!$A$4:$S$39,MATCH($C358&amp;$D358,Straightness_1!$A$4:$A$39&amp;Straightness_1!$B$4:$B$39,0),19)))</f>
        <v/>
      </c>
      <c r="L358" s="163" t="str">
        <f t="shared" si="155"/>
        <v/>
      </c>
      <c r="M358" s="173" t="str">
        <f t="shared" si="162"/>
        <v/>
      </c>
      <c r="N358" s="163" t="str">
        <f t="shared" si="156"/>
        <v/>
      </c>
      <c r="O358" s="163" t="str">
        <f t="shared" si="163"/>
        <v/>
      </c>
      <c r="P358" s="247" t="str">
        <f t="shared" ca="1" si="157"/>
        <v/>
      </c>
      <c r="Q358" s="163" t="str">
        <f>IF($B358=FALSE,"",Straightness_1!D61)</f>
        <v/>
      </c>
      <c r="R358" s="163" t="str">
        <f t="shared" si="164"/>
        <v/>
      </c>
      <c r="S358" s="242" t="str">
        <f t="shared" ca="1" si="158"/>
        <v/>
      </c>
      <c r="T358" s="163" t="str">
        <f t="shared" si="159"/>
        <v/>
      </c>
      <c r="U358" s="163" t="str">
        <f t="shared" si="165"/>
        <v/>
      </c>
      <c r="V358" s="163" t="str">
        <f t="shared" si="166"/>
        <v/>
      </c>
      <c r="W358" s="117"/>
      <c r="X358" s="163" t="e">
        <f t="array" ref="X358">INDEX(Straightness_1!$A$4:$S$39,MATCH($C358&amp;$D358,Straightness_1!$A$4:$A$39&amp;Straightness_1!$B$4:$B$39,0),12)*1000</f>
        <v>#N/A</v>
      </c>
      <c r="Y358" s="163" t="e">
        <f t="array" ref="Y358">INDEX(Straightness_1!$A$4:$S$39,MATCH($C358&amp;$D358,Straightness_1!$A$4:$A$39&amp;Straightness_1!$B$4:$B$39,0),13)*1000</f>
        <v>#N/A</v>
      </c>
      <c r="Z358" s="163" t="str">
        <f t="shared" si="167"/>
        <v/>
      </c>
      <c r="AA358" s="166" t="e">
        <f t="shared" ca="1" si="168"/>
        <v>#DIV/0!</v>
      </c>
      <c r="AB358" s="166" t="e">
        <f t="shared" ca="1" si="169"/>
        <v>#VALUE!</v>
      </c>
      <c r="AC358" s="166" t="e">
        <f t="shared" ca="1" si="170"/>
        <v>#DIV/0!</v>
      </c>
      <c r="AD358" s="166" t="e">
        <f t="shared" ca="1" si="171"/>
        <v>#VALUE!</v>
      </c>
      <c r="AE358" s="166" t="e">
        <f t="shared" ca="1" si="172"/>
        <v>#N/A</v>
      </c>
      <c r="AF358" s="166" t="e">
        <f t="shared" ca="1" si="173"/>
        <v>#N/A</v>
      </c>
      <c r="AG358" s="163" t="str">
        <f t="shared" si="160"/>
        <v/>
      </c>
      <c r="AH358" s="166" t="e">
        <f t="shared" ca="1" si="161"/>
        <v>#DIV/0!</v>
      </c>
    </row>
    <row r="359" spans="2:34" ht="15" customHeight="1">
      <c r="B359" s="163" t="b">
        <f t="shared" si="154"/>
        <v>0</v>
      </c>
      <c r="C359" s="163" t="s">
        <v>574</v>
      </c>
      <c r="D359" s="163">
        <v>4</v>
      </c>
      <c r="E359" s="163" t="str">
        <f t="array" ref="E359">IF($B359=FALSE,"",(INDEX(Straightness_1!$A$4:$S$39,MATCH($C359&amp;$D359,Straightness_1!$A$4:$A$39&amp;Straightness_1!$B$4:$B$39,0),3)))</f>
        <v/>
      </c>
      <c r="F359" s="163" t="str">
        <f t="array" ref="F359">IF($B359=FALSE,"",(INDEX(Straightness_1!$A$4:$S$39,MATCH($C359&amp;$D359,Straightness_1!$A$4:$A$39&amp;Straightness_1!$B$4:$B$39,0),4)))</f>
        <v/>
      </c>
      <c r="G359" s="163" t="str">
        <f t="array" ref="G359">IF($B359=FALSE,"",(INDEX(Straightness_1!$A$4:$S$39,MATCH($C359&amp;$D359,Straightness_1!$A$4:$A$39&amp;Straightness_1!$B$4:$B$39,0),15)))</f>
        <v/>
      </c>
      <c r="H359" s="163" t="str">
        <f t="array" ref="H359">IF($B359=FALSE,"",(INDEX(Straightness_1!$A$4:$S$39,MATCH($C359&amp;$D359,Straightness_1!$A$4:$A$39&amp;Straightness_1!$B$4:$B$39,0),16)))</f>
        <v/>
      </c>
      <c r="I359" s="163" t="str">
        <f t="array" ref="I359">IF($B359=FALSE,"",(INDEX(Straightness_1!$A$4:$S$39,MATCH($C359&amp;$D359,Straightness_1!$A$4:$A$39&amp;Straightness_1!$B$4:$B$39,0),17)))</f>
        <v/>
      </c>
      <c r="J359" s="163" t="str">
        <f t="array" ref="J359">IF($B359=FALSE,"",(INDEX(Straightness_1!$A$4:$S$39,MATCH($C359&amp;$D359,Straightness_1!$A$4:$A$39&amp;Straightness_1!$B$4:$B$39,0),18)))</f>
        <v/>
      </c>
      <c r="K359" s="163" t="str">
        <f t="array" ref="K359">IF($B359=FALSE,"",(INDEX(Straightness_1!$A$4:$S$39,MATCH($C359&amp;$D359,Straightness_1!$A$4:$A$39&amp;Straightness_1!$B$4:$B$39,0),19)))</f>
        <v/>
      </c>
      <c r="L359" s="163" t="str">
        <f t="shared" si="155"/>
        <v/>
      </c>
      <c r="M359" s="173" t="str">
        <f t="shared" si="162"/>
        <v/>
      </c>
      <c r="N359" s="163" t="str">
        <f t="shared" si="156"/>
        <v/>
      </c>
      <c r="O359" s="163" t="str">
        <f t="shared" si="163"/>
        <v/>
      </c>
      <c r="P359" s="247" t="str">
        <f t="shared" ca="1" si="157"/>
        <v/>
      </c>
      <c r="Q359" s="163" t="str">
        <f>IF($B359=FALSE,"",Straightness_1!D62)</f>
        <v/>
      </c>
      <c r="R359" s="163" t="str">
        <f t="shared" si="164"/>
        <v/>
      </c>
      <c r="S359" s="242" t="str">
        <f t="shared" ca="1" si="158"/>
        <v/>
      </c>
      <c r="T359" s="163" t="str">
        <f t="shared" si="159"/>
        <v/>
      </c>
      <c r="U359" s="163" t="str">
        <f t="shared" si="165"/>
        <v/>
      </c>
      <c r="V359" s="163" t="str">
        <f t="shared" si="166"/>
        <v/>
      </c>
      <c r="W359" s="117"/>
      <c r="X359" s="163" t="e">
        <f t="array" ref="X359">INDEX(Straightness_1!$A$4:$S$39,MATCH($C359&amp;$D359,Straightness_1!$A$4:$A$39&amp;Straightness_1!$B$4:$B$39,0),12)*1000</f>
        <v>#N/A</v>
      </c>
      <c r="Y359" s="163" t="e">
        <f t="array" ref="Y359">INDEX(Straightness_1!$A$4:$S$39,MATCH($C359&amp;$D359,Straightness_1!$A$4:$A$39&amp;Straightness_1!$B$4:$B$39,0),13)*1000</f>
        <v>#N/A</v>
      </c>
      <c r="Z359" s="163" t="str">
        <f t="shared" si="167"/>
        <v/>
      </c>
      <c r="AA359" s="166" t="e">
        <f t="shared" ca="1" si="168"/>
        <v>#DIV/0!</v>
      </c>
      <c r="AB359" s="166" t="e">
        <f t="shared" ca="1" si="169"/>
        <v>#VALUE!</v>
      </c>
      <c r="AC359" s="166" t="e">
        <f t="shared" ca="1" si="170"/>
        <v>#DIV/0!</v>
      </c>
      <c r="AD359" s="166" t="e">
        <f t="shared" ca="1" si="171"/>
        <v>#VALUE!</v>
      </c>
      <c r="AE359" s="166" t="e">
        <f t="shared" ca="1" si="172"/>
        <v>#N/A</v>
      </c>
      <c r="AF359" s="166" t="e">
        <f t="shared" ca="1" si="173"/>
        <v>#N/A</v>
      </c>
      <c r="AG359" s="163" t="str">
        <f t="shared" si="160"/>
        <v/>
      </c>
      <c r="AH359" s="166" t="e">
        <f t="shared" ca="1" si="161"/>
        <v>#DIV/0!</v>
      </c>
    </row>
    <row r="360" spans="2:34" ht="15" customHeight="1">
      <c r="B360" s="163" t="b">
        <f t="shared" si="154"/>
        <v>0</v>
      </c>
      <c r="C360" s="163" t="s">
        <v>574</v>
      </c>
      <c r="D360" s="163">
        <v>5</v>
      </c>
      <c r="E360" s="163" t="str">
        <f t="array" ref="E360">IF($B360=FALSE,"",(INDEX(Straightness_1!$A$4:$S$39,MATCH($C360&amp;$D360,Straightness_1!$A$4:$A$39&amp;Straightness_1!$B$4:$B$39,0),3)))</f>
        <v/>
      </c>
      <c r="F360" s="163" t="str">
        <f t="array" ref="F360">IF($B360=FALSE,"",(INDEX(Straightness_1!$A$4:$S$39,MATCH($C360&amp;$D360,Straightness_1!$A$4:$A$39&amp;Straightness_1!$B$4:$B$39,0),4)))</f>
        <v/>
      </c>
      <c r="G360" s="163" t="str">
        <f t="array" ref="G360">IF($B360=FALSE,"",(INDEX(Straightness_1!$A$4:$S$39,MATCH($C360&amp;$D360,Straightness_1!$A$4:$A$39&amp;Straightness_1!$B$4:$B$39,0),15)))</f>
        <v/>
      </c>
      <c r="H360" s="163" t="str">
        <f t="array" ref="H360">IF($B360=FALSE,"",(INDEX(Straightness_1!$A$4:$S$39,MATCH($C360&amp;$D360,Straightness_1!$A$4:$A$39&amp;Straightness_1!$B$4:$B$39,0),16)))</f>
        <v/>
      </c>
      <c r="I360" s="163" t="str">
        <f t="array" ref="I360">IF($B360=FALSE,"",(INDEX(Straightness_1!$A$4:$S$39,MATCH($C360&amp;$D360,Straightness_1!$A$4:$A$39&amp;Straightness_1!$B$4:$B$39,0),17)))</f>
        <v/>
      </c>
      <c r="J360" s="163" t="str">
        <f t="array" ref="J360">IF($B360=FALSE,"",(INDEX(Straightness_1!$A$4:$S$39,MATCH($C360&amp;$D360,Straightness_1!$A$4:$A$39&amp;Straightness_1!$B$4:$B$39,0),18)))</f>
        <v/>
      </c>
      <c r="K360" s="163" t="str">
        <f t="array" ref="K360">IF($B360=FALSE,"",(INDEX(Straightness_1!$A$4:$S$39,MATCH($C360&amp;$D360,Straightness_1!$A$4:$A$39&amp;Straightness_1!$B$4:$B$39,0),19)))</f>
        <v/>
      </c>
      <c r="L360" s="163" t="str">
        <f t="shared" si="155"/>
        <v/>
      </c>
      <c r="M360" s="173" t="str">
        <f t="shared" si="162"/>
        <v/>
      </c>
      <c r="N360" s="163" t="str">
        <f t="shared" si="156"/>
        <v/>
      </c>
      <c r="O360" s="163" t="str">
        <f t="shared" si="163"/>
        <v/>
      </c>
      <c r="P360" s="247" t="str">
        <f t="shared" ca="1" si="157"/>
        <v/>
      </c>
      <c r="Q360" s="163" t="str">
        <f>IF($B360=FALSE,"",Straightness_1!D63)</f>
        <v/>
      </c>
      <c r="R360" s="163" t="str">
        <f t="shared" si="164"/>
        <v/>
      </c>
      <c r="S360" s="242" t="str">
        <f t="shared" ca="1" si="158"/>
        <v/>
      </c>
      <c r="T360" s="163" t="str">
        <f t="shared" si="159"/>
        <v/>
      </c>
      <c r="U360" s="163" t="str">
        <f t="shared" si="165"/>
        <v/>
      </c>
      <c r="V360" s="163" t="str">
        <f t="shared" si="166"/>
        <v/>
      </c>
      <c r="W360" s="117"/>
      <c r="X360" s="163" t="e">
        <f t="array" ref="X360">INDEX(Straightness_1!$A$4:$S$39,MATCH($C360&amp;$D360,Straightness_1!$A$4:$A$39&amp;Straightness_1!$B$4:$B$39,0),12)*1000</f>
        <v>#N/A</v>
      </c>
      <c r="Y360" s="163" t="e">
        <f t="array" ref="Y360">INDEX(Straightness_1!$A$4:$S$39,MATCH($C360&amp;$D360,Straightness_1!$A$4:$A$39&amp;Straightness_1!$B$4:$B$39,0),13)*1000</f>
        <v>#N/A</v>
      </c>
      <c r="Z360" s="163" t="str">
        <f t="shared" si="167"/>
        <v/>
      </c>
      <c r="AA360" s="166" t="e">
        <f t="shared" ca="1" si="168"/>
        <v>#DIV/0!</v>
      </c>
      <c r="AB360" s="166" t="e">
        <f t="shared" ca="1" si="169"/>
        <v>#VALUE!</v>
      </c>
      <c r="AC360" s="166" t="e">
        <f t="shared" ca="1" si="170"/>
        <v>#DIV/0!</v>
      </c>
      <c r="AD360" s="166" t="e">
        <f t="shared" ca="1" si="171"/>
        <v>#VALUE!</v>
      </c>
      <c r="AE360" s="166" t="e">
        <f t="shared" ca="1" si="172"/>
        <v>#N/A</v>
      </c>
      <c r="AF360" s="166" t="e">
        <f t="shared" ca="1" si="173"/>
        <v>#N/A</v>
      </c>
      <c r="AG360" s="163" t="str">
        <f t="shared" si="160"/>
        <v/>
      </c>
      <c r="AH360" s="166" t="e">
        <f t="shared" ca="1" si="161"/>
        <v>#DIV/0!</v>
      </c>
    </row>
    <row r="361" spans="2:34" ht="15" customHeight="1">
      <c r="B361" s="163" t="b">
        <f t="shared" si="154"/>
        <v>0</v>
      </c>
      <c r="C361" s="163" t="s">
        <v>574</v>
      </c>
      <c r="D361" s="163">
        <v>6</v>
      </c>
      <c r="E361" s="163" t="str">
        <f t="array" ref="E361">IF($B361=FALSE,"",(INDEX(Straightness_1!$A$4:$S$39,MATCH($C361&amp;$D361,Straightness_1!$A$4:$A$39&amp;Straightness_1!$B$4:$B$39,0),3)))</f>
        <v/>
      </c>
      <c r="F361" s="163" t="str">
        <f t="array" ref="F361">IF($B361=FALSE,"",(INDEX(Straightness_1!$A$4:$S$39,MATCH($C361&amp;$D361,Straightness_1!$A$4:$A$39&amp;Straightness_1!$B$4:$B$39,0),4)))</f>
        <v/>
      </c>
      <c r="G361" s="163" t="str">
        <f t="array" ref="G361">IF($B361=FALSE,"",(INDEX(Straightness_1!$A$4:$S$39,MATCH($C361&amp;$D361,Straightness_1!$A$4:$A$39&amp;Straightness_1!$B$4:$B$39,0),15)))</f>
        <v/>
      </c>
      <c r="H361" s="163" t="str">
        <f t="array" ref="H361">IF($B361=FALSE,"",(INDEX(Straightness_1!$A$4:$S$39,MATCH($C361&amp;$D361,Straightness_1!$A$4:$A$39&amp;Straightness_1!$B$4:$B$39,0),16)))</f>
        <v/>
      </c>
      <c r="I361" s="163" t="str">
        <f t="array" ref="I361">IF($B361=FALSE,"",(INDEX(Straightness_1!$A$4:$S$39,MATCH($C361&amp;$D361,Straightness_1!$A$4:$A$39&amp;Straightness_1!$B$4:$B$39,0),17)))</f>
        <v/>
      </c>
      <c r="J361" s="163" t="str">
        <f t="array" ref="J361">IF($B361=FALSE,"",(INDEX(Straightness_1!$A$4:$S$39,MATCH($C361&amp;$D361,Straightness_1!$A$4:$A$39&amp;Straightness_1!$B$4:$B$39,0),18)))</f>
        <v/>
      </c>
      <c r="K361" s="163" t="str">
        <f t="array" ref="K361">IF($B361=FALSE,"",(INDEX(Straightness_1!$A$4:$S$39,MATCH($C361&amp;$D361,Straightness_1!$A$4:$A$39&amp;Straightness_1!$B$4:$B$39,0),19)))</f>
        <v/>
      </c>
      <c r="L361" s="163" t="str">
        <f t="shared" si="155"/>
        <v/>
      </c>
      <c r="M361" s="173" t="str">
        <f t="shared" si="162"/>
        <v/>
      </c>
      <c r="N361" s="163" t="str">
        <f t="shared" si="156"/>
        <v/>
      </c>
      <c r="O361" s="163" t="str">
        <f t="shared" si="163"/>
        <v/>
      </c>
      <c r="P361" s="247" t="str">
        <f t="shared" ca="1" si="157"/>
        <v/>
      </c>
      <c r="Q361" s="163" t="str">
        <f>IF($B361=FALSE,"",Straightness_1!D64)</f>
        <v/>
      </c>
      <c r="R361" s="163" t="str">
        <f t="shared" si="164"/>
        <v/>
      </c>
      <c r="S361" s="242" t="str">
        <f t="shared" ca="1" si="158"/>
        <v/>
      </c>
      <c r="T361" s="163" t="str">
        <f t="shared" si="159"/>
        <v/>
      </c>
      <c r="U361" s="163" t="str">
        <f t="shared" si="165"/>
        <v/>
      </c>
      <c r="V361" s="163" t="str">
        <f t="shared" si="166"/>
        <v/>
      </c>
      <c r="W361" s="117"/>
      <c r="X361" s="163" t="e">
        <f t="array" ref="X361">INDEX(Straightness_1!$A$4:$S$39,MATCH($C361&amp;$D361,Straightness_1!$A$4:$A$39&amp;Straightness_1!$B$4:$B$39,0),12)*1000</f>
        <v>#N/A</v>
      </c>
      <c r="Y361" s="163" t="e">
        <f t="array" ref="Y361">INDEX(Straightness_1!$A$4:$S$39,MATCH($C361&amp;$D361,Straightness_1!$A$4:$A$39&amp;Straightness_1!$B$4:$B$39,0),13)*1000</f>
        <v>#N/A</v>
      </c>
      <c r="Z361" s="163" t="str">
        <f t="shared" si="167"/>
        <v/>
      </c>
      <c r="AA361" s="166" t="e">
        <f t="shared" ca="1" si="168"/>
        <v>#DIV/0!</v>
      </c>
      <c r="AB361" s="166" t="e">
        <f t="shared" ca="1" si="169"/>
        <v>#VALUE!</v>
      </c>
      <c r="AC361" s="166" t="e">
        <f t="shared" ca="1" si="170"/>
        <v>#DIV/0!</v>
      </c>
      <c r="AD361" s="166" t="e">
        <f t="shared" ca="1" si="171"/>
        <v>#VALUE!</v>
      </c>
      <c r="AE361" s="166" t="e">
        <f t="shared" ca="1" si="172"/>
        <v>#N/A</v>
      </c>
      <c r="AF361" s="166" t="e">
        <f t="shared" ca="1" si="173"/>
        <v>#N/A</v>
      </c>
      <c r="AG361" s="163" t="str">
        <f t="shared" si="160"/>
        <v/>
      </c>
      <c r="AH361" s="166" t="e">
        <f t="shared" ca="1" si="161"/>
        <v>#DIV/0!</v>
      </c>
    </row>
    <row r="362" spans="2:34" ht="15" customHeight="1">
      <c r="B362" s="163" t="b">
        <f t="shared" si="154"/>
        <v>0</v>
      </c>
      <c r="C362" s="163" t="s">
        <v>574</v>
      </c>
      <c r="D362" s="163">
        <v>7</v>
      </c>
      <c r="E362" s="163" t="str">
        <f t="array" ref="E362">IF($B362=FALSE,"",(INDEX(Straightness_1!$A$4:$S$39,MATCH($C362&amp;$D362,Straightness_1!$A$4:$A$39&amp;Straightness_1!$B$4:$B$39,0),3)))</f>
        <v/>
      </c>
      <c r="F362" s="163" t="str">
        <f t="array" ref="F362">IF($B362=FALSE,"",(INDEX(Straightness_1!$A$4:$S$39,MATCH($C362&amp;$D362,Straightness_1!$A$4:$A$39&amp;Straightness_1!$B$4:$B$39,0),4)))</f>
        <v/>
      </c>
      <c r="G362" s="163" t="str">
        <f t="array" ref="G362">IF($B362=FALSE,"",(INDEX(Straightness_1!$A$4:$S$39,MATCH($C362&amp;$D362,Straightness_1!$A$4:$A$39&amp;Straightness_1!$B$4:$B$39,0),15)))</f>
        <v/>
      </c>
      <c r="H362" s="163" t="str">
        <f t="array" ref="H362">IF($B362=FALSE,"",(INDEX(Straightness_1!$A$4:$S$39,MATCH($C362&amp;$D362,Straightness_1!$A$4:$A$39&amp;Straightness_1!$B$4:$B$39,0),16)))</f>
        <v/>
      </c>
      <c r="I362" s="163" t="str">
        <f t="array" ref="I362">IF($B362=FALSE,"",(INDEX(Straightness_1!$A$4:$S$39,MATCH($C362&amp;$D362,Straightness_1!$A$4:$A$39&amp;Straightness_1!$B$4:$B$39,0),17)))</f>
        <v/>
      </c>
      <c r="J362" s="163" t="str">
        <f t="array" ref="J362">IF($B362=FALSE,"",(INDEX(Straightness_1!$A$4:$S$39,MATCH($C362&amp;$D362,Straightness_1!$A$4:$A$39&amp;Straightness_1!$B$4:$B$39,0),18)))</f>
        <v/>
      </c>
      <c r="K362" s="163" t="str">
        <f t="array" ref="K362">IF($B362=FALSE,"",(INDEX(Straightness_1!$A$4:$S$39,MATCH($C362&amp;$D362,Straightness_1!$A$4:$A$39&amp;Straightness_1!$B$4:$B$39,0),19)))</f>
        <v/>
      </c>
      <c r="L362" s="163" t="str">
        <f t="shared" si="155"/>
        <v/>
      </c>
      <c r="M362" s="173" t="str">
        <f t="shared" si="162"/>
        <v/>
      </c>
      <c r="N362" s="163" t="str">
        <f t="shared" si="156"/>
        <v/>
      </c>
      <c r="O362" s="163" t="str">
        <f t="shared" si="163"/>
        <v/>
      </c>
      <c r="P362" s="247" t="str">
        <f t="shared" ca="1" si="157"/>
        <v/>
      </c>
      <c r="Q362" s="163" t="str">
        <f>IF($B362=FALSE,"",Straightness_1!D65)</f>
        <v/>
      </c>
      <c r="R362" s="163" t="str">
        <f t="shared" si="164"/>
        <v/>
      </c>
      <c r="S362" s="242" t="str">
        <f t="shared" ca="1" si="158"/>
        <v/>
      </c>
      <c r="T362" s="163" t="str">
        <f t="shared" si="159"/>
        <v/>
      </c>
      <c r="U362" s="163" t="str">
        <f t="shared" si="165"/>
        <v/>
      </c>
      <c r="V362" s="163" t="str">
        <f t="shared" si="166"/>
        <v/>
      </c>
      <c r="W362" s="117"/>
      <c r="X362" s="163" t="e">
        <f t="array" ref="X362">INDEX(Straightness_1!$A$4:$S$39,MATCH($C362&amp;$D362,Straightness_1!$A$4:$A$39&amp;Straightness_1!$B$4:$B$39,0),12)*1000</f>
        <v>#N/A</v>
      </c>
      <c r="Y362" s="163" t="e">
        <f t="array" ref="Y362">INDEX(Straightness_1!$A$4:$S$39,MATCH($C362&amp;$D362,Straightness_1!$A$4:$A$39&amp;Straightness_1!$B$4:$B$39,0),13)*1000</f>
        <v>#N/A</v>
      </c>
      <c r="Z362" s="163" t="str">
        <f t="shared" si="167"/>
        <v/>
      </c>
      <c r="AA362" s="166" t="e">
        <f t="shared" ca="1" si="168"/>
        <v>#DIV/0!</v>
      </c>
      <c r="AB362" s="166" t="e">
        <f t="shared" ca="1" si="169"/>
        <v>#VALUE!</v>
      </c>
      <c r="AC362" s="166" t="e">
        <f t="shared" ca="1" si="170"/>
        <v>#DIV/0!</v>
      </c>
      <c r="AD362" s="166" t="e">
        <f t="shared" ca="1" si="171"/>
        <v>#VALUE!</v>
      </c>
      <c r="AE362" s="166" t="e">
        <f t="shared" ca="1" si="172"/>
        <v>#N/A</v>
      </c>
      <c r="AF362" s="166" t="e">
        <f t="shared" ca="1" si="173"/>
        <v>#N/A</v>
      </c>
      <c r="AG362" s="163" t="str">
        <f t="shared" si="160"/>
        <v/>
      </c>
      <c r="AH362" s="166" t="e">
        <f t="shared" ca="1" si="161"/>
        <v>#DIV/0!</v>
      </c>
    </row>
    <row r="363" spans="2:34" ht="15" customHeight="1">
      <c r="B363" s="163" t="b">
        <f t="shared" si="154"/>
        <v>0</v>
      </c>
      <c r="C363" s="163" t="s">
        <v>574</v>
      </c>
      <c r="D363" s="163">
        <v>8</v>
      </c>
      <c r="E363" s="163" t="str">
        <f t="array" ref="E363">IF($B363=FALSE,"",(INDEX(Straightness_1!$A$4:$S$39,MATCH($C363&amp;$D363,Straightness_1!$A$4:$A$39&amp;Straightness_1!$B$4:$B$39,0),3)))</f>
        <v/>
      </c>
      <c r="F363" s="163" t="str">
        <f t="array" ref="F363">IF($B363=FALSE,"",(INDEX(Straightness_1!$A$4:$S$39,MATCH($C363&amp;$D363,Straightness_1!$A$4:$A$39&amp;Straightness_1!$B$4:$B$39,0),4)))</f>
        <v/>
      </c>
      <c r="G363" s="163" t="str">
        <f t="array" ref="G363">IF($B363=FALSE,"",(INDEX(Straightness_1!$A$4:$S$39,MATCH($C363&amp;$D363,Straightness_1!$A$4:$A$39&amp;Straightness_1!$B$4:$B$39,0),15)))</f>
        <v/>
      </c>
      <c r="H363" s="163" t="str">
        <f t="array" ref="H363">IF($B363=FALSE,"",(INDEX(Straightness_1!$A$4:$S$39,MATCH($C363&amp;$D363,Straightness_1!$A$4:$A$39&amp;Straightness_1!$B$4:$B$39,0),16)))</f>
        <v/>
      </c>
      <c r="I363" s="163" t="str">
        <f t="array" ref="I363">IF($B363=FALSE,"",(INDEX(Straightness_1!$A$4:$S$39,MATCH($C363&amp;$D363,Straightness_1!$A$4:$A$39&amp;Straightness_1!$B$4:$B$39,0),17)))</f>
        <v/>
      </c>
      <c r="J363" s="163" t="str">
        <f t="array" ref="J363">IF($B363=FALSE,"",(INDEX(Straightness_1!$A$4:$S$39,MATCH($C363&amp;$D363,Straightness_1!$A$4:$A$39&amp;Straightness_1!$B$4:$B$39,0),18)))</f>
        <v/>
      </c>
      <c r="K363" s="163" t="str">
        <f t="array" ref="K363">IF($B363=FALSE,"",(INDEX(Straightness_1!$A$4:$S$39,MATCH($C363&amp;$D363,Straightness_1!$A$4:$A$39&amp;Straightness_1!$B$4:$B$39,0),19)))</f>
        <v/>
      </c>
      <c r="L363" s="163" t="str">
        <f t="shared" si="155"/>
        <v/>
      </c>
      <c r="M363" s="173" t="str">
        <f t="shared" si="162"/>
        <v/>
      </c>
      <c r="N363" s="163" t="str">
        <f t="shared" si="156"/>
        <v/>
      </c>
      <c r="O363" s="163" t="str">
        <f t="shared" si="163"/>
        <v/>
      </c>
      <c r="P363" s="247" t="str">
        <f t="shared" ca="1" si="157"/>
        <v/>
      </c>
      <c r="Q363" s="163" t="str">
        <f>IF($B363=FALSE,"",Straightness_1!D66)</f>
        <v/>
      </c>
      <c r="R363" s="163" t="str">
        <f t="shared" si="164"/>
        <v/>
      </c>
      <c r="S363" s="242" t="str">
        <f t="shared" ca="1" si="158"/>
        <v/>
      </c>
      <c r="T363" s="163" t="str">
        <f t="shared" si="159"/>
        <v/>
      </c>
      <c r="U363" s="163" t="str">
        <f t="shared" si="165"/>
        <v/>
      </c>
      <c r="V363" s="163" t="str">
        <f t="shared" si="166"/>
        <v/>
      </c>
      <c r="W363" s="117"/>
      <c r="X363" s="163" t="e">
        <f t="array" ref="X363">INDEX(Straightness_1!$A$4:$S$39,MATCH($C363&amp;$D363,Straightness_1!$A$4:$A$39&amp;Straightness_1!$B$4:$B$39,0),12)*1000</f>
        <v>#N/A</v>
      </c>
      <c r="Y363" s="163" t="e">
        <f t="array" ref="Y363">INDEX(Straightness_1!$A$4:$S$39,MATCH($C363&amp;$D363,Straightness_1!$A$4:$A$39&amp;Straightness_1!$B$4:$B$39,0),13)*1000</f>
        <v>#N/A</v>
      </c>
      <c r="Z363" s="163" t="str">
        <f t="shared" si="167"/>
        <v/>
      </c>
      <c r="AA363" s="166" t="e">
        <f t="shared" ca="1" si="168"/>
        <v>#DIV/0!</v>
      </c>
      <c r="AB363" s="166" t="e">
        <f t="shared" ca="1" si="169"/>
        <v>#VALUE!</v>
      </c>
      <c r="AC363" s="166" t="e">
        <f t="shared" ca="1" si="170"/>
        <v>#DIV/0!</v>
      </c>
      <c r="AD363" s="166" t="e">
        <f t="shared" ca="1" si="171"/>
        <v>#VALUE!</v>
      </c>
      <c r="AE363" s="166" t="e">
        <f t="shared" ca="1" si="172"/>
        <v>#N/A</v>
      </c>
      <c r="AF363" s="166" t="e">
        <f t="shared" ca="1" si="173"/>
        <v>#N/A</v>
      </c>
      <c r="AG363" s="163" t="str">
        <f t="shared" si="160"/>
        <v/>
      </c>
      <c r="AH363" s="166" t="e">
        <f t="shared" ca="1" si="161"/>
        <v>#DIV/0!</v>
      </c>
    </row>
    <row r="364" spans="2:34" ht="15" customHeight="1">
      <c r="B364" s="163" t="b">
        <f t="shared" si="154"/>
        <v>0</v>
      </c>
      <c r="C364" s="163" t="s">
        <v>574</v>
      </c>
      <c r="D364" s="163">
        <v>9</v>
      </c>
      <c r="E364" s="163" t="str">
        <f t="array" ref="E364">IF($B364=FALSE,"",(INDEX(Straightness_1!$A$4:$S$39,MATCH($C364&amp;$D364,Straightness_1!$A$4:$A$39&amp;Straightness_1!$B$4:$B$39,0),3)))</f>
        <v/>
      </c>
      <c r="F364" s="163" t="str">
        <f t="array" ref="F364">IF($B364=FALSE,"",(INDEX(Straightness_1!$A$4:$S$39,MATCH($C364&amp;$D364,Straightness_1!$A$4:$A$39&amp;Straightness_1!$B$4:$B$39,0),4)))</f>
        <v/>
      </c>
      <c r="G364" s="163" t="str">
        <f t="array" ref="G364">IF($B364=FALSE,"",(INDEX(Straightness_1!$A$4:$S$39,MATCH($C364&amp;$D364,Straightness_1!$A$4:$A$39&amp;Straightness_1!$B$4:$B$39,0),15)))</f>
        <v/>
      </c>
      <c r="H364" s="163" t="str">
        <f t="array" ref="H364">IF($B364=FALSE,"",(INDEX(Straightness_1!$A$4:$S$39,MATCH($C364&amp;$D364,Straightness_1!$A$4:$A$39&amp;Straightness_1!$B$4:$B$39,0),16)))</f>
        <v/>
      </c>
      <c r="I364" s="163" t="str">
        <f t="array" ref="I364">IF($B364=FALSE,"",(INDEX(Straightness_1!$A$4:$S$39,MATCH($C364&amp;$D364,Straightness_1!$A$4:$A$39&amp;Straightness_1!$B$4:$B$39,0),17)))</f>
        <v/>
      </c>
      <c r="J364" s="163" t="str">
        <f t="array" ref="J364">IF($B364=FALSE,"",(INDEX(Straightness_1!$A$4:$S$39,MATCH($C364&amp;$D364,Straightness_1!$A$4:$A$39&amp;Straightness_1!$B$4:$B$39,0),18)))</f>
        <v/>
      </c>
      <c r="K364" s="163" t="str">
        <f t="array" ref="K364">IF($B364=FALSE,"",(INDEX(Straightness_1!$A$4:$S$39,MATCH($C364&amp;$D364,Straightness_1!$A$4:$A$39&amp;Straightness_1!$B$4:$B$39,0),19)))</f>
        <v/>
      </c>
      <c r="L364" s="163" t="str">
        <f t="shared" si="155"/>
        <v/>
      </c>
      <c r="M364" s="173" t="str">
        <f t="shared" si="162"/>
        <v/>
      </c>
      <c r="N364" s="163" t="str">
        <f t="shared" si="156"/>
        <v/>
      </c>
      <c r="O364" s="163" t="str">
        <f t="shared" si="163"/>
        <v/>
      </c>
      <c r="P364" s="247" t="str">
        <f t="shared" ca="1" si="157"/>
        <v/>
      </c>
      <c r="Q364" s="163" t="str">
        <f>IF($B364=FALSE,"",Straightness_1!D67)</f>
        <v/>
      </c>
      <c r="R364" s="163" t="str">
        <f t="shared" si="164"/>
        <v/>
      </c>
      <c r="S364" s="242" t="str">
        <f t="shared" ca="1" si="158"/>
        <v/>
      </c>
      <c r="T364" s="163" t="str">
        <f t="shared" si="159"/>
        <v/>
      </c>
      <c r="U364" s="163" t="str">
        <f t="shared" si="165"/>
        <v/>
      </c>
      <c r="V364" s="163" t="str">
        <f t="shared" si="166"/>
        <v/>
      </c>
      <c r="W364" s="117"/>
      <c r="X364" s="163" t="e">
        <f t="array" ref="X364">INDEX(Straightness_1!$A$4:$S$39,MATCH($C364&amp;$D364,Straightness_1!$A$4:$A$39&amp;Straightness_1!$B$4:$B$39,0),12)*1000</f>
        <v>#N/A</v>
      </c>
      <c r="Y364" s="163" t="e">
        <f t="array" ref="Y364">INDEX(Straightness_1!$A$4:$S$39,MATCH($C364&amp;$D364,Straightness_1!$A$4:$A$39&amp;Straightness_1!$B$4:$B$39,0),13)*1000</f>
        <v>#N/A</v>
      </c>
      <c r="Z364" s="163" t="str">
        <f t="shared" si="167"/>
        <v/>
      </c>
      <c r="AA364" s="166" t="e">
        <f t="shared" ca="1" si="168"/>
        <v>#DIV/0!</v>
      </c>
      <c r="AB364" s="166" t="e">
        <f t="shared" ca="1" si="169"/>
        <v>#VALUE!</v>
      </c>
      <c r="AC364" s="166" t="e">
        <f t="shared" ca="1" si="170"/>
        <v>#DIV/0!</v>
      </c>
      <c r="AD364" s="166" t="e">
        <f t="shared" ca="1" si="171"/>
        <v>#VALUE!</v>
      </c>
      <c r="AE364" s="166" t="e">
        <f t="shared" ca="1" si="172"/>
        <v>#N/A</v>
      </c>
      <c r="AF364" s="166" t="e">
        <f t="shared" ca="1" si="173"/>
        <v>#N/A</v>
      </c>
      <c r="AG364" s="163" t="str">
        <f t="shared" si="160"/>
        <v/>
      </c>
      <c r="AH364" s="166" t="e">
        <f t="shared" ca="1" si="161"/>
        <v>#DIV/0!</v>
      </c>
    </row>
    <row r="365" spans="2:34" ht="15" customHeight="1">
      <c r="B365" s="163" t="b">
        <f t="shared" si="154"/>
        <v>0</v>
      </c>
      <c r="C365" s="163" t="s">
        <v>574</v>
      </c>
      <c r="D365" s="163">
        <v>10</v>
      </c>
      <c r="E365" s="163" t="str">
        <f t="array" ref="E365">IF($B365=FALSE,"",(INDEX(Straightness_1!$A$4:$S$39,MATCH($C365&amp;$D365,Straightness_1!$A$4:$A$39&amp;Straightness_1!$B$4:$B$39,0),3)))</f>
        <v/>
      </c>
      <c r="F365" s="163" t="str">
        <f t="array" ref="F365">IF($B365=FALSE,"",(INDEX(Straightness_1!$A$4:$S$39,MATCH($C365&amp;$D365,Straightness_1!$A$4:$A$39&amp;Straightness_1!$B$4:$B$39,0),4)))</f>
        <v/>
      </c>
      <c r="G365" s="163" t="str">
        <f t="array" ref="G365">IF($B365=FALSE,"",(INDEX(Straightness_1!$A$4:$S$39,MATCH($C365&amp;$D365,Straightness_1!$A$4:$A$39&amp;Straightness_1!$B$4:$B$39,0),15)))</f>
        <v/>
      </c>
      <c r="H365" s="163" t="str">
        <f t="array" ref="H365">IF($B365=FALSE,"",(INDEX(Straightness_1!$A$4:$S$39,MATCH($C365&amp;$D365,Straightness_1!$A$4:$A$39&amp;Straightness_1!$B$4:$B$39,0),16)))</f>
        <v/>
      </c>
      <c r="I365" s="163" t="str">
        <f t="array" ref="I365">IF($B365=FALSE,"",(INDEX(Straightness_1!$A$4:$S$39,MATCH($C365&amp;$D365,Straightness_1!$A$4:$A$39&amp;Straightness_1!$B$4:$B$39,0),17)))</f>
        <v/>
      </c>
      <c r="J365" s="163" t="str">
        <f t="array" ref="J365">IF($B365=FALSE,"",(INDEX(Straightness_1!$A$4:$S$39,MATCH($C365&amp;$D365,Straightness_1!$A$4:$A$39&amp;Straightness_1!$B$4:$B$39,0),18)))</f>
        <v/>
      </c>
      <c r="K365" s="163" t="str">
        <f t="array" ref="K365">IF($B365=FALSE,"",(INDEX(Straightness_1!$A$4:$S$39,MATCH($C365&amp;$D365,Straightness_1!$A$4:$A$39&amp;Straightness_1!$B$4:$B$39,0),19)))</f>
        <v/>
      </c>
      <c r="L365" s="163" t="str">
        <f t="shared" si="155"/>
        <v/>
      </c>
      <c r="M365" s="173" t="str">
        <f t="shared" si="162"/>
        <v/>
      </c>
      <c r="N365" s="163" t="str">
        <f t="shared" si="156"/>
        <v/>
      </c>
      <c r="O365" s="163" t="str">
        <f t="shared" si="163"/>
        <v/>
      </c>
      <c r="P365" s="247" t="str">
        <f t="shared" ca="1" si="157"/>
        <v/>
      </c>
      <c r="Q365" s="163" t="str">
        <f>IF($B365=FALSE,"",Straightness_1!D68)</f>
        <v/>
      </c>
      <c r="R365" s="163" t="str">
        <f t="shared" si="164"/>
        <v/>
      </c>
      <c r="S365" s="242" t="str">
        <f t="shared" ca="1" si="158"/>
        <v/>
      </c>
      <c r="T365" s="163" t="str">
        <f t="shared" si="159"/>
        <v/>
      </c>
      <c r="U365" s="163" t="str">
        <f t="shared" si="165"/>
        <v/>
      </c>
      <c r="V365" s="163" t="str">
        <f t="shared" si="166"/>
        <v/>
      </c>
      <c r="W365" s="117"/>
      <c r="X365" s="163" t="e">
        <f t="array" ref="X365">INDEX(Straightness_1!$A$4:$S$39,MATCH($C365&amp;$D365,Straightness_1!$A$4:$A$39&amp;Straightness_1!$B$4:$B$39,0),12)*1000</f>
        <v>#N/A</v>
      </c>
      <c r="Y365" s="163" t="e">
        <f t="array" ref="Y365">INDEX(Straightness_1!$A$4:$S$39,MATCH($C365&amp;$D365,Straightness_1!$A$4:$A$39&amp;Straightness_1!$B$4:$B$39,0),13)*1000</f>
        <v>#N/A</v>
      </c>
      <c r="Z365" s="163" t="str">
        <f t="shared" si="167"/>
        <v/>
      </c>
      <c r="AA365" s="166" t="e">
        <f t="shared" ca="1" si="168"/>
        <v>#DIV/0!</v>
      </c>
      <c r="AB365" s="166" t="e">
        <f t="shared" ca="1" si="169"/>
        <v>#VALUE!</v>
      </c>
      <c r="AC365" s="166" t="e">
        <f t="shared" ca="1" si="170"/>
        <v>#DIV/0!</v>
      </c>
      <c r="AD365" s="166" t="e">
        <f t="shared" ca="1" si="171"/>
        <v>#VALUE!</v>
      </c>
      <c r="AE365" s="166" t="e">
        <f t="shared" ca="1" si="172"/>
        <v>#N/A</v>
      </c>
      <c r="AF365" s="166" t="e">
        <f t="shared" ca="1" si="173"/>
        <v>#N/A</v>
      </c>
      <c r="AG365" s="163" t="str">
        <f t="shared" si="160"/>
        <v/>
      </c>
      <c r="AH365" s="166" t="e">
        <f ca="1">T$407</f>
        <v>#DIV/0!</v>
      </c>
    </row>
    <row r="366" spans="2:34" ht="15" customHeight="1">
      <c r="B366" s="112"/>
      <c r="C366" s="112"/>
      <c r="D366" s="112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</row>
    <row r="367" spans="2:34" ht="15" customHeight="1">
      <c r="B367" s="560" t="s">
        <v>297</v>
      </c>
      <c r="C367" s="263" t="s">
        <v>556</v>
      </c>
      <c r="D367" s="560" t="s">
        <v>398</v>
      </c>
      <c r="E367" s="560" t="s">
        <v>672</v>
      </c>
      <c r="F367" s="560" t="s">
        <v>299</v>
      </c>
      <c r="G367" s="563" t="s">
        <v>195</v>
      </c>
      <c r="H367" s="564"/>
      <c r="I367" s="564"/>
      <c r="J367" s="564"/>
      <c r="K367" s="564"/>
      <c r="L367" s="565"/>
      <c r="M367" s="566" t="s">
        <v>424</v>
      </c>
      <c r="N367" s="551" t="s">
        <v>300</v>
      </c>
      <c r="O367" s="553"/>
      <c r="P367" s="558" t="s">
        <v>557</v>
      </c>
      <c r="Q367" s="551" t="s">
        <v>558</v>
      </c>
      <c r="R367" s="553"/>
      <c r="S367" s="558" t="s">
        <v>559</v>
      </c>
      <c r="T367" s="266" t="s">
        <v>560</v>
      </c>
      <c r="U367" s="556" t="s">
        <v>305</v>
      </c>
      <c r="V367" s="557"/>
      <c r="W367" s="117"/>
      <c r="X367" s="569" t="s">
        <v>306</v>
      </c>
      <c r="Y367" s="570"/>
      <c r="Z367" s="556" t="s">
        <v>428</v>
      </c>
      <c r="AA367" s="557"/>
      <c r="AB367" s="557"/>
      <c r="AC367" s="557"/>
      <c r="AD367" s="557"/>
      <c r="AE367" s="557"/>
      <c r="AF367" s="557"/>
      <c r="AG367" s="557"/>
      <c r="AH367" s="571"/>
    </row>
    <row r="368" spans="2:34" ht="15" customHeight="1">
      <c r="B368" s="561"/>
      <c r="C368" s="266" t="s">
        <v>563</v>
      </c>
      <c r="D368" s="561"/>
      <c r="E368" s="561"/>
      <c r="F368" s="561"/>
      <c r="G368" s="172" t="s">
        <v>429</v>
      </c>
      <c r="H368" s="265" t="s">
        <v>307</v>
      </c>
      <c r="I368" s="172" t="s">
        <v>104</v>
      </c>
      <c r="J368" s="265" t="s">
        <v>105</v>
      </c>
      <c r="K368" s="172" t="s">
        <v>106</v>
      </c>
      <c r="L368" s="265" t="s">
        <v>430</v>
      </c>
      <c r="M368" s="567"/>
      <c r="N368" s="266" t="s">
        <v>565</v>
      </c>
      <c r="O368" s="266" t="s">
        <v>570</v>
      </c>
      <c r="P368" s="559"/>
      <c r="Q368" s="266" t="s">
        <v>571</v>
      </c>
      <c r="R368" s="266" t="s">
        <v>566</v>
      </c>
      <c r="S368" s="559"/>
      <c r="T368" s="266" t="s">
        <v>370</v>
      </c>
      <c r="U368" s="266" t="s">
        <v>323</v>
      </c>
      <c r="V368" s="266" t="s">
        <v>571</v>
      </c>
      <c r="W368" s="117"/>
      <c r="X368" s="201" t="s">
        <v>320</v>
      </c>
      <c r="Y368" s="201" t="s">
        <v>321</v>
      </c>
      <c r="Z368" s="266" t="s">
        <v>435</v>
      </c>
      <c r="AA368" s="563" t="s">
        <v>323</v>
      </c>
      <c r="AB368" s="565"/>
      <c r="AC368" s="551" t="s">
        <v>318</v>
      </c>
      <c r="AD368" s="553"/>
      <c r="AE368" s="569" t="s">
        <v>306</v>
      </c>
      <c r="AF368" s="570"/>
      <c r="AG368" s="200" t="s">
        <v>531</v>
      </c>
      <c r="AH368" s="200" t="s">
        <v>319</v>
      </c>
    </row>
    <row r="369" spans="2:34" ht="15" customHeight="1">
      <c r="B369" s="562"/>
      <c r="C369" s="241">
        <f>COUNTIF(Straightness_1!$A$4:$A$39,C370)</f>
        <v>0</v>
      </c>
      <c r="D369" s="562"/>
      <c r="E369" s="562"/>
      <c r="F369" s="562"/>
      <c r="G369" s="265" t="s">
        <v>206</v>
      </c>
      <c r="H369" s="265" t="s">
        <v>206</v>
      </c>
      <c r="I369" s="265" t="s">
        <v>206</v>
      </c>
      <c r="J369" s="265" t="s">
        <v>206</v>
      </c>
      <c r="K369" s="265" t="s">
        <v>206</v>
      </c>
      <c r="L369" s="265" t="s">
        <v>206</v>
      </c>
      <c r="M369" s="266" t="s">
        <v>326</v>
      </c>
      <c r="N369" s="266" t="s">
        <v>326</v>
      </c>
      <c r="O369" s="266" t="s">
        <v>331</v>
      </c>
      <c r="P369" s="266" t="s">
        <v>352</v>
      </c>
      <c r="Q369" s="266" t="s">
        <v>568</v>
      </c>
      <c r="R369" s="266" t="s">
        <v>352</v>
      </c>
      <c r="S369" s="266" t="s">
        <v>352</v>
      </c>
      <c r="T369" s="266" t="s">
        <v>352</v>
      </c>
      <c r="U369" s="266" t="s">
        <v>352</v>
      </c>
      <c r="V369" s="266" t="s">
        <v>352</v>
      </c>
      <c r="W369" s="117"/>
      <c r="X369" s="266" t="s">
        <v>352</v>
      </c>
      <c r="Y369" s="266" t="s">
        <v>352</v>
      </c>
      <c r="Z369" s="266" t="s">
        <v>326</v>
      </c>
      <c r="AA369" s="266" t="s">
        <v>357</v>
      </c>
      <c r="AB369" s="266" t="s">
        <v>326</v>
      </c>
      <c r="AC369" s="266" t="s">
        <v>352</v>
      </c>
      <c r="AD369" s="266" t="s">
        <v>330</v>
      </c>
      <c r="AE369" s="266" t="s">
        <v>568</v>
      </c>
      <c r="AF369" s="200" t="s">
        <v>326</v>
      </c>
      <c r="AG369" s="200"/>
      <c r="AH369" s="200" t="s">
        <v>326</v>
      </c>
    </row>
    <row r="370" spans="2:34" ht="15" customHeight="1">
      <c r="B370" s="163" t="b">
        <f t="shared" ref="B370:B380" si="174">D370&lt;C$369</f>
        <v>0</v>
      </c>
      <c r="C370" s="163" t="s">
        <v>575</v>
      </c>
      <c r="D370" s="163">
        <v>0</v>
      </c>
      <c r="E370" s="163" t="str">
        <f t="array" ref="E370">IF($B370=FALSE,"",(INDEX(Straightness_1!$A$4:$S$39,MATCH($C370&amp;$D370,Straightness_1!$A$4:$A$39&amp;Straightness_1!$B$4:$B$39,0),3)))</f>
        <v/>
      </c>
      <c r="F370" s="163" t="str">
        <f t="array" ref="F370">IF($B370=FALSE,"",(INDEX(Straightness_1!$A$4:$S$39,MATCH($C370&amp;$D370,Straightness_1!$A$4:$A$39&amp;Straightness_1!$B$4:$B$39,0),4)))</f>
        <v/>
      </c>
      <c r="G370" s="163" t="str">
        <f t="array" ref="G370">IF($B370=FALSE,"",(INDEX(Straightness_1!$A$4:$S$39,MATCH($C370&amp;$D370,Straightness_1!$A$4:$A$39&amp;Straightness_1!$B$4:$B$39,0),15)))</f>
        <v/>
      </c>
      <c r="H370" s="163" t="str">
        <f t="array" ref="H370">IF($B370=FALSE,"",(INDEX(Straightness_1!$A$4:$S$39,MATCH($C370&amp;$D370,Straightness_1!$A$4:$A$39&amp;Straightness_1!$B$4:$B$39,0),16)))</f>
        <v/>
      </c>
      <c r="I370" s="163" t="str">
        <f t="array" ref="I370">IF($B370=FALSE,"",(INDEX(Straightness_1!$A$4:$S$39,MATCH($C370&amp;$D370,Straightness_1!$A$4:$A$39&amp;Straightness_1!$B$4:$B$39,0),17)))</f>
        <v/>
      </c>
      <c r="J370" s="163" t="str">
        <f t="array" ref="J370">IF($B370=FALSE,"",(INDEX(Straightness_1!$A$4:$S$39,MATCH($C370&amp;$D370,Straightness_1!$A$4:$A$39&amp;Straightness_1!$B$4:$B$39,0),18)))</f>
        <v/>
      </c>
      <c r="K370" s="163" t="str">
        <f t="array" ref="K370">IF($B370=FALSE,"",(INDEX(Straightness_1!$A$4:$S$39,MATCH($C370&amp;$D370,Straightness_1!$A$4:$A$39&amp;Straightness_1!$B$4:$B$39,0),19)))</f>
        <v/>
      </c>
      <c r="L370" s="163" t="str">
        <f t="shared" ref="L370:L380" si="175">IF($B370=FALSE,"",AVERAGE(G370:K370))</f>
        <v/>
      </c>
      <c r="M370" s="173" t="str">
        <f>IF($B370=FALSE,"",STDEV(G370:K370))</f>
        <v/>
      </c>
      <c r="N370" s="163" t="str">
        <f t="shared" ref="N370:N380" si="176">IF($B370=FALSE,"",L370-L$370)</f>
        <v/>
      </c>
      <c r="O370" s="241" t="str">
        <f>IF($B370=FALSE,"",N370)</f>
        <v/>
      </c>
      <c r="P370" s="247" t="str">
        <f t="shared" ref="P370:P380" ca="1" si="177">IF($B370=FALSE,"",(O370-$D370/($C$369-1)*OFFSET(O$369,$C$369,0))*1000)</f>
        <v/>
      </c>
      <c r="Q370" s="163" t="str">
        <f>IF($B370=FALSE,"",Straightness_1!D43)</f>
        <v/>
      </c>
      <c r="R370" s="241" t="str">
        <f>IF($B370=FALSE,"",Q370)</f>
        <v/>
      </c>
      <c r="S370" s="242" t="str">
        <f t="shared" ref="S370:S380" ca="1" si="178">IF($B370=FALSE,"",R370-$D370/($C$369-1)*OFFSET(R$369,$C$369,0))</f>
        <v/>
      </c>
      <c r="T370" s="163" t="str">
        <f t="shared" ref="T370:T380" si="179">IF($B370=FALSE,"",-S370+P370)</f>
        <v/>
      </c>
      <c r="U370" s="163" t="str">
        <f>IF($B370=FALSE,"",ROUND(-T370,$L$285))</f>
        <v/>
      </c>
      <c r="V370" s="163" t="str">
        <f>IF($B370=FALSE,"",ROUND(T370,$L$285))</f>
        <v/>
      </c>
      <c r="W370" s="117"/>
      <c r="X370" s="163" t="e">
        <f t="array" ref="X370">INDEX(Straightness_1!$A$4:$S$39,MATCH($C370&amp;$D370,Straightness_1!$A$4:$A$39&amp;Straightness_1!$B$4:$B$39,0),12)*1000</f>
        <v>#N/A</v>
      </c>
      <c r="Y370" s="163" t="e">
        <f t="array" ref="Y370">INDEX(Straightness_1!$A$4:$S$39,MATCH($C370&amp;$D370,Straightness_1!$A$4:$A$39&amp;Straightness_1!$B$4:$B$39,0),13)*1000</f>
        <v>#N/A</v>
      </c>
      <c r="Z370" s="163" t="str">
        <f>TEXT(E370,IF(E370&gt;=1000,"# ##0","0"))</f>
        <v/>
      </c>
      <c r="AA370" s="166" t="e">
        <f ca="1">TEXT(U370,$O$407)</f>
        <v>#DIV/0!</v>
      </c>
      <c r="AB370" s="166" t="e">
        <f ca="1">TEXT(U370/1000,$P$407)</f>
        <v>#VALUE!</v>
      </c>
      <c r="AC370" s="166" t="e">
        <f ca="1">TEXT(V370,$O$407)</f>
        <v>#DIV/0!</v>
      </c>
      <c r="AD370" s="166" t="e">
        <f ca="1">TEXT(V370/1000,$P$407)</f>
        <v>#VALUE!</v>
      </c>
      <c r="AE370" s="166" t="e">
        <f ca="1">TEXT(Y370,"± "&amp;$O$407)</f>
        <v>#N/A</v>
      </c>
      <c r="AF370" s="166" t="e">
        <f ca="1">TEXT(Y370/1000,"± "&amp;$P$407)</f>
        <v>#N/A</v>
      </c>
      <c r="AG370" s="163" t="str">
        <f t="shared" ref="AG370:AG380" si="180">IF($B370=FALSE,"",IF(AND(X370&lt;=V370,V370&lt;=Y370),"PASS","FAIL"))</f>
        <v/>
      </c>
      <c r="AH370" s="166" t="e">
        <f t="shared" ref="AH370:AH379" ca="1" si="181">T$407</f>
        <v>#DIV/0!</v>
      </c>
    </row>
    <row r="371" spans="2:34" ht="15" customHeight="1">
      <c r="B371" s="163" t="b">
        <f t="shared" si="174"/>
        <v>0</v>
      </c>
      <c r="C371" s="163" t="s">
        <v>576</v>
      </c>
      <c r="D371" s="163">
        <v>1</v>
      </c>
      <c r="E371" s="163" t="str">
        <f t="array" ref="E371">IF($B371=FALSE,"",(INDEX(Straightness_1!$A$4:$S$39,MATCH($C371&amp;$D371,Straightness_1!$A$4:$A$39&amp;Straightness_1!$B$4:$B$39,0),3)))</f>
        <v/>
      </c>
      <c r="F371" s="163" t="str">
        <f t="array" ref="F371">IF($B371=FALSE,"",(INDEX(Straightness_1!$A$4:$S$39,MATCH($C371&amp;$D371,Straightness_1!$A$4:$A$39&amp;Straightness_1!$B$4:$B$39,0),4)))</f>
        <v/>
      </c>
      <c r="G371" s="163" t="str">
        <f t="array" ref="G371">IF($B371=FALSE,"",(INDEX(Straightness_1!$A$4:$S$39,MATCH($C371&amp;$D371,Straightness_1!$A$4:$A$39&amp;Straightness_1!$B$4:$B$39,0),15)))</f>
        <v/>
      </c>
      <c r="H371" s="163" t="str">
        <f t="array" ref="H371">IF($B371=FALSE,"",(INDEX(Straightness_1!$A$4:$S$39,MATCH($C371&amp;$D371,Straightness_1!$A$4:$A$39&amp;Straightness_1!$B$4:$B$39,0),16)))</f>
        <v/>
      </c>
      <c r="I371" s="163" t="str">
        <f t="array" ref="I371">IF($B371=FALSE,"",(INDEX(Straightness_1!$A$4:$S$39,MATCH($C371&amp;$D371,Straightness_1!$A$4:$A$39&amp;Straightness_1!$B$4:$B$39,0),17)))</f>
        <v/>
      </c>
      <c r="J371" s="163" t="str">
        <f t="array" ref="J371">IF($B371=FALSE,"",(INDEX(Straightness_1!$A$4:$S$39,MATCH($C371&amp;$D371,Straightness_1!$A$4:$A$39&amp;Straightness_1!$B$4:$B$39,0),18)))</f>
        <v/>
      </c>
      <c r="K371" s="163" t="str">
        <f t="array" ref="K371">IF($B371=FALSE,"",(INDEX(Straightness_1!$A$4:$S$39,MATCH($C371&amp;$D371,Straightness_1!$A$4:$A$39&amp;Straightness_1!$B$4:$B$39,0),19)))</f>
        <v/>
      </c>
      <c r="L371" s="163" t="str">
        <f t="shared" si="175"/>
        <v/>
      </c>
      <c r="M371" s="173" t="str">
        <f t="shared" ref="M371:M380" si="182">IF($B371=FALSE,"",STDEV(G371:K371))</f>
        <v/>
      </c>
      <c r="N371" s="163" t="str">
        <f t="shared" si="176"/>
        <v/>
      </c>
      <c r="O371" s="163" t="str">
        <f t="shared" ref="O371:O380" si="183">IF($B371=FALSE,"",O370+N371)</f>
        <v/>
      </c>
      <c r="P371" s="247" t="str">
        <f t="shared" ca="1" si="177"/>
        <v/>
      </c>
      <c r="Q371" s="163" t="str">
        <f>IF($B371=FALSE,"",Straightness_1!D44)</f>
        <v/>
      </c>
      <c r="R371" s="163" t="str">
        <f t="shared" ref="R371:R380" si="184">IF($B371=FALSE,"",R370+Q371)</f>
        <v/>
      </c>
      <c r="S371" s="242" t="str">
        <f t="shared" ca="1" si="178"/>
        <v/>
      </c>
      <c r="T371" s="163" t="str">
        <f t="shared" si="179"/>
        <v/>
      </c>
      <c r="U371" s="163" t="str">
        <f t="shared" ref="U371:U380" si="185">IF($B371=FALSE,"",ROUND(-T371,$L$285))</f>
        <v/>
      </c>
      <c r="V371" s="163" t="str">
        <f t="shared" ref="V371:V380" si="186">IF($B371=FALSE,"",ROUND(T371,$L$285))</f>
        <v/>
      </c>
      <c r="W371" s="117"/>
      <c r="X371" s="163" t="e">
        <f t="array" ref="X371">INDEX(Straightness_1!$A$4:$S$39,MATCH($C371&amp;$D371,Straightness_1!$A$4:$A$39&amp;Straightness_1!$B$4:$B$39,0),12)*1000</f>
        <v>#N/A</v>
      </c>
      <c r="Y371" s="163" t="e">
        <f t="array" ref="Y371">INDEX(Straightness_1!$A$4:$S$39,MATCH($C371&amp;$D371,Straightness_1!$A$4:$A$39&amp;Straightness_1!$B$4:$B$39,0),13)*1000</f>
        <v>#N/A</v>
      </c>
      <c r="Z371" s="163" t="str">
        <f t="shared" ref="Z371:Z380" si="187">TEXT(E371,IF(E371&gt;=1000,"# ##0","0"))</f>
        <v/>
      </c>
      <c r="AA371" s="166" t="e">
        <f t="shared" ref="AA371:AA380" ca="1" si="188">TEXT(U371,$O$407)</f>
        <v>#DIV/0!</v>
      </c>
      <c r="AB371" s="166" t="e">
        <f t="shared" ref="AB371:AB380" ca="1" si="189">TEXT(U371/1000,$P$407)</f>
        <v>#VALUE!</v>
      </c>
      <c r="AC371" s="166" t="e">
        <f t="shared" ref="AC371:AC380" ca="1" si="190">TEXT(V371,$O$407)</f>
        <v>#DIV/0!</v>
      </c>
      <c r="AD371" s="166" t="e">
        <f t="shared" ref="AD371:AD380" ca="1" si="191">TEXT(V371/1000,$P$407)</f>
        <v>#VALUE!</v>
      </c>
      <c r="AE371" s="166" t="e">
        <f t="shared" ref="AE371:AE380" ca="1" si="192">TEXT(Y371,"± "&amp;$O$407)</f>
        <v>#N/A</v>
      </c>
      <c r="AF371" s="166" t="e">
        <f t="shared" ref="AF371:AF380" ca="1" si="193">TEXT(Y371/1000,"± "&amp;$P$407)</f>
        <v>#N/A</v>
      </c>
      <c r="AG371" s="163" t="str">
        <f t="shared" si="180"/>
        <v/>
      </c>
      <c r="AH371" s="166" t="e">
        <f t="shared" ca="1" si="181"/>
        <v>#DIV/0!</v>
      </c>
    </row>
    <row r="372" spans="2:34" ht="15" customHeight="1">
      <c r="B372" s="163" t="b">
        <f t="shared" si="174"/>
        <v>0</v>
      </c>
      <c r="C372" s="163" t="s">
        <v>575</v>
      </c>
      <c r="D372" s="163">
        <v>2</v>
      </c>
      <c r="E372" s="163" t="str">
        <f t="array" ref="E372">IF($B372=FALSE,"",(INDEX(Straightness_1!$A$4:$S$39,MATCH($C372&amp;$D372,Straightness_1!$A$4:$A$39&amp;Straightness_1!$B$4:$B$39,0),3)))</f>
        <v/>
      </c>
      <c r="F372" s="163" t="str">
        <f t="array" ref="F372">IF($B372=FALSE,"",(INDEX(Straightness_1!$A$4:$S$39,MATCH($C372&amp;$D372,Straightness_1!$A$4:$A$39&amp;Straightness_1!$B$4:$B$39,0),4)))</f>
        <v/>
      </c>
      <c r="G372" s="163" t="str">
        <f t="array" ref="G372">IF($B372=FALSE,"",(INDEX(Straightness_1!$A$4:$S$39,MATCH($C372&amp;$D372,Straightness_1!$A$4:$A$39&amp;Straightness_1!$B$4:$B$39,0),15)))</f>
        <v/>
      </c>
      <c r="H372" s="163" t="str">
        <f t="array" ref="H372">IF($B372=FALSE,"",(INDEX(Straightness_1!$A$4:$S$39,MATCH($C372&amp;$D372,Straightness_1!$A$4:$A$39&amp;Straightness_1!$B$4:$B$39,0),16)))</f>
        <v/>
      </c>
      <c r="I372" s="163" t="str">
        <f t="array" ref="I372">IF($B372=FALSE,"",(INDEX(Straightness_1!$A$4:$S$39,MATCH($C372&amp;$D372,Straightness_1!$A$4:$A$39&amp;Straightness_1!$B$4:$B$39,0),17)))</f>
        <v/>
      </c>
      <c r="J372" s="163" t="str">
        <f t="array" ref="J372">IF($B372=FALSE,"",(INDEX(Straightness_1!$A$4:$S$39,MATCH($C372&amp;$D372,Straightness_1!$A$4:$A$39&amp;Straightness_1!$B$4:$B$39,0),18)))</f>
        <v/>
      </c>
      <c r="K372" s="163" t="str">
        <f t="array" ref="K372">IF($B372=FALSE,"",(INDEX(Straightness_1!$A$4:$S$39,MATCH($C372&amp;$D372,Straightness_1!$A$4:$A$39&amp;Straightness_1!$B$4:$B$39,0),19)))</f>
        <v/>
      </c>
      <c r="L372" s="163" t="str">
        <f t="shared" si="175"/>
        <v/>
      </c>
      <c r="M372" s="173" t="str">
        <f t="shared" si="182"/>
        <v/>
      </c>
      <c r="N372" s="163" t="str">
        <f t="shared" si="176"/>
        <v/>
      </c>
      <c r="O372" s="163" t="str">
        <f t="shared" si="183"/>
        <v/>
      </c>
      <c r="P372" s="247" t="str">
        <f t="shared" ca="1" si="177"/>
        <v/>
      </c>
      <c r="Q372" s="163" t="str">
        <f>IF($B372=FALSE,"",Straightness_1!D45)</f>
        <v/>
      </c>
      <c r="R372" s="163" t="str">
        <f t="shared" si="184"/>
        <v/>
      </c>
      <c r="S372" s="242" t="str">
        <f t="shared" ca="1" si="178"/>
        <v/>
      </c>
      <c r="T372" s="163" t="str">
        <f t="shared" si="179"/>
        <v/>
      </c>
      <c r="U372" s="163" t="str">
        <f t="shared" si="185"/>
        <v/>
      </c>
      <c r="V372" s="163" t="str">
        <f t="shared" si="186"/>
        <v/>
      </c>
      <c r="W372" s="117"/>
      <c r="X372" s="163" t="e">
        <f t="array" ref="X372">INDEX(Straightness_1!$A$4:$S$39,MATCH($C372&amp;$D372,Straightness_1!$A$4:$A$39&amp;Straightness_1!$B$4:$B$39,0),12)*1000</f>
        <v>#N/A</v>
      </c>
      <c r="Y372" s="163" t="e">
        <f t="array" ref="Y372">INDEX(Straightness_1!$A$4:$S$39,MATCH($C372&amp;$D372,Straightness_1!$A$4:$A$39&amp;Straightness_1!$B$4:$B$39,0),13)*1000</f>
        <v>#N/A</v>
      </c>
      <c r="Z372" s="163" t="str">
        <f t="shared" si="187"/>
        <v/>
      </c>
      <c r="AA372" s="166" t="e">
        <f t="shared" ca="1" si="188"/>
        <v>#DIV/0!</v>
      </c>
      <c r="AB372" s="166" t="e">
        <f t="shared" ca="1" si="189"/>
        <v>#VALUE!</v>
      </c>
      <c r="AC372" s="166" t="e">
        <f t="shared" ca="1" si="190"/>
        <v>#DIV/0!</v>
      </c>
      <c r="AD372" s="166" t="e">
        <f t="shared" ca="1" si="191"/>
        <v>#VALUE!</v>
      </c>
      <c r="AE372" s="166" t="e">
        <f t="shared" ca="1" si="192"/>
        <v>#N/A</v>
      </c>
      <c r="AF372" s="166" t="e">
        <f t="shared" ca="1" si="193"/>
        <v>#N/A</v>
      </c>
      <c r="AG372" s="163" t="str">
        <f t="shared" si="180"/>
        <v/>
      </c>
      <c r="AH372" s="166" t="e">
        <f t="shared" ca="1" si="181"/>
        <v>#DIV/0!</v>
      </c>
    </row>
    <row r="373" spans="2:34" ht="15" customHeight="1">
      <c r="B373" s="163" t="b">
        <f t="shared" si="174"/>
        <v>0</v>
      </c>
      <c r="C373" s="163" t="s">
        <v>575</v>
      </c>
      <c r="D373" s="163">
        <v>3</v>
      </c>
      <c r="E373" s="163" t="str">
        <f t="array" ref="E373">IF($B373=FALSE,"",(INDEX(Straightness_1!$A$4:$S$39,MATCH($C373&amp;$D373,Straightness_1!$A$4:$A$39&amp;Straightness_1!$B$4:$B$39,0),3)))</f>
        <v/>
      </c>
      <c r="F373" s="163" t="str">
        <f t="array" ref="F373">IF($B373=FALSE,"",(INDEX(Straightness_1!$A$4:$S$39,MATCH($C373&amp;$D373,Straightness_1!$A$4:$A$39&amp;Straightness_1!$B$4:$B$39,0),4)))</f>
        <v/>
      </c>
      <c r="G373" s="163" t="str">
        <f t="array" ref="G373">IF($B373=FALSE,"",(INDEX(Straightness_1!$A$4:$S$39,MATCH($C373&amp;$D373,Straightness_1!$A$4:$A$39&amp;Straightness_1!$B$4:$B$39,0),15)))</f>
        <v/>
      </c>
      <c r="H373" s="163" t="str">
        <f t="array" ref="H373">IF($B373=FALSE,"",(INDEX(Straightness_1!$A$4:$S$39,MATCH($C373&amp;$D373,Straightness_1!$A$4:$A$39&amp;Straightness_1!$B$4:$B$39,0),16)))</f>
        <v/>
      </c>
      <c r="I373" s="163" t="str">
        <f t="array" ref="I373">IF($B373=FALSE,"",(INDEX(Straightness_1!$A$4:$S$39,MATCH($C373&amp;$D373,Straightness_1!$A$4:$A$39&amp;Straightness_1!$B$4:$B$39,0),17)))</f>
        <v/>
      </c>
      <c r="J373" s="163" t="str">
        <f t="array" ref="J373">IF($B373=FALSE,"",(INDEX(Straightness_1!$A$4:$S$39,MATCH($C373&amp;$D373,Straightness_1!$A$4:$A$39&amp;Straightness_1!$B$4:$B$39,0),18)))</f>
        <v/>
      </c>
      <c r="K373" s="163" t="str">
        <f t="array" ref="K373">IF($B373=FALSE,"",(INDEX(Straightness_1!$A$4:$S$39,MATCH($C373&amp;$D373,Straightness_1!$A$4:$A$39&amp;Straightness_1!$B$4:$B$39,0),19)))</f>
        <v/>
      </c>
      <c r="L373" s="163" t="str">
        <f t="shared" si="175"/>
        <v/>
      </c>
      <c r="M373" s="173" t="str">
        <f t="shared" si="182"/>
        <v/>
      </c>
      <c r="N373" s="163" t="str">
        <f t="shared" si="176"/>
        <v/>
      </c>
      <c r="O373" s="163" t="str">
        <f t="shared" si="183"/>
        <v/>
      </c>
      <c r="P373" s="247" t="str">
        <f t="shared" ca="1" si="177"/>
        <v/>
      </c>
      <c r="Q373" s="163" t="str">
        <f>IF($B373=FALSE,"",Straightness_1!D46)</f>
        <v/>
      </c>
      <c r="R373" s="163" t="str">
        <f t="shared" si="184"/>
        <v/>
      </c>
      <c r="S373" s="242" t="str">
        <f t="shared" ca="1" si="178"/>
        <v/>
      </c>
      <c r="T373" s="163" t="str">
        <f t="shared" si="179"/>
        <v/>
      </c>
      <c r="U373" s="163" t="str">
        <f t="shared" si="185"/>
        <v/>
      </c>
      <c r="V373" s="163" t="str">
        <f t="shared" si="186"/>
        <v/>
      </c>
      <c r="W373" s="117"/>
      <c r="X373" s="163" t="e">
        <f t="array" ref="X373">INDEX(Straightness_1!$A$4:$S$39,MATCH($C373&amp;$D373,Straightness_1!$A$4:$A$39&amp;Straightness_1!$B$4:$B$39,0),12)*1000</f>
        <v>#N/A</v>
      </c>
      <c r="Y373" s="163" t="e">
        <f t="array" ref="Y373">INDEX(Straightness_1!$A$4:$S$39,MATCH($C373&amp;$D373,Straightness_1!$A$4:$A$39&amp;Straightness_1!$B$4:$B$39,0),13)*1000</f>
        <v>#N/A</v>
      </c>
      <c r="Z373" s="163" t="str">
        <f t="shared" si="187"/>
        <v/>
      </c>
      <c r="AA373" s="166" t="e">
        <f t="shared" ca="1" si="188"/>
        <v>#DIV/0!</v>
      </c>
      <c r="AB373" s="166" t="e">
        <f t="shared" ca="1" si="189"/>
        <v>#VALUE!</v>
      </c>
      <c r="AC373" s="166" t="e">
        <f t="shared" ca="1" si="190"/>
        <v>#DIV/0!</v>
      </c>
      <c r="AD373" s="166" t="e">
        <f t="shared" ca="1" si="191"/>
        <v>#VALUE!</v>
      </c>
      <c r="AE373" s="166" t="e">
        <f t="shared" ca="1" si="192"/>
        <v>#N/A</v>
      </c>
      <c r="AF373" s="166" t="e">
        <f t="shared" ca="1" si="193"/>
        <v>#N/A</v>
      </c>
      <c r="AG373" s="163" t="str">
        <f t="shared" si="180"/>
        <v/>
      </c>
      <c r="AH373" s="166" t="e">
        <f t="shared" ca="1" si="181"/>
        <v>#DIV/0!</v>
      </c>
    </row>
    <row r="374" spans="2:34" ht="15" customHeight="1">
      <c r="B374" s="163" t="b">
        <f t="shared" si="174"/>
        <v>0</v>
      </c>
      <c r="C374" s="163" t="s">
        <v>577</v>
      </c>
      <c r="D374" s="163">
        <v>4</v>
      </c>
      <c r="E374" s="163" t="str">
        <f t="array" ref="E374">IF($B374=FALSE,"",(INDEX(Straightness_1!$A$4:$S$39,MATCH($C374&amp;$D374,Straightness_1!$A$4:$A$39&amp;Straightness_1!$B$4:$B$39,0),3)))</f>
        <v/>
      </c>
      <c r="F374" s="163" t="str">
        <f t="array" ref="F374">IF($B374=FALSE,"",(INDEX(Straightness_1!$A$4:$S$39,MATCH($C374&amp;$D374,Straightness_1!$A$4:$A$39&amp;Straightness_1!$B$4:$B$39,0),4)))</f>
        <v/>
      </c>
      <c r="G374" s="163" t="str">
        <f t="array" ref="G374">IF($B374=FALSE,"",(INDEX(Straightness_1!$A$4:$S$39,MATCH($C374&amp;$D374,Straightness_1!$A$4:$A$39&amp;Straightness_1!$B$4:$B$39,0),15)))</f>
        <v/>
      </c>
      <c r="H374" s="163" t="str">
        <f t="array" ref="H374">IF($B374=FALSE,"",(INDEX(Straightness_1!$A$4:$S$39,MATCH($C374&amp;$D374,Straightness_1!$A$4:$A$39&amp;Straightness_1!$B$4:$B$39,0),16)))</f>
        <v/>
      </c>
      <c r="I374" s="163" t="str">
        <f t="array" ref="I374">IF($B374=FALSE,"",(INDEX(Straightness_1!$A$4:$S$39,MATCH($C374&amp;$D374,Straightness_1!$A$4:$A$39&amp;Straightness_1!$B$4:$B$39,0),17)))</f>
        <v/>
      </c>
      <c r="J374" s="163" t="str">
        <f t="array" ref="J374">IF($B374=FALSE,"",(INDEX(Straightness_1!$A$4:$S$39,MATCH($C374&amp;$D374,Straightness_1!$A$4:$A$39&amp;Straightness_1!$B$4:$B$39,0),18)))</f>
        <v/>
      </c>
      <c r="K374" s="163" t="str">
        <f t="array" ref="K374">IF($B374=FALSE,"",(INDEX(Straightness_1!$A$4:$S$39,MATCH($C374&amp;$D374,Straightness_1!$A$4:$A$39&amp;Straightness_1!$B$4:$B$39,0),19)))</f>
        <v/>
      </c>
      <c r="L374" s="163" t="str">
        <f t="shared" si="175"/>
        <v/>
      </c>
      <c r="M374" s="173" t="str">
        <f t="shared" si="182"/>
        <v/>
      </c>
      <c r="N374" s="163" t="str">
        <f t="shared" si="176"/>
        <v/>
      </c>
      <c r="O374" s="163" t="str">
        <f t="shared" si="183"/>
        <v/>
      </c>
      <c r="P374" s="247" t="str">
        <f t="shared" ca="1" si="177"/>
        <v/>
      </c>
      <c r="Q374" s="163" t="str">
        <f>IF($B374=FALSE,"",Straightness_1!D47)</f>
        <v/>
      </c>
      <c r="R374" s="163" t="str">
        <f t="shared" si="184"/>
        <v/>
      </c>
      <c r="S374" s="242" t="str">
        <f t="shared" ca="1" si="178"/>
        <v/>
      </c>
      <c r="T374" s="163" t="str">
        <f t="shared" si="179"/>
        <v/>
      </c>
      <c r="U374" s="163" t="str">
        <f t="shared" si="185"/>
        <v/>
      </c>
      <c r="V374" s="163" t="str">
        <f t="shared" si="186"/>
        <v/>
      </c>
      <c r="W374" s="117"/>
      <c r="X374" s="163" t="e">
        <f t="array" ref="X374">INDEX(Straightness_1!$A$4:$S$39,MATCH($C374&amp;$D374,Straightness_1!$A$4:$A$39&amp;Straightness_1!$B$4:$B$39,0),12)*1000</f>
        <v>#N/A</v>
      </c>
      <c r="Y374" s="163" t="e">
        <f t="array" ref="Y374">INDEX(Straightness_1!$A$4:$S$39,MATCH($C374&amp;$D374,Straightness_1!$A$4:$A$39&amp;Straightness_1!$B$4:$B$39,0),13)*1000</f>
        <v>#N/A</v>
      </c>
      <c r="Z374" s="163" t="str">
        <f t="shared" si="187"/>
        <v/>
      </c>
      <c r="AA374" s="166" t="e">
        <f t="shared" ca="1" si="188"/>
        <v>#DIV/0!</v>
      </c>
      <c r="AB374" s="166" t="e">
        <f t="shared" ca="1" si="189"/>
        <v>#VALUE!</v>
      </c>
      <c r="AC374" s="166" t="e">
        <f t="shared" ca="1" si="190"/>
        <v>#DIV/0!</v>
      </c>
      <c r="AD374" s="166" t="e">
        <f t="shared" ca="1" si="191"/>
        <v>#VALUE!</v>
      </c>
      <c r="AE374" s="166" t="e">
        <f t="shared" ca="1" si="192"/>
        <v>#N/A</v>
      </c>
      <c r="AF374" s="166" t="e">
        <f t="shared" ca="1" si="193"/>
        <v>#N/A</v>
      </c>
      <c r="AG374" s="163" t="str">
        <f t="shared" si="180"/>
        <v/>
      </c>
      <c r="AH374" s="166" t="e">
        <f t="shared" ca="1" si="181"/>
        <v>#DIV/0!</v>
      </c>
    </row>
    <row r="375" spans="2:34" ht="15" customHeight="1">
      <c r="B375" s="163" t="b">
        <f t="shared" si="174"/>
        <v>0</v>
      </c>
      <c r="C375" s="163" t="s">
        <v>575</v>
      </c>
      <c r="D375" s="163">
        <v>5</v>
      </c>
      <c r="E375" s="163" t="str">
        <f t="array" ref="E375">IF($B375=FALSE,"",(INDEX(Straightness_1!$A$4:$S$39,MATCH($C375&amp;$D375,Straightness_1!$A$4:$A$39&amp;Straightness_1!$B$4:$B$39,0),3)))</f>
        <v/>
      </c>
      <c r="F375" s="163" t="str">
        <f t="array" ref="F375">IF($B375=FALSE,"",(INDEX(Straightness_1!$A$4:$S$39,MATCH($C375&amp;$D375,Straightness_1!$A$4:$A$39&amp;Straightness_1!$B$4:$B$39,0),4)))</f>
        <v/>
      </c>
      <c r="G375" s="163" t="str">
        <f t="array" ref="G375">IF($B375=FALSE,"",(INDEX(Straightness_1!$A$4:$S$39,MATCH($C375&amp;$D375,Straightness_1!$A$4:$A$39&amp;Straightness_1!$B$4:$B$39,0),15)))</f>
        <v/>
      </c>
      <c r="H375" s="163" t="str">
        <f t="array" ref="H375">IF($B375=FALSE,"",(INDEX(Straightness_1!$A$4:$S$39,MATCH($C375&amp;$D375,Straightness_1!$A$4:$A$39&amp;Straightness_1!$B$4:$B$39,0),16)))</f>
        <v/>
      </c>
      <c r="I375" s="163" t="str">
        <f t="array" ref="I375">IF($B375=FALSE,"",(INDEX(Straightness_1!$A$4:$S$39,MATCH($C375&amp;$D375,Straightness_1!$A$4:$A$39&amp;Straightness_1!$B$4:$B$39,0),17)))</f>
        <v/>
      </c>
      <c r="J375" s="163" t="str">
        <f t="array" ref="J375">IF($B375=FALSE,"",(INDEX(Straightness_1!$A$4:$S$39,MATCH($C375&amp;$D375,Straightness_1!$A$4:$A$39&amp;Straightness_1!$B$4:$B$39,0),18)))</f>
        <v/>
      </c>
      <c r="K375" s="163" t="str">
        <f t="array" ref="K375">IF($B375=FALSE,"",(INDEX(Straightness_1!$A$4:$S$39,MATCH($C375&amp;$D375,Straightness_1!$A$4:$A$39&amp;Straightness_1!$B$4:$B$39,0),19)))</f>
        <v/>
      </c>
      <c r="L375" s="163" t="str">
        <f t="shared" si="175"/>
        <v/>
      </c>
      <c r="M375" s="173" t="str">
        <f t="shared" si="182"/>
        <v/>
      </c>
      <c r="N375" s="163" t="str">
        <f t="shared" si="176"/>
        <v/>
      </c>
      <c r="O375" s="163" t="str">
        <f t="shared" si="183"/>
        <v/>
      </c>
      <c r="P375" s="247" t="str">
        <f t="shared" ca="1" si="177"/>
        <v/>
      </c>
      <c r="Q375" s="163" t="str">
        <f>IF($B375=FALSE,"",Straightness_1!D48)</f>
        <v/>
      </c>
      <c r="R375" s="163" t="str">
        <f t="shared" si="184"/>
        <v/>
      </c>
      <c r="S375" s="242" t="str">
        <f t="shared" ca="1" si="178"/>
        <v/>
      </c>
      <c r="T375" s="163" t="str">
        <f t="shared" si="179"/>
        <v/>
      </c>
      <c r="U375" s="163" t="str">
        <f t="shared" si="185"/>
        <v/>
      </c>
      <c r="V375" s="163" t="str">
        <f t="shared" si="186"/>
        <v/>
      </c>
      <c r="W375" s="117"/>
      <c r="X375" s="163" t="e">
        <f t="array" ref="X375">INDEX(Straightness_1!$A$4:$S$39,MATCH($C375&amp;$D375,Straightness_1!$A$4:$A$39&amp;Straightness_1!$B$4:$B$39,0),12)*1000</f>
        <v>#N/A</v>
      </c>
      <c r="Y375" s="163" t="e">
        <f t="array" ref="Y375">INDEX(Straightness_1!$A$4:$S$39,MATCH($C375&amp;$D375,Straightness_1!$A$4:$A$39&amp;Straightness_1!$B$4:$B$39,0),13)*1000</f>
        <v>#N/A</v>
      </c>
      <c r="Z375" s="163" t="str">
        <f t="shared" si="187"/>
        <v/>
      </c>
      <c r="AA375" s="166" t="e">
        <f t="shared" ca="1" si="188"/>
        <v>#DIV/0!</v>
      </c>
      <c r="AB375" s="166" t="e">
        <f t="shared" ca="1" si="189"/>
        <v>#VALUE!</v>
      </c>
      <c r="AC375" s="166" t="e">
        <f t="shared" ca="1" si="190"/>
        <v>#DIV/0!</v>
      </c>
      <c r="AD375" s="166" t="e">
        <f t="shared" ca="1" si="191"/>
        <v>#VALUE!</v>
      </c>
      <c r="AE375" s="166" t="e">
        <f t="shared" ca="1" si="192"/>
        <v>#N/A</v>
      </c>
      <c r="AF375" s="166" t="e">
        <f t="shared" ca="1" si="193"/>
        <v>#N/A</v>
      </c>
      <c r="AG375" s="163" t="str">
        <f t="shared" si="180"/>
        <v/>
      </c>
      <c r="AH375" s="166" t="e">
        <f t="shared" ca="1" si="181"/>
        <v>#DIV/0!</v>
      </c>
    </row>
    <row r="376" spans="2:34" ht="15" customHeight="1">
      <c r="B376" s="163" t="b">
        <f t="shared" si="174"/>
        <v>0</v>
      </c>
      <c r="C376" s="163" t="s">
        <v>575</v>
      </c>
      <c r="D376" s="163">
        <v>6</v>
      </c>
      <c r="E376" s="163" t="str">
        <f t="array" ref="E376">IF($B376=FALSE,"",(INDEX(Straightness_1!$A$4:$S$39,MATCH($C376&amp;$D376,Straightness_1!$A$4:$A$39&amp;Straightness_1!$B$4:$B$39,0),3)))</f>
        <v/>
      </c>
      <c r="F376" s="163" t="str">
        <f t="array" ref="F376">IF($B376=FALSE,"",(INDEX(Straightness_1!$A$4:$S$39,MATCH($C376&amp;$D376,Straightness_1!$A$4:$A$39&amp;Straightness_1!$B$4:$B$39,0),4)))</f>
        <v/>
      </c>
      <c r="G376" s="163" t="str">
        <f t="array" ref="G376">IF($B376=FALSE,"",(INDEX(Straightness_1!$A$4:$S$39,MATCH($C376&amp;$D376,Straightness_1!$A$4:$A$39&amp;Straightness_1!$B$4:$B$39,0),15)))</f>
        <v/>
      </c>
      <c r="H376" s="163" t="str">
        <f t="array" ref="H376">IF($B376=FALSE,"",(INDEX(Straightness_1!$A$4:$S$39,MATCH($C376&amp;$D376,Straightness_1!$A$4:$A$39&amp;Straightness_1!$B$4:$B$39,0),16)))</f>
        <v/>
      </c>
      <c r="I376" s="163" t="str">
        <f t="array" ref="I376">IF($B376=FALSE,"",(INDEX(Straightness_1!$A$4:$S$39,MATCH($C376&amp;$D376,Straightness_1!$A$4:$A$39&amp;Straightness_1!$B$4:$B$39,0),17)))</f>
        <v/>
      </c>
      <c r="J376" s="163" t="str">
        <f t="array" ref="J376">IF($B376=FALSE,"",(INDEX(Straightness_1!$A$4:$S$39,MATCH($C376&amp;$D376,Straightness_1!$A$4:$A$39&amp;Straightness_1!$B$4:$B$39,0),18)))</f>
        <v/>
      </c>
      <c r="K376" s="163" t="str">
        <f t="array" ref="K376">IF($B376=FALSE,"",(INDEX(Straightness_1!$A$4:$S$39,MATCH($C376&amp;$D376,Straightness_1!$A$4:$A$39&amp;Straightness_1!$B$4:$B$39,0),19)))</f>
        <v/>
      </c>
      <c r="L376" s="163" t="str">
        <f t="shared" si="175"/>
        <v/>
      </c>
      <c r="M376" s="173" t="str">
        <f t="shared" si="182"/>
        <v/>
      </c>
      <c r="N376" s="163" t="str">
        <f t="shared" si="176"/>
        <v/>
      </c>
      <c r="O376" s="163" t="str">
        <f t="shared" si="183"/>
        <v/>
      </c>
      <c r="P376" s="247" t="str">
        <f t="shared" ca="1" si="177"/>
        <v/>
      </c>
      <c r="Q376" s="163" t="str">
        <f>IF($B376=FALSE,"",Straightness_1!D49)</f>
        <v/>
      </c>
      <c r="R376" s="163" t="str">
        <f t="shared" si="184"/>
        <v/>
      </c>
      <c r="S376" s="242" t="str">
        <f t="shared" ca="1" si="178"/>
        <v/>
      </c>
      <c r="T376" s="163" t="str">
        <f t="shared" si="179"/>
        <v/>
      </c>
      <c r="U376" s="163" t="str">
        <f t="shared" si="185"/>
        <v/>
      </c>
      <c r="V376" s="163" t="str">
        <f t="shared" si="186"/>
        <v/>
      </c>
      <c r="W376" s="117"/>
      <c r="X376" s="163" t="e">
        <f t="array" ref="X376">INDEX(Straightness_1!$A$4:$S$39,MATCH($C376&amp;$D376,Straightness_1!$A$4:$A$39&amp;Straightness_1!$B$4:$B$39,0),12)*1000</f>
        <v>#N/A</v>
      </c>
      <c r="Y376" s="163" t="e">
        <f t="array" ref="Y376">INDEX(Straightness_1!$A$4:$S$39,MATCH($C376&amp;$D376,Straightness_1!$A$4:$A$39&amp;Straightness_1!$B$4:$B$39,0),13)*1000</f>
        <v>#N/A</v>
      </c>
      <c r="Z376" s="163" t="str">
        <f t="shared" si="187"/>
        <v/>
      </c>
      <c r="AA376" s="166" t="e">
        <f t="shared" ca="1" si="188"/>
        <v>#DIV/0!</v>
      </c>
      <c r="AB376" s="166" t="e">
        <f t="shared" ca="1" si="189"/>
        <v>#VALUE!</v>
      </c>
      <c r="AC376" s="166" t="e">
        <f t="shared" ca="1" si="190"/>
        <v>#DIV/0!</v>
      </c>
      <c r="AD376" s="166" t="e">
        <f t="shared" ca="1" si="191"/>
        <v>#VALUE!</v>
      </c>
      <c r="AE376" s="166" t="e">
        <f t="shared" ca="1" si="192"/>
        <v>#N/A</v>
      </c>
      <c r="AF376" s="166" t="e">
        <f t="shared" ca="1" si="193"/>
        <v>#N/A</v>
      </c>
      <c r="AG376" s="163" t="str">
        <f t="shared" si="180"/>
        <v/>
      </c>
      <c r="AH376" s="166" t="e">
        <f t="shared" ca="1" si="181"/>
        <v>#DIV/0!</v>
      </c>
    </row>
    <row r="377" spans="2:34" ht="15" customHeight="1">
      <c r="B377" s="163" t="b">
        <f t="shared" si="174"/>
        <v>0</v>
      </c>
      <c r="C377" s="163" t="s">
        <v>575</v>
      </c>
      <c r="D377" s="163">
        <v>7</v>
      </c>
      <c r="E377" s="163" t="str">
        <f t="array" ref="E377">IF($B377=FALSE,"",(INDEX(Straightness_1!$A$4:$S$39,MATCH($C377&amp;$D377,Straightness_1!$A$4:$A$39&amp;Straightness_1!$B$4:$B$39,0),3)))</f>
        <v/>
      </c>
      <c r="F377" s="163" t="str">
        <f t="array" ref="F377">IF($B377=FALSE,"",(INDEX(Straightness_1!$A$4:$S$39,MATCH($C377&amp;$D377,Straightness_1!$A$4:$A$39&amp;Straightness_1!$B$4:$B$39,0),4)))</f>
        <v/>
      </c>
      <c r="G377" s="163" t="str">
        <f t="array" ref="G377">IF($B377=FALSE,"",(INDEX(Straightness_1!$A$4:$S$39,MATCH($C377&amp;$D377,Straightness_1!$A$4:$A$39&amp;Straightness_1!$B$4:$B$39,0),15)))</f>
        <v/>
      </c>
      <c r="H377" s="163" t="str">
        <f t="array" ref="H377">IF($B377=FALSE,"",(INDEX(Straightness_1!$A$4:$S$39,MATCH($C377&amp;$D377,Straightness_1!$A$4:$A$39&amp;Straightness_1!$B$4:$B$39,0),16)))</f>
        <v/>
      </c>
      <c r="I377" s="163" t="str">
        <f t="array" ref="I377">IF($B377=FALSE,"",(INDEX(Straightness_1!$A$4:$S$39,MATCH($C377&amp;$D377,Straightness_1!$A$4:$A$39&amp;Straightness_1!$B$4:$B$39,0),17)))</f>
        <v/>
      </c>
      <c r="J377" s="163" t="str">
        <f t="array" ref="J377">IF($B377=FALSE,"",(INDEX(Straightness_1!$A$4:$S$39,MATCH($C377&amp;$D377,Straightness_1!$A$4:$A$39&amp;Straightness_1!$B$4:$B$39,0),18)))</f>
        <v/>
      </c>
      <c r="K377" s="163" t="str">
        <f t="array" ref="K377">IF($B377=FALSE,"",(INDEX(Straightness_1!$A$4:$S$39,MATCH($C377&amp;$D377,Straightness_1!$A$4:$A$39&amp;Straightness_1!$B$4:$B$39,0),19)))</f>
        <v/>
      </c>
      <c r="L377" s="163" t="str">
        <f t="shared" si="175"/>
        <v/>
      </c>
      <c r="M377" s="173" t="str">
        <f t="shared" si="182"/>
        <v/>
      </c>
      <c r="N377" s="163" t="str">
        <f t="shared" si="176"/>
        <v/>
      </c>
      <c r="O377" s="163" t="str">
        <f t="shared" si="183"/>
        <v/>
      </c>
      <c r="P377" s="247" t="str">
        <f t="shared" ca="1" si="177"/>
        <v/>
      </c>
      <c r="Q377" s="163" t="str">
        <f>IF($B377=FALSE,"",Straightness_1!D50)</f>
        <v/>
      </c>
      <c r="R377" s="163" t="str">
        <f t="shared" si="184"/>
        <v/>
      </c>
      <c r="S377" s="242" t="str">
        <f t="shared" ca="1" si="178"/>
        <v/>
      </c>
      <c r="T377" s="163" t="str">
        <f t="shared" si="179"/>
        <v/>
      </c>
      <c r="U377" s="163" t="str">
        <f t="shared" si="185"/>
        <v/>
      </c>
      <c r="V377" s="163" t="str">
        <f t="shared" si="186"/>
        <v/>
      </c>
      <c r="W377" s="117"/>
      <c r="X377" s="163" t="e">
        <f t="array" ref="X377">INDEX(Straightness_1!$A$4:$S$39,MATCH($C377&amp;$D377,Straightness_1!$A$4:$A$39&amp;Straightness_1!$B$4:$B$39,0),12)*1000</f>
        <v>#N/A</v>
      </c>
      <c r="Y377" s="163" t="e">
        <f t="array" ref="Y377">INDEX(Straightness_1!$A$4:$S$39,MATCH($C377&amp;$D377,Straightness_1!$A$4:$A$39&amp;Straightness_1!$B$4:$B$39,0),13)*1000</f>
        <v>#N/A</v>
      </c>
      <c r="Z377" s="163" t="str">
        <f t="shared" si="187"/>
        <v/>
      </c>
      <c r="AA377" s="166" t="e">
        <f t="shared" ca="1" si="188"/>
        <v>#DIV/0!</v>
      </c>
      <c r="AB377" s="166" t="e">
        <f t="shared" ca="1" si="189"/>
        <v>#VALUE!</v>
      </c>
      <c r="AC377" s="166" t="e">
        <f t="shared" ca="1" si="190"/>
        <v>#DIV/0!</v>
      </c>
      <c r="AD377" s="166" t="e">
        <f t="shared" ca="1" si="191"/>
        <v>#VALUE!</v>
      </c>
      <c r="AE377" s="166" t="e">
        <f t="shared" ca="1" si="192"/>
        <v>#N/A</v>
      </c>
      <c r="AF377" s="166" t="e">
        <f t="shared" ca="1" si="193"/>
        <v>#N/A</v>
      </c>
      <c r="AG377" s="163" t="str">
        <f t="shared" si="180"/>
        <v/>
      </c>
      <c r="AH377" s="166" t="e">
        <f t="shared" ca="1" si="181"/>
        <v>#DIV/0!</v>
      </c>
    </row>
    <row r="378" spans="2:34" ht="15" customHeight="1">
      <c r="B378" s="163" t="b">
        <f t="shared" si="174"/>
        <v>0</v>
      </c>
      <c r="C378" s="163" t="s">
        <v>575</v>
      </c>
      <c r="D378" s="163">
        <v>8</v>
      </c>
      <c r="E378" s="163" t="str">
        <f t="array" ref="E378">IF($B378=FALSE,"",(INDEX(Straightness_1!$A$4:$S$39,MATCH($C378&amp;$D378,Straightness_1!$A$4:$A$39&amp;Straightness_1!$B$4:$B$39,0),3)))</f>
        <v/>
      </c>
      <c r="F378" s="163" t="str">
        <f t="array" ref="F378">IF($B378=FALSE,"",(INDEX(Straightness_1!$A$4:$S$39,MATCH($C378&amp;$D378,Straightness_1!$A$4:$A$39&amp;Straightness_1!$B$4:$B$39,0),4)))</f>
        <v/>
      </c>
      <c r="G378" s="163" t="str">
        <f t="array" ref="G378">IF($B378=FALSE,"",(INDEX(Straightness_1!$A$4:$S$39,MATCH($C378&amp;$D378,Straightness_1!$A$4:$A$39&amp;Straightness_1!$B$4:$B$39,0),15)))</f>
        <v/>
      </c>
      <c r="H378" s="163" t="str">
        <f t="array" ref="H378">IF($B378=FALSE,"",(INDEX(Straightness_1!$A$4:$S$39,MATCH($C378&amp;$D378,Straightness_1!$A$4:$A$39&amp;Straightness_1!$B$4:$B$39,0),16)))</f>
        <v/>
      </c>
      <c r="I378" s="163" t="str">
        <f t="array" ref="I378">IF($B378=FALSE,"",(INDEX(Straightness_1!$A$4:$S$39,MATCH($C378&amp;$D378,Straightness_1!$A$4:$A$39&amp;Straightness_1!$B$4:$B$39,0),17)))</f>
        <v/>
      </c>
      <c r="J378" s="163" t="str">
        <f t="array" ref="J378">IF($B378=FALSE,"",(INDEX(Straightness_1!$A$4:$S$39,MATCH($C378&amp;$D378,Straightness_1!$A$4:$A$39&amp;Straightness_1!$B$4:$B$39,0),18)))</f>
        <v/>
      </c>
      <c r="K378" s="163" t="str">
        <f t="array" ref="K378">IF($B378=FALSE,"",(INDEX(Straightness_1!$A$4:$S$39,MATCH($C378&amp;$D378,Straightness_1!$A$4:$A$39&amp;Straightness_1!$B$4:$B$39,0),19)))</f>
        <v/>
      </c>
      <c r="L378" s="163" t="str">
        <f t="shared" si="175"/>
        <v/>
      </c>
      <c r="M378" s="173" t="str">
        <f t="shared" si="182"/>
        <v/>
      </c>
      <c r="N378" s="163" t="str">
        <f t="shared" si="176"/>
        <v/>
      </c>
      <c r="O378" s="163" t="str">
        <f t="shared" si="183"/>
        <v/>
      </c>
      <c r="P378" s="247" t="str">
        <f t="shared" ca="1" si="177"/>
        <v/>
      </c>
      <c r="Q378" s="163" t="str">
        <f>IF($B378=FALSE,"",Straightness_1!D51)</f>
        <v/>
      </c>
      <c r="R378" s="163" t="str">
        <f t="shared" si="184"/>
        <v/>
      </c>
      <c r="S378" s="242" t="str">
        <f t="shared" ca="1" si="178"/>
        <v/>
      </c>
      <c r="T378" s="163" t="str">
        <f t="shared" si="179"/>
        <v/>
      </c>
      <c r="U378" s="163" t="str">
        <f t="shared" si="185"/>
        <v/>
      </c>
      <c r="V378" s="163" t="str">
        <f t="shared" si="186"/>
        <v/>
      </c>
      <c r="W378" s="117"/>
      <c r="X378" s="163" t="e">
        <f t="array" ref="X378">INDEX(Straightness_1!$A$4:$S$39,MATCH($C378&amp;$D378,Straightness_1!$A$4:$A$39&amp;Straightness_1!$B$4:$B$39,0),12)*1000</f>
        <v>#N/A</v>
      </c>
      <c r="Y378" s="163" t="e">
        <f t="array" ref="Y378">INDEX(Straightness_1!$A$4:$S$39,MATCH($C378&amp;$D378,Straightness_1!$A$4:$A$39&amp;Straightness_1!$B$4:$B$39,0),13)*1000</f>
        <v>#N/A</v>
      </c>
      <c r="Z378" s="163" t="str">
        <f t="shared" si="187"/>
        <v/>
      </c>
      <c r="AA378" s="166" t="e">
        <f t="shared" ca="1" si="188"/>
        <v>#DIV/0!</v>
      </c>
      <c r="AB378" s="166" t="e">
        <f t="shared" ca="1" si="189"/>
        <v>#VALUE!</v>
      </c>
      <c r="AC378" s="166" t="e">
        <f t="shared" ca="1" si="190"/>
        <v>#DIV/0!</v>
      </c>
      <c r="AD378" s="166" t="e">
        <f t="shared" ca="1" si="191"/>
        <v>#VALUE!</v>
      </c>
      <c r="AE378" s="166" t="e">
        <f t="shared" ca="1" si="192"/>
        <v>#N/A</v>
      </c>
      <c r="AF378" s="166" t="e">
        <f t="shared" ca="1" si="193"/>
        <v>#N/A</v>
      </c>
      <c r="AG378" s="163" t="str">
        <f t="shared" si="180"/>
        <v/>
      </c>
      <c r="AH378" s="166" t="e">
        <f t="shared" ca="1" si="181"/>
        <v>#DIV/0!</v>
      </c>
    </row>
    <row r="379" spans="2:34" ht="15" customHeight="1">
      <c r="B379" s="163" t="b">
        <f t="shared" si="174"/>
        <v>0</v>
      </c>
      <c r="C379" s="163" t="s">
        <v>575</v>
      </c>
      <c r="D379" s="163">
        <v>9</v>
      </c>
      <c r="E379" s="163" t="str">
        <f t="array" ref="E379">IF($B379=FALSE,"",(INDEX(Straightness_1!$A$4:$S$39,MATCH($C379&amp;$D379,Straightness_1!$A$4:$A$39&amp;Straightness_1!$B$4:$B$39,0),3)))</f>
        <v/>
      </c>
      <c r="F379" s="163" t="str">
        <f t="array" ref="F379">IF($B379=FALSE,"",(INDEX(Straightness_1!$A$4:$S$39,MATCH($C379&amp;$D379,Straightness_1!$A$4:$A$39&amp;Straightness_1!$B$4:$B$39,0),4)))</f>
        <v/>
      </c>
      <c r="G379" s="163" t="str">
        <f t="array" ref="G379">IF($B379=FALSE,"",(INDEX(Straightness_1!$A$4:$S$39,MATCH($C379&amp;$D379,Straightness_1!$A$4:$A$39&amp;Straightness_1!$B$4:$B$39,0),15)))</f>
        <v/>
      </c>
      <c r="H379" s="163" t="str">
        <f t="array" ref="H379">IF($B379=FALSE,"",(INDEX(Straightness_1!$A$4:$S$39,MATCH($C379&amp;$D379,Straightness_1!$A$4:$A$39&amp;Straightness_1!$B$4:$B$39,0),16)))</f>
        <v/>
      </c>
      <c r="I379" s="163" t="str">
        <f t="array" ref="I379">IF($B379=FALSE,"",(INDEX(Straightness_1!$A$4:$S$39,MATCH($C379&amp;$D379,Straightness_1!$A$4:$A$39&amp;Straightness_1!$B$4:$B$39,0),17)))</f>
        <v/>
      </c>
      <c r="J379" s="163" t="str">
        <f t="array" ref="J379">IF($B379=FALSE,"",(INDEX(Straightness_1!$A$4:$S$39,MATCH($C379&amp;$D379,Straightness_1!$A$4:$A$39&amp;Straightness_1!$B$4:$B$39,0),18)))</f>
        <v/>
      </c>
      <c r="K379" s="163" t="str">
        <f t="array" ref="K379">IF($B379=FALSE,"",(INDEX(Straightness_1!$A$4:$S$39,MATCH($C379&amp;$D379,Straightness_1!$A$4:$A$39&amp;Straightness_1!$B$4:$B$39,0),19)))</f>
        <v/>
      </c>
      <c r="L379" s="163" t="str">
        <f t="shared" si="175"/>
        <v/>
      </c>
      <c r="M379" s="173" t="str">
        <f t="shared" si="182"/>
        <v/>
      </c>
      <c r="N379" s="163" t="str">
        <f t="shared" si="176"/>
        <v/>
      </c>
      <c r="O379" s="163" t="str">
        <f t="shared" si="183"/>
        <v/>
      </c>
      <c r="P379" s="247" t="str">
        <f t="shared" ca="1" si="177"/>
        <v/>
      </c>
      <c r="Q379" s="163" t="str">
        <f>IF($B379=FALSE,"",Straightness_1!D52)</f>
        <v/>
      </c>
      <c r="R379" s="163" t="str">
        <f t="shared" si="184"/>
        <v/>
      </c>
      <c r="S379" s="242" t="str">
        <f t="shared" ca="1" si="178"/>
        <v/>
      </c>
      <c r="T379" s="163" t="str">
        <f t="shared" si="179"/>
        <v/>
      </c>
      <c r="U379" s="163" t="str">
        <f t="shared" si="185"/>
        <v/>
      </c>
      <c r="V379" s="163" t="str">
        <f t="shared" si="186"/>
        <v/>
      </c>
      <c r="W379" s="117"/>
      <c r="X379" s="163" t="e">
        <f t="array" ref="X379">INDEX(Straightness_1!$A$4:$S$39,MATCH($C379&amp;$D379,Straightness_1!$A$4:$A$39&amp;Straightness_1!$B$4:$B$39,0),12)*1000</f>
        <v>#N/A</v>
      </c>
      <c r="Y379" s="163" t="e">
        <f t="array" ref="Y379">INDEX(Straightness_1!$A$4:$S$39,MATCH($C379&amp;$D379,Straightness_1!$A$4:$A$39&amp;Straightness_1!$B$4:$B$39,0),13)*1000</f>
        <v>#N/A</v>
      </c>
      <c r="Z379" s="163" t="str">
        <f t="shared" si="187"/>
        <v/>
      </c>
      <c r="AA379" s="166" t="e">
        <f t="shared" ca="1" si="188"/>
        <v>#DIV/0!</v>
      </c>
      <c r="AB379" s="166" t="e">
        <f t="shared" ca="1" si="189"/>
        <v>#VALUE!</v>
      </c>
      <c r="AC379" s="166" t="e">
        <f t="shared" ca="1" si="190"/>
        <v>#DIV/0!</v>
      </c>
      <c r="AD379" s="166" t="e">
        <f t="shared" ca="1" si="191"/>
        <v>#VALUE!</v>
      </c>
      <c r="AE379" s="166" t="e">
        <f t="shared" ca="1" si="192"/>
        <v>#N/A</v>
      </c>
      <c r="AF379" s="166" t="e">
        <f t="shared" ca="1" si="193"/>
        <v>#N/A</v>
      </c>
      <c r="AG379" s="163" t="str">
        <f t="shared" si="180"/>
        <v/>
      </c>
      <c r="AH379" s="166" t="e">
        <f t="shared" ca="1" si="181"/>
        <v>#DIV/0!</v>
      </c>
    </row>
    <row r="380" spans="2:34" ht="15" customHeight="1">
      <c r="B380" s="163" t="b">
        <f t="shared" si="174"/>
        <v>0</v>
      </c>
      <c r="C380" s="163" t="s">
        <v>575</v>
      </c>
      <c r="D380" s="163">
        <v>10</v>
      </c>
      <c r="E380" s="163" t="str">
        <f t="array" ref="E380">IF($B380=FALSE,"",(INDEX(Straightness_1!$A$4:$S$39,MATCH($C380&amp;$D380,Straightness_1!$A$4:$A$39&amp;Straightness_1!$B$4:$B$39,0),3)))</f>
        <v/>
      </c>
      <c r="F380" s="163" t="str">
        <f t="array" ref="F380">IF($B380=FALSE,"",(INDEX(Straightness_1!$A$4:$S$39,MATCH($C380&amp;$D380,Straightness_1!$A$4:$A$39&amp;Straightness_1!$B$4:$B$39,0),4)))</f>
        <v/>
      </c>
      <c r="G380" s="163" t="str">
        <f t="array" ref="G380">IF($B380=FALSE,"",(INDEX(Straightness_1!$A$4:$S$39,MATCH($C380&amp;$D380,Straightness_1!$A$4:$A$39&amp;Straightness_1!$B$4:$B$39,0),15)))</f>
        <v/>
      </c>
      <c r="H380" s="163" t="str">
        <f t="array" ref="H380">IF($B380=FALSE,"",(INDEX(Straightness_1!$A$4:$S$39,MATCH($C380&amp;$D380,Straightness_1!$A$4:$A$39&amp;Straightness_1!$B$4:$B$39,0),16)))</f>
        <v/>
      </c>
      <c r="I380" s="163" t="str">
        <f t="array" ref="I380">IF($B380=FALSE,"",(INDEX(Straightness_1!$A$4:$S$39,MATCH($C380&amp;$D380,Straightness_1!$A$4:$A$39&amp;Straightness_1!$B$4:$B$39,0),17)))</f>
        <v/>
      </c>
      <c r="J380" s="163" t="str">
        <f t="array" ref="J380">IF($B380=FALSE,"",(INDEX(Straightness_1!$A$4:$S$39,MATCH($C380&amp;$D380,Straightness_1!$A$4:$A$39&amp;Straightness_1!$B$4:$B$39,0),18)))</f>
        <v/>
      </c>
      <c r="K380" s="163" t="str">
        <f t="array" ref="K380">IF($B380=FALSE,"",(INDEX(Straightness_1!$A$4:$S$39,MATCH($C380&amp;$D380,Straightness_1!$A$4:$A$39&amp;Straightness_1!$B$4:$B$39,0),19)))</f>
        <v/>
      </c>
      <c r="L380" s="163" t="str">
        <f t="shared" si="175"/>
        <v/>
      </c>
      <c r="M380" s="173" t="str">
        <f t="shared" si="182"/>
        <v/>
      </c>
      <c r="N380" s="163" t="str">
        <f t="shared" si="176"/>
        <v/>
      </c>
      <c r="O380" s="163" t="str">
        <f t="shared" si="183"/>
        <v/>
      </c>
      <c r="P380" s="247" t="str">
        <f t="shared" ca="1" si="177"/>
        <v/>
      </c>
      <c r="Q380" s="163" t="str">
        <f>IF($B380=FALSE,"",Straightness_1!D53)</f>
        <v/>
      </c>
      <c r="R380" s="163" t="str">
        <f t="shared" si="184"/>
        <v/>
      </c>
      <c r="S380" s="242" t="str">
        <f t="shared" ca="1" si="178"/>
        <v/>
      </c>
      <c r="T380" s="163" t="str">
        <f t="shared" si="179"/>
        <v/>
      </c>
      <c r="U380" s="163" t="str">
        <f t="shared" si="185"/>
        <v/>
      </c>
      <c r="V380" s="163" t="str">
        <f t="shared" si="186"/>
        <v/>
      </c>
      <c r="W380" s="117"/>
      <c r="X380" s="163" t="e">
        <f t="array" ref="X380">INDEX(Straightness_1!$A$4:$S$39,MATCH($C380&amp;$D380,Straightness_1!$A$4:$A$39&amp;Straightness_1!$B$4:$B$39,0),12)*1000</f>
        <v>#N/A</v>
      </c>
      <c r="Y380" s="163" t="e">
        <f t="array" ref="Y380">INDEX(Straightness_1!$A$4:$S$39,MATCH($C380&amp;$D380,Straightness_1!$A$4:$A$39&amp;Straightness_1!$B$4:$B$39,0),13)*1000</f>
        <v>#N/A</v>
      </c>
      <c r="Z380" s="163" t="str">
        <f t="shared" si="187"/>
        <v/>
      </c>
      <c r="AA380" s="166" t="e">
        <f t="shared" ca="1" si="188"/>
        <v>#DIV/0!</v>
      </c>
      <c r="AB380" s="166" t="e">
        <f t="shared" ca="1" si="189"/>
        <v>#VALUE!</v>
      </c>
      <c r="AC380" s="166" t="e">
        <f t="shared" ca="1" si="190"/>
        <v>#DIV/0!</v>
      </c>
      <c r="AD380" s="166" t="e">
        <f t="shared" ca="1" si="191"/>
        <v>#VALUE!</v>
      </c>
      <c r="AE380" s="166" t="e">
        <f t="shared" ca="1" si="192"/>
        <v>#N/A</v>
      </c>
      <c r="AF380" s="166" t="e">
        <f t="shared" ca="1" si="193"/>
        <v>#N/A</v>
      </c>
      <c r="AG380" s="163" t="str">
        <f t="shared" si="180"/>
        <v/>
      </c>
      <c r="AH380" s="166" t="e">
        <f ca="1">T$407</f>
        <v>#DIV/0!</v>
      </c>
    </row>
    <row r="381" spans="2:34" ht="15" customHeight="1">
      <c r="B381" s="112"/>
      <c r="C381" s="112"/>
      <c r="D381" s="112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</row>
    <row r="382" spans="2:34" ht="15" customHeight="1">
      <c r="B382" s="560" t="s">
        <v>297</v>
      </c>
      <c r="C382" s="263" t="s">
        <v>556</v>
      </c>
      <c r="D382" s="560" t="s">
        <v>398</v>
      </c>
      <c r="E382" s="560" t="s">
        <v>672</v>
      </c>
      <c r="F382" s="560" t="s">
        <v>299</v>
      </c>
      <c r="G382" s="572" t="s">
        <v>195</v>
      </c>
      <c r="H382" s="572"/>
      <c r="I382" s="572"/>
      <c r="J382" s="572"/>
      <c r="K382" s="572"/>
      <c r="L382" s="572"/>
      <c r="M382" s="566" t="s">
        <v>424</v>
      </c>
      <c r="N382" s="551" t="s">
        <v>300</v>
      </c>
      <c r="O382" s="553"/>
      <c r="P382" s="558" t="s">
        <v>557</v>
      </c>
      <c r="Q382" s="551" t="s">
        <v>558</v>
      </c>
      <c r="R382" s="553"/>
      <c r="S382" s="558" t="s">
        <v>559</v>
      </c>
      <c r="T382" s="266" t="s">
        <v>560</v>
      </c>
      <c r="U382" s="556" t="s">
        <v>561</v>
      </c>
      <c r="V382" s="557"/>
      <c r="W382" s="117"/>
      <c r="X382" s="569" t="s">
        <v>306</v>
      </c>
      <c r="Y382" s="570"/>
      <c r="Z382" s="556" t="s">
        <v>562</v>
      </c>
      <c r="AA382" s="557"/>
      <c r="AB382" s="557"/>
      <c r="AC382" s="557"/>
      <c r="AD382" s="557"/>
      <c r="AE382" s="557"/>
      <c r="AF382" s="557"/>
      <c r="AG382" s="557"/>
      <c r="AH382" s="571"/>
    </row>
    <row r="383" spans="2:34" ht="15" customHeight="1">
      <c r="B383" s="561"/>
      <c r="C383" s="266" t="s">
        <v>563</v>
      </c>
      <c r="D383" s="561"/>
      <c r="E383" s="561"/>
      <c r="F383" s="561"/>
      <c r="G383" s="172" t="s">
        <v>429</v>
      </c>
      <c r="H383" s="265" t="s">
        <v>307</v>
      </c>
      <c r="I383" s="172" t="s">
        <v>104</v>
      </c>
      <c r="J383" s="265" t="s">
        <v>105</v>
      </c>
      <c r="K383" s="172" t="s">
        <v>106</v>
      </c>
      <c r="L383" s="265" t="s">
        <v>308</v>
      </c>
      <c r="M383" s="567"/>
      <c r="N383" s="266" t="s">
        <v>578</v>
      </c>
      <c r="O383" s="266" t="s">
        <v>566</v>
      </c>
      <c r="P383" s="559"/>
      <c r="Q383" s="266" t="s">
        <v>571</v>
      </c>
      <c r="R383" s="266" t="s">
        <v>566</v>
      </c>
      <c r="S383" s="559"/>
      <c r="T383" s="266" t="s">
        <v>579</v>
      </c>
      <c r="U383" s="266" t="s">
        <v>530</v>
      </c>
      <c r="V383" s="266" t="s">
        <v>571</v>
      </c>
      <c r="W383" s="117"/>
      <c r="X383" s="201" t="s">
        <v>320</v>
      </c>
      <c r="Y383" s="201" t="s">
        <v>321</v>
      </c>
      <c r="Z383" s="266" t="s">
        <v>322</v>
      </c>
      <c r="AA383" s="563" t="s">
        <v>323</v>
      </c>
      <c r="AB383" s="565"/>
      <c r="AC383" s="551" t="s">
        <v>571</v>
      </c>
      <c r="AD383" s="553"/>
      <c r="AE383" s="569" t="s">
        <v>545</v>
      </c>
      <c r="AF383" s="570"/>
      <c r="AG383" s="200" t="s">
        <v>531</v>
      </c>
      <c r="AH383" s="200" t="s">
        <v>325</v>
      </c>
    </row>
    <row r="384" spans="2:34" ht="15" customHeight="1">
      <c r="B384" s="562"/>
      <c r="C384" s="241">
        <f>COUNTIF(Straightness_1!$A$4:$A$39,C385)</f>
        <v>0</v>
      </c>
      <c r="D384" s="562"/>
      <c r="E384" s="562"/>
      <c r="F384" s="562"/>
      <c r="G384" s="265" t="s">
        <v>206</v>
      </c>
      <c r="H384" s="265" t="s">
        <v>206</v>
      </c>
      <c r="I384" s="265" t="s">
        <v>206</v>
      </c>
      <c r="J384" s="265" t="s">
        <v>206</v>
      </c>
      <c r="K384" s="265" t="s">
        <v>206</v>
      </c>
      <c r="L384" s="265" t="s">
        <v>206</v>
      </c>
      <c r="M384" s="266" t="s">
        <v>331</v>
      </c>
      <c r="N384" s="266" t="s">
        <v>331</v>
      </c>
      <c r="O384" s="266" t="s">
        <v>330</v>
      </c>
      <c r="P384" s="266" t="s">
        <v>352</v>
      </c>
      <c r="Q384" s="266" t="s">
        <v>352</v>
      </c>
      <c r="R384" s="266" t="s">
        <v>568</v>
      </c>
      <c r="S384" s="266" t="s">
        <v>357</v>
      </c>
      <c r="T384" s="266" t="s">
        <v>357</v>
      </c>
      <c r="U384" s="266" t="s">
        <v>352</v>
      </c>
      <c r="V384" s="266" t="s">
        <v>568</v>
      </c>
      <c r="W384" s="117"/>
      <c r="X384" s="266" t="s">
        <v>352</v>
      </c>
      <c r="Y384" s="266" t="s">
        <v>568</v>
      </c>
      <c r="Z384" s="266" t="s">
        <v>331</v>
      </c>
      <c r="AA384" s="266" t="s">
        <v>568</v>
      </c>
      <c r="AB384" s="266" t="s">
        <v>326</v>
      </c>
      <c r="AC384" s="266" t="s">
        <v>357</v>
      </c>
      <c r="AD384" s="266" t="s">
        <v>330</v>
      </c>
      <c r="AE384" s="266" t="s">
        <v>568</v>
      </c>
      <c r="AF384" s="200" t="s">
        <v>326</v>
      </c>
      <c r="AG384" s="200"/>
      <c r="AH384" s="200" t="s">
        <v>330</v>
      </c>
    </row>
    <row r="385" spans="1:34" ht="15" customHeight="1">
      <c r="B385" s="163" t="b">
        <f t="shared" ref="B385:B395" si="194">D385&lt;C$384</f>
        <v>0</v>
      </c>
      <c r="C385" s="163" t="s">
        <v>580</v>
      </c>
      <c r="D385" s="163">
        <v>0</v>
      </c>
      <c r="E385" s="163" t="str">
        <f t="array" ref="E385">IF($B385=FALSE,"",(INDEX(Straightness_1!$A$4:$S$39,MATCH($C385&amp;$D385,Straightness_1!$A$4:$A$39&amp;Straightness_1!$B$4:$B$39,0),3)))</f>
        <v/>
      </c>
      <c r="F385" s="163" t="str">
        <f t="array" ref="F385">IF($B385=FALSE,"",(INDEX(Straightness_1!$A$4:$S$39,MATCH($C385&amp;$D385,Straightness_1!$A$4:$A$39&amp;Straightness_1!$B$4:$B$39,0),4)))</f>
        <v/>
      </c>
      <c r="G385" s="163" t="str">
        <f t="array" ref="G385">IF($B385=FALSE,"",(INDEX(Straightness_1!$A$4:$S$39,MATCH($C385&amp;$D385,Straightness_1!$A$4:$A$39&amp;Straightness_1!$B$4:$B$39,0),15)))</f>
        <v/>
      </c>
      <c r="H385" s="163" t="str">
        <f t="array" ref="H385">IF($B385=FALSE,"",(INDEX(Straightness_1!$A$4:$S$39,MATCH($C385&amp;$D385,Straightness_1!$A$4:$A$39&amp;Straightness_1!$B$4:$B$39,0),16)))</f>
        <v/>
      </c>
      <c r="I385" s="163" t="str">
        <f t="array" ref="I385">IF($B385=FALSE,"",(INDEX(Straightness_1!$A$4:$S$39,MATCH($C385&amp;$D385,Straightness_1!$A$4:$A$39&amp;Straightness_1!$B$4:$B$39,0),17)))</f>
        <v/>
      </c>
      <c r="J385" s="163" t="str">
        <f t="array" ref="J385">IF($B385=FALSE,"",(INDEX(Straightness_1!$A$4:$S$39,MATCH($C385&amp;$D385,Straightness_1!$A$4:$A$39&amp;Straightness_1!$B$4:$B$39,0),18)))</f>
        <v/>
      </c>
      <c r="K385" s="163" t="str">
        <f t="array" ref="K385">IF($B385=FALSE,"",(INDEX(Straightness_1!$A$4:$S$39,MATCH($C385&amp;$D385,Straightness_1!$A$4:$A$39&amp;Straightness_1!$B$4:$B$39,0),19)))</f>
        <v/>
      </c>
      <c r="L385" s="163" t="str">
        <f t="shared" ref="L385:L395" si="195">IF($B385=FALSE,"",AVERAGE(G385:K385))</f>
        <v/>
      </c>
      <c r="M385" s="173" t="str">
        <f>IF($B385=FALSE,"",STDEV(G385:K385))</f>
        <v/>
      </c>
      <c r="N385" s="163" t="str">
        <f t="shared" ref="N385:N395" si="196">IF($B385=FALSE,"",L385-L$385)</f>
        <v/>
      </c>
      <c r="O385" s="241" t="str">
        <f>IF($B385=FALSE,"",N385)</f>
        <v/>
      </c>
      <c r="P385" s="247" t="str">
        <f t="shared" ref="P385:P395" ca="1" si="197">IF($B385=FALSE,"",(O385-$D385/($C$384-1)*OFFSET(O$384,$C$384,0))*1000)</f>
        <v/>
      </c>
      <c r="Q385" s="163" t="str">
        <f>IF($B385=FALSE,"",Straightness_1!D58)</f>
        <v/>
      </c>
      <c r="R385" s="241" t="str">
        <f>IF($B385=FALSE,"",Q385)</f>
        <v/>
      </c>
      <c r="S385" s="242" t="str">
        <f t="shared" ref="S385:S395" ca="1" si="198">IF($B385=FALSE,"",R385-$D385/($C$384-1)*OFFSET(R$384,$C$384,0))</f>
        <v/>
      </c>
      <c r="T385" s="163" t="str">
        <f t="shared" ref="T385:T395" si="199">IF($B385=FALSE,"",-S385+P385)</f>
        <v/>
      </c>
      <c r="U385" s="163" t="str">
        <f>IF($B385=FALSE,"",ROUND(-T385,$L$285))</f>
        <v/>
      </c>
      <c r="V385" s="163" t="str">
        <f>IF($B385=FALSE,"",ROUND(T385,$L$285))</f>
        <v/>
      </c>
      <c r="W385" s="117"/>
      <c r="X385" s="163" t="e">
        <f t="array" ref="X385">INDEX(Straightness_1!$A$4:$S$39,MATCH($C385&amp;$D385,Straightness_1!$A$4:$A$39&amp;Straightness_1!$B$4:$B$39,0),12)*1000</f>
        <v>#N/A</v>
      </c>
      <c r="Y385" s="163" t="e">
        <f t="array" ref="Y385">INDEX(Straightness_1!$A$4:$S$39,MATCH($C385&amp;$D385,Straightness_1!$A$4:$A$39&amp;Straightness_1!$B$4:$B$39,0),13)*1000</f>
        <v>#N/A</v>
      </c>
      <c r="Z385" s="163" t="str">
        <f>TEXT(E385,IF(E385&gt;=1000,"# ##0","0"))</f>
        <v/>
      </c>
      <c r="AA385" s="166" t="e">
        <f ca="1">TEXT(U385,$O$407)</f>
        <v>#DIV/0!</v>
      </c>
      <c r="AB385" s="166" t="e">
        <f ca="1">TEXT(U385/1000,$P$407)</f>
        <v>#VALUE!</v>
      </c>
      <c r="AC385" s="166" t="e">
        <f ca="1">TEXT(V385,$O$407)</f>
        <v>#DIV/0!</v>
      </c>
      <c r="AD385" s="166" t="e">
        <f ca="1">TEXT(V385/1000,$P$407)</f>
        <v>#VALUE!</v>
      </c>
      <c r="AE385" s="166" t="e">
        <f ca="1">TEXT(Y385,"± "&amp;$O$407)</f>
        <v>#N/A</v>
      </c>
      <c r="AF385" s="166" t="e">
        <f ca="1">TEXT(Y385/1000,"± "&amp;$P$407)</f>
        <v>#N/A</v>
      </c>
      <c r="AG385" s="163" t="str">
        <f t="shared" ref="AG385:AG395" si="200">IF($B385=FALSE,"",IF(AND(X385&lt;=V385,V385&lt;=Y385),"PASS","FAIL"))</f>
        <v/>
      </c>
      <c r="AH385" s="166" t="e">
        <f t="shared" ref="AH385:AH394" ca="1" si="201">T$407</f>
        <v>#DIV/0!</v>
      </c>
    </row>
    <row r="386" spans="1:34" ht="15" customHeight="1">
      <c r="B386" s="163" t="b">
        <f t="shared" si="194"/>
        <v>0</v>
      </c>
      <c r="C386" s="163" t="s">
        <v>581</v>
      </c>
      <c r="D386" s="163">
        <v>1</v>
      </c>
      <c r="E386" s="163" t="str">
        <f t="array" ref="E386">IF($B386=FALSE,"",(INDEX(Straightness_1!$A$4:$S$39,MATCH($C386&amp;$D386,Straightness_1!$A$4:$A$39&amp;Straightness_1!$B$4:$B$39,0),3)))</f>
        <v/>
      </c>
      <c r="F386" s="163" t="str">
        <f t="array" ref="F386">IF($B386=FALSE,"",(INDEX(Straightness_1!$A$4:$S$39,MATCH($C386&amp;$D386,Straightness_1!$A$4:$A$39&amp;Straightness_1!$B$4:$B$39,0),4)))</f>
        <v/>
      </c>
      <c r="G386" s="163" t="str">
        <f t="array" ref="G386">IF($B386=FALSE,"",(INDEX(Straightness_1!$A$4:$S$39,MATCH($C386&amp;$D386,Straightness_1!$A$4:$A$39&amp;Straightness_1!$B$4:$B$39,0),15)))</f>
        <v/>
      </c>
      <c r="H386" s="163" t="str">
        <f t="array" ref="H386">IF($B386=FALSE,"",(INDEX(Straightness_1!$A$4:$S$39,MATCH($C386&amp;$D386,Straightness_1!$A$4:$A$39&amp;Straightness_1!$B$4:$B$39,0),16)))</f>
        <v/>
      </c>
      <c r="I386" s="163" t="str">
        <f t="array" ref="I386">IF($B386=FALSE,"",(INDEX(Straightness_1!$A$4:$S$39,MATCH($C386&amp;$D386,Straightness_1!$A$4:$A$39&amp;Straightness_1!$B$4:$B$39,0),17)))</f>
        <v/>
      </c>
      <c r="J386" s="163" t="str">
        <f t="array" ref="J386">IF($B386=FALSE,"",(INDEX(Straightness_1!$A$4:$S$39,MATCH($C386&amp;$D386,Straightness_1!$A$4:$A$39&amp;Straightness_1!$B$4:$B$39,0),18)))</f>
        <v/>
      </c>
      <c r="K386" s="163" t="str">
        <f t="array" ref="K386">IF($B386=FALSE,"",(INDEX(Straightness_1!$A$4:$S$39,MATCH($C386&amp;$D386,Straightness_1!$A$4:$A$39&amp;Straightness_1!$B$4:$B$39,0),19)))</f>
        <v/>
      </c>
      <c r="L386" s="163" t="str">
        <f t="shared" si="195"/>
        <v/>
      </c>
      <c r="M386" s="173" t="str">
        <f t="shared" ref="M386:M395" si="202">IF($B386=FALSE,"",STDEV(G386:K386))</f>
        <v/>
      </c>
      <c r="N386" s="163" t="str">
        <f t="shared" si="196"/>
        <v/>
      </c>
      <c r="O386" s="163" t="str">
        <f t="shared" ref="O386:O395" si="203">IF($B386=FALSE,"",O385+N386)</f>
        <v/>
      </c>
      <c r="P386" s="247" t="str">
        <f t="shared" ca="1" si="197"/>
        <v/>
      </c>
      <c r="Q386" s="163" t="str">
        <f>IF($B386=FALSE,"",Straightness_1!D59)</f>
        <v/>
      </c>
      <c r="R386" s="163" t="str">
        <f t="shared" ref="R386:R395" si="204">IF($B386=FALSE,"",R385+Q386)</f>
        <v/>
      </c>
      <c r="S386" s="242" t="str">
        <f t="shared" ca="1" si="198"/>
        <v/>
      </c>
      <c r="T386" s="163" t="str">
        <f t="shared" si="199"/>
        <v/>
      </c>
      <c r="U386" s="163" t="str">
        <f t="shared" ref="U386:U395" si="205">IF($B386=FALSE,"",ROUND(-T386,$L$285))</f>
        <v/>
      </c>
      <c r="V386" s="163" t="str">
        <f t="shared" ref="V386:V395" si="206">IF($B386=FALSE,"",ROUND(T386,$L$285))</f>
        <v/>
      </c>
      <c r="W386" s="117"/>
      <c r="X386" s="163" t="e">
        <f t="array" ref="X386">INDEX(Straightness_1!$A$4:$S$39,MATCH($C386&amp;$D386,Straightness_1!$A$4:$A$39&amp;Straightness_1!$B$4:$B$39,0),12)*1000</f>
        <v>#N/A</v>
      </c>
      <c r="Y386" s="163" t="e">
        <f t="array" ref="Y386">INDEX(Straightness_1!$A$4:$S$39,MATCH($C386&amp;$D386,Straightness_1!$A$4:$A$39&amp;Straightness_1!$B$4:$B$39,0),13)*1000</f>
        <v>#N/A</v>
      </c>
      <c r="Z386" s="163" t="str">
        <f t="shared" ref="Z386:Z395" si="207">TEXT(E386,IF(E386&gt;=1000,"# ##0","0"))</f>
        <v/>
      </c>
      <c r="AA386" s="166" t="e">
        <f t="shared" ref="AA386:AA395" ca="1" si="208">TEXT(U386,$O$407)</f>
        <v>#DIV/0!</v>
      </c>
      <c r="AB386" s="166" t="e">
        <f t="shared" ref="AB386:AB395" ca="1" si="209">TEXT(U386/1000,$P$407)</f>
        <v>#VALUE!</v>
      </c>
      <c r="AC386" s="166" t="e">
        <f t="shared" ref="AC386:AC394" ca="1" si="210">TEXT(V386,$O$407)</f>
        <v>#DIV/0!</v>
      </c>
      <c r="AD386" s="166" t="e">
        <f t="shared" ref="AD386:AD394" ca="1" si="211">TEXT(V386/1000,$P$407)</f>
        <v>#VALUE!</v>
      </c>
      <c r="AE386" s="166" t="e">
        <f t="shared" ref="AE386:AE394" ca="1" si="212">TEXT(Y386,"± "&amp;$O$407)</f>
        <v>#N/A</v>
      </c>
      <c r="AF386" s="166" t="e">
        <f t="shared" ref="AF386:AF394" ca="1" si="213">TEXT(Y386/1000,"± "&amp;$P$407)</f>
        <v>#N/A</v>
      </c>
      <c r="AG386" s="163" t="str">
        <f t="shared" si="200"/>
        <v/>
      </c>
      <c r="AH386" s="166" t="e">
        <f t="shared" ca="1" si="201"/>
        <v>#DIV/0!</v>
      </c>
    </row>
    <row r="387" spans="1:34" ht="15" customHeight="1">
      <c r="B387" s="163" t="b">
        <f t="shared" si="194"/>
        <v>0</v>
      </c>
      <c r="C387" s="163" t="s">
        <v>581</v>
      </c>
      <c r="D387" s="163">
        <v>2</v>
      </c>
      <c r="E387" s="163" t="str">
        <f t="array" ref="E387">IF($B387=FALSE,"",(INDEX(Straightness_1!$A$4:$S$39,MATCH($C387&amp;$D387,Straightness_1!$A$4:$A$39&amp;Straightness_1!$B$4:$B$39,0),3)))</f>
        <v/>
      </c>
      <c r="F387" s="163" t="str">
        <f t="array" ref="F387">IF($B387=FALSE,"",(INDEX(Straightness_1!$A$4:$S$39,MATCH($C387&amp;$D387,Straightness_1!$A$4:$A$39&amp;Straightness_1!$B$4:$B$39,0),4)))</f>
        <v/>
      </c>
      <c r="G387" s="163" t="str">
        <f t="array" ref="G387">IF($B387=FALSE,"",(INDEX(Straightness_1!$A$4:$S$39,MATCH($C387&amp;$D387,Straightness_1!$A$4:$A$39&amp;Straightness_1!$B$4:$B$39,0),15)))</f>
        <v/>
      </c>
      <c r="H387" s="163" t="str">
        <f t="array" ref="H387">IF($B387=FALSE,"",(INDEX(Straightness_1!$A$4:$S$39,MATCH($C387&amp;$D387,Straightness_1!$A$4:$A$39&amp;Straightness_1!$B$4:$B$39,0),16)))</f>
        <v/>
      </c>
      <c r="I387" s="163" t="str">
        <f t="array" ref="I387">IF($B387=FALSE,"",(INDEX(Straightness_1!$A$4:$S$39,MATCH($C387&amp;$D387,Straightness_1!$A$4:$A$39&amp;Straightness_1!$B$4:$B$39,0),17)))</f>
        <v/>
      </c>
      <c r="J387" s="163" t="str">
        <f t="array" ref="J387">IF($B387=FALSE,"",(INDEX(Straightness_1!$A$4:$S$39,MATCH($C387&amp;$D387,Straightness_1!$A$4:$A$39&amp;Straightness_1!$B$4:$B$39,0),18)))</f>
        <v/>
      </c>
      <c r="K387" s="163" t="str">
        <f t="array" ref="K387">IF($B387=FALSE,"",(INDEX(Straightness_1!$A$4:$S$39,MATCH($C387&amp;$D387,Straightness_1!$A$4:$A$39&amp;Straightness_1!$B$4:$B$39,0),19)))</f>
        <v/>
      </c>
      <c r="L387" s="163" t="str">
        <f t="shared" si="195"/>
        <v/>
      </c>
      <c r="M387" s="173" t="str">
        <f t="shared" si="202"/>
        <v/>
      </c>
      <c r="N387" s="163" t="str">
        <f t="shared" si="196"/>
        <v/>
      </c>
      <c r="O387" s="163" t="str">
        <f t="shared" si="203"/>
        <v/>
      </c>
      <c r="P387" s="247" t="str">
        <f t="shared" ca="1" si="197"/>
        <v/>
      </c>
      <c r="Q387" s="163" t="str">
        <f>IF($B387=FALSE,"",Straightness_1!D60)</f>
        <v/>
      </c>
      <c r="R387" s="163" t="str">
        <f t="shared" si="204"/>
        <v/>
      </c>
      <c r="S387" s="242" t="str">
        <f t="shared" ca="1" si="198"/>
        <v/>
      </c>
      <c r="T387" s="163" t="str">
        <f t="shared" si="199"/>
        <v/>
      </c>
      <c r="U387" s="163" t="str">
        <f t="shared" si="205"/>
        <v/>
      </c>
      <c r="V387" s="163" t="str">
        <f t="shared" si="206"/>
        <v/>
      </c>
      <c r="W387" s="117"/>
      <c r="X387" s="163" t="e">
        <f t="array" ref="X387">INDEX(Straightness_1!$A$4:$S$39,MATCH($C387&amp;$D387,Straightness_1!$A$4:$A$39&amp;Straightness_1!$B$4:$B$39,0),12)*1000</f>
        <v>#N/A</v>
      </c>
      <c r="Y387" s="163" t="e">
        <f t="array" ref="Y387">INDEX(Straightness_1!$A$4:$S$39,MATCH($C387&amp;$D387,Straightness_1!$A$4:$A$39&amp;Straightness_1!$B$4:$B$39,0),13)*1000</f>
        <v>#N/A</v>
      </c>
      <c r="Z387" s="163" t="str">
        <f t="shared" si="207"/>
        <v/>
      </c>
      <c r="AA387" s="166" t="e">
        <f t="shared" ca="1" si="208"/>
        <v>#DIV/0!</v>
      </c>
      <c r="AB387" s="166" t="e">
        <f t="shared" ca="1" si="209"/>
        <v>#VALUE!</v>
      </c>
      <c r="AC387" s="166" t="e">
        <f t="shared" ca="1" si="210"/>
        <v>#DIV/0!</v>
      </c>
      <c r="AD387" s="166" t="e">
        <f t="shared" ca="1" si="211"/>
        <v>#VALUE!</v>
      </c>
      <c r="AE387" s="166" t="e">
        <f t="shared" ca="1" si="212"/>
        <v>#N/A</v>
      </c>
      <c r="AF387" s="166" t="e">
        <f t="shared" ca="1" si="213"/>
        <v>#N/A</v>
      </c>
      <c r="AG387" s="163" t="str">
        <f t="shared" si="200"/>
        <v/>
      </c>
      <c r="AH387" s="166" t="e">
        <f t="shared" ca="1" si="201"/>
        <v>#DIV/0!</v>
      </c>
    </row>
    <row r="388" spans="1:34" ht="15" customHeight="1">
      <c r="B388" s="163" t="b">
        <f t="shared" si="194"/>
        <v>0</v>
      </c>
      <c r="C388" s="163" t="s">
        <v>581</v>
      </c>
      <c r="D388" s="163">
        <v>3</v>
      </c>
      <c r="E388" s="163" t="str">
        <f t="array" ref="E388">IF($B388=FALSE,"",(INDEX(Straightness_1!$A$4:$S$39,MATCH($C388&amp;$D388,Straightness_1!$A$4:$A$39&amp;Straightness_1!$B$4:$B$39,0),3)))</f>
        <v/>
      </c>
      <c r="F388" s="163" t="str">
        <f t="array" ref="F388">IF($B388=FALSE,"",(INDEX(Straightness_1!$A$4:$S$39,MATCH($C388&amp;$D388,Straightness_1!$A$4:$A$39&amp;Straightness_1!$B$4:$B$39,0),4)))</f>
        <v/>
      </c>
      <c r="G388" s="163" t="str">
        <f t="array" ref="G388">IF($B388=FALSE,"",(INDEX(Straightness_1!$A$4:$S$39,MATCH($C388&amp;$D388,Straightness_1!$A$4:$A$39&amp;Straightness_1!$B$4:$B$39,0),15)))</f>
        <v/>
      </c>
      <c r="H388" s="163" t="str">
        <f t="array" ref="H388">IF($B388=FALSE,"",(INDEX(Straightness_1!$A$4:$S$39,MATCH($C388&amp;$D388,Straightness_1!$A$4:$A$39&amp;Straightness_1!$B$4:$B$39,0),16)))</f>
        <v/>
      </c>
      <c r="I388" s="163" t="str">
        <f t="array" ref="I388">IF($B388=FALSE,"",(INDEX(Straightness_1!$A$4:$S$39,MATCH($C388&amp;$D388,Straightness_1!$A$4:$A$39&amp;Straightness_1!$B$4:$B$39,0),17)))</f>
        <v/>
      </c>
      <c r="J388" s="163" t="str">
        <f t="array" ref="J388">IF($B388=FALSE,"",(INDEX(Straightness_1!$A$4:$S$39,MATCH($C388&amp;$D388,Straightness_1!$A$4:$A$39&amp;Straightness_1!$B$4:$B$39,0),18)))</f>
        <v/>
      </c>
      <c r="K388" s="163" t="str">
        <f t="array" ref="K388">IF($B388=FALSE,"",(INDEX(Straightness_1!$A$4:$S$39,MATCH($C388&amp;$D388,Straightness_1!$A$4:$A$39&amp;Straightness_1!$B$4:$B$39,0),19)))</f>
        <v/>
      </c>
      <c r="L388" s="163" t="str">
        <f t="shared" si="195"/>
        <v/>
      </c>
      <c r="M388" s="173" t="str">
        <f t="shared" si="202"/>
        <v/>
      </c>
      <c r="N388" s="163" t="str">
        <f t="shared" si="196"/>
        <v/>
      </c>
      <c r="O388" s="163" t="str">
        <f t="shared" si="203"/>
        <v/>
      </c>
      <c r="P388" s="247" t="str">
        <f t="shared" ca="1" si="197"/>
        <v/>
      </c>
      <c r="Q388" s="163" t="str">
        <f>IF($B388=FALSE,"",Straightness_1!D61)</f>
        <v/>
      </c>
      <c r="R388" s="163" t="str">
        <f t="shared" si="204"/>
        <v/>
      </c>
      <c r="S388" s="242" t="str">
        <f t="shared" ca="1" si="198"/>
        <v/>
      </c>
      <c r="T388" s="163" t="str">
        <f t="shared" si="199"/>
        <v/>
      </c>
      <c r="U388" s="163" t="str">
        <f t="shared" si="205"/>
        <v/>
      </c>
      <c r="V388" s="163" t="str">
        <f t="shared" si="206"/>
        <v/>
      </c>
      <c r="W388" s="117"/>
      <c r="X388" s="163" t="e">
        <f t="array" ref="X388">INDEX(Straightness_1!$A$4:$S$39,MATCH($C388&amp;$D388,Straightness_1!$A$4:$A$39&amp;Straightness_1!$B$4:$B$39,0),12)*1000</f>
        <v>#N/A</v>
      </c>
      <c r="Y388" s="163" t="e">
        <f t="array" ref="Y388">INDEX(Straightness_1!$A$4:$S$39,MATCH($C388&amp;$D388,Straightness_1!$A$4:$A$39&amp;Straightness_1!$B$4:$B$39,0),13)*1000</f>
        <v>#N/A</v>
      </c>
      <c r="Z388" s="163" t="str">
        <f t="shared" si="207"/>
        <v/>
      </c>
      <c r="AA388" s="166" t="e">
        <f t="shared" ca="1" si="208"/>
        <v>#DIV/0!</v>
      </c>
      <c r="AB388" s="166" t="e">
        <f t="shared" ca="1" si="209"/>
        <v>#VALUE!</v>
      </c>
      <c r="AC388" s="166" t="e">
        <f t="shared" ca="1" si="210"/>
        <v>#DIV/0!</v>
      </c>
      <c r="AD388" s="166" t="e">
        <f t="shared" ca="1" si="211"/>
        <v>#VALUE!</v>
      </c>
      <c r="AE388" s="166" t="e">
        <f t="shared" ca="1" si="212"/>
        <v>#N/A</v>
      </c>
      <c r="AF388" s="166" t="e">
        <f t="shared" ca="1" si="213"/>
        <v>#N/A</v>
      </c>
      <c r="AG388" s="163" t="str">
        <f t="shared" si="200"/>
        <v/>
      </c>
      <c r="AH388" s="166" t="e">
        <f t="shared" ca="1" si="201"/>
        <v>#DIV/0!</v>
      </c>
    </row>
    <row r="389" spans="1:34" ht="15" customHeight="1">
      <c r="B389" s="163" t="b">
        <f t="shared" si="194"/>
        <v>0</v>
      </c>
      <c r="C389" s="163" t="s">
        <v>581</v>
      </c>
      <c r="D389" s="163">
        <v>4</v>
      </c>
      <c r="E389" s="163" t="str">
        <f t="array" ref="E389">IF($B389=FALSE,"",(INDEX(Straightness_1!$A$4:$S$39,MATCH($C389&amp;$D389,Straightness_1!$A$4:$A$39&amp;Straightness_1!$B$4:$B$39,0),3)))</f>
        <v/>
      </c>
      <c r="F389" s="163" t="str">
        <f t="array" ref="F389">IF($B389=FALSE,"",(INDEX(Straightness_1!$A$4:$S$39,MATCH($C389&amp;$D389,Straightness_1!$A$4:$A$39&amp;Straightness_1!$B$4:$B$39,0),4)))</f>
        <v/>
      </c>
      <c r="G389" s="163" t="str">
        <f t="array" ref="G389">IF($B389=FALSE,"",(INDEX(Straightness_1!$A$4:$S$39,MATCH($C389&amp;$D389,Straightness_1!$A$4:$A$39&amp;Straightness_1!$B$4:$B$39,0),15)))</f>
        <v/>
      </c>
      <c r="H389" s="163" t="str">
        <f t="array" ref="H389">IF($B389=FALSE,"",(INDEX(Straightness_1!$A$4:$S$39,MATCH($C389&amp;$D389,Straightness_1!$A$4:$A$39&amp;Straightness_1!$B$4:$B$39,0),16)))</f>
        <v/>
      </c>
      <c r="I389" s="163" t="str">
        <f t="array" ref="I389">IF($B389=FALSE,"",(INDEX(Straightness_1!$A$4:$S$39,MATCH($C389&amp;$D389,Straightness_1!$A$4:$A$39&amp;Straightness_1!$B$4:$B$39,0),17)))</f>
        <v/>
      </c>
      <c r="J389" s="163" t="str">
        <f t="array" ref="J389">IF($B389=FALSE,"",(INDEX(Straightness_1!$A$4:$S$39,MATCH($C389&amp;$D389,Straightness_1!$A$4:$A$39&amp;Straightness_1!$B$4:$B$39,0),18)))</f>
        <v/>
      </c>
      <c r="K389" s="163" t="str">
        <f t="array" ref="K389">IF($B389=FALSE,"",(INDEX(Straightness_1!$A$4:$S$39,MATCH($C389&amp;$D389,Straightness_1!$A$4:$A$39&amp;Straightness_1!$B$4:$B$39,0),19)))</f>
        <v/>
      </c>
      <c r="L389" s="163" t="str">
        <f t="shared" si="195"/>
        <v/>
      </c>
      <c r="M389" s="173" t="str">
        <f t="shared" si="202"/>
        <v/>
      </c>
      <c r="N389" s="163" t="str">
        <f t="shared" si="196"/>
        <v/>
      </c>
      <c r="O389" s="163" t="str">
        <f t="shared" si="203"/>
        <v/>
      </c>
      <c r="P389" s="247" t="str">
        <f t="shared" ca="1" si="197"/>
        <v/>
      </c>
      <c r="Q389" s="163" t="str">
        <f>IF($B389=FALSE,"",Straightness_1!D62)</f>
        <v/>
      </c>
      <c r="R389" s="163" t="str">
        <f t="shared" si="204"/>
        <v/>
      </c>
      <c r="S389" s="242" t="str">
        <f t="shared" ca="1" si="198"/>
        <v/>
      </c>
      <c r="T389" s="163" t="str">
        <f t="shared" si="199"/>
        <v/>
      </c>
      <c r="U389" s="163" t="str">
        <f t="shared" si="205"/>
        <v/>
      </c>
      <c r="V389" s="163" t="str">
        <f t="shared" si="206"/>
        <v/>
      </c>
      <c r="W389" s="117"/>
      <c r="X389" s="163" t="e">
        <f t="array" ref="X389">INDEX(Straightness_1!$A$4:$S$39,MATCH($C389&amp;$D389,Straightness_1!$A$4:$A$39&amp;Straightness_1!$B$4:$B$39,0),12)*1000</f>
        <v>#N/A</v>
      </c>
      <c r="Y389" s="163" t="e">
        <f t="array" ref="Y389">INDEX(Straightness_1!$A$4:$S$39,MATCH($C389&amp;$D389,Straightness_1!$A$4:$A$39&amp;Straightness_1!$B$4:$B$39,0),13)*1000</f>
        <v>#N/A</v>
      </c>
      <c r="Z389" s="163" t="str">
        <f t="shared" si="207"/>
        <v/>
      </c>
      <c r="AA389" s="166" t="e">
        <f t="shared" ca="1" si="208"/>
        <v>#DIV/0!</v>
      </c>
      <c r="AB389" s="166" t="e">
        <f t="shared" ca="1" si="209"/>
        <v>#VALUE!</v>
      </c>
      <c r="AC389" s="166" t="e">
        <f t="shared" ca="1" si="210"/>
        <v>#DIV/0!</v>
      </c>
      <c r="AD389" s="166" t="e">
        <f t="shared" ca="1" si="211"/>
        <v>#VALUE!</v>
      </c>
      <c r="AE389" s="166" t="e">
        <f t="shared" ca="1" si="212"/>
        <v>#N/A</v>
      </c>
      <c r="AF389" s="166" t="e">
        <f t="shared" ca="1" si="213"/>
        <v>#N/A</v>
      </c>
      <c r="AG389" s="163" t="str">
        <f t="shared" si="200"/>
        <v/>
      </c>
      <c r="AH389" s="166" t="e">
        <f t="shared" ca="1" si="201"/>
        <v>#DIV/0!</v>
      </c>
    </row>
    <row r="390" spans="1:34" ht="15" customHeight="1">
      <c r="B390" s="163" t="b">
        <f t="shared" si="194"/>
        <v>0</v>
      </c>
      <c r="C390" s="163" t="s">
        <v>581</v>
      </c>
      <c r="D390" s="163">
        <v>5</v>
      </c>
      <c r="E390" s="163" t="str">
        <f t="array" ref="E390">IF($B390=FALSE,"",(INDEX(Straightness_1!$A$4:$S$39,MATCH($C390&amp;$D390,Straightness_1!$A$4:$A$39&amp;Straightness_1!$B$4:$B$39,0),3)))</f>
        <v/>
      </c>
      <c r="F390" s="163" t="str">
        <f t="array" ref="F390">IF($B390=FALSE,"",(INDEX(Straightness_1!$A$4:$S$39,MATCH($C390&amp;$D390,Straightness_1!$A$4:$A$39&amp;Straightness_1!$B$4:$B$39,0),4)))</f>
        <v/>
      </c>
      <c r="G390" s="163" t="str">
        <f t="array" ref="G390">IF($B390=FALSE,"",(INDEX(Straightness_1!$A$4:$S$39,MATCH($C390&amp;$D390,Straightness_1!$A$4:$A$39&amp;Straightness_1!$B$4:$B$39,0),15)))</f>
        <v/>
      </c>
      <c r="H390" s="163" t="str">
        <f t="array" ref="H390">IF($B390=FALSE,"",(INDEX(Straightness_1!$A$4:$S$39,MATCH($C390&amp;$D390,Straightness_1!$A$4:$A$39&amp;Straightness_1!$B$4:$B$39,0),16)))</f>
        <v/>
      </c>
      <c r="I390" s="163" t="str">
        <f t="array" ref="I390">IF($B390=FALSE,"",(INDEX(Straightness_1!$A$4:$S$39,MATCH($C390&amp;$D390,Straightness_1!$A$4:$A$39&amp;Straightness_1!$B$4:$B$39,0),17)))</f>
        <v/>
      </c>
      <c r="J390" s="163" t="str">
        <f t="array" ref="J390">IF($B390=FALSE,"",(INDEX(Straightness_1!$A$4:$S$39,MATCH($C390&amp;$D390,Straightness_1!$A$4:$A$39&amp;Straightness_1!$B$4:$B$39,0),18)))</f>
        <v/>
      </c>
      <c r="K390" s="163" t="str">
        <f t="array" ref="K390">IF($B390=FALSE,"",(INDEX(Straightness_1!$A$4:$S$39,MATCH($C390&amp;$D390,Straightness_1!$A$4:$A$39&amp;Straightness_1!$B$4:$B$39,0),19)))</f>
        <v/>
      </c>
      <c r="L390" s="163" t="str">
        <f t="shared" si="195"/>
        <v/>
      </c>
      <c r="M390" s="173" t="str">
        <f t="shared" si="202"/>
        <v/>
      </c>
      <c r="N390" s="163" t="str">
        <f t="shared" si="196"/>
        <v/>
      </c>
      <c r="O390" s="163" t="str">
        <f t="shared" si="203"/>
        <v/>
      </c>
      <c r="P390" s="247" t="str">
        <f t="shared" ca="1" si="197"/>
        <v/>
      </c>
      <c r="Q390" s="163" t="str">
        <f>IF($B390=FALSE,"",Straightness_1!D63)</f>
        <v/>
      </c>
      <c r="R390" s="163" t="str">
        <f t="shared" si="204"/>
        <v/>
      </c>
      <c r="S390" s="242" t="str">
        <f t="shared" ca="1" si="198"/>
        <v/>
      </c>
      <c r="T390" s="163" t="str">
        <f t="shared" si="199"/>
        <v/>
      </c>
      <c r="U390" s="163" t="str">
        <f t="shared" si="205"/>
        <v/>
      </c>
      <c r="V390" s="163" t="str">
        <f t="shared" si="206"/>
        <v/>
      </c>
      <c r="W390" s="117"/>
      <c r="X390" s="163" t="e">
        <f t="array" ref="X390">INDEX(Straightness_1!$A$4:$S$39,MATCH($C390&amp;$D390,Straightness_1!$A$4:$A$39&amp;Straightness_1!$B$4:$B$39,0),12)*1000</f>
        <v>#N/A</v>
      </c>
      <c r="Y390" s="163" t="e">
        <f t="array" ref="Y390">INDEX(Straightness_1!$A$4:$S$39,MATCH($C390&amp;$D390,Straightness_1!$A$4:$A$39&amp;Straightness_1!$B$4:$B$39,0),13)*1000</f>
        <v>#N/A</v>
      </c>
      <c r="Z390" s="163" t="str">
        <f t="shared" si="207"/>
        <v/>
      </c>
      <c r="AA390" s="166" t="e">
        <f t="shared" ca="1" si="208"/>
        <v>#DIV/0!</v>
      </c>
      <c r="AB390" s="166" t="e">
        <f t="shared" ca="1" si="209"/>
        <v>#VALUE!</v>
      </c>
      <c r="AC390" s="166" t="e">
        <f t="shared" ca="1" si="210"/>
        <v>#DIV/0!</v>
      </c>
      <c r="AD390" s="166" t="e">
        <f t="shared" ca="1" si="211"/>
        <v>#VALUE!</v>
      </c>
      <c r="AE390" s="166" t="e">
        <f t="shared" ca="1" si="212"/>
        <v>#N/A</v>
      </c>
      <c r="AF390" s="166" t="e">
        <f t="shared" ca="1" si="213"/>
        <v>#N/A</v>
      </c>
      <c r="AG390" s="163" t="str">
        <f t="shared" si="200"/>
        <v/>
      </c>
      <c r="AH390" s="166" t="e">
        <f t="shared" ca="1" si="201"/>
        <v>#DIV/0!</v>
      </c>
    </row>
    <row r="391" spans="1:34" ht="15" customHeight="1">
      <c r="B391" s="163" t="b">
        <f t="shared" si="194"/>
        <v>0</v>
      </c>
      <c r="C391" s="163" t="s">
        <v>581</v>
      </c>
      <c r="D391" s="163">
        <v>6</v>
      </c>
      <c r="E391" s="163" t="str">
        <f t="array" ref="E391">IF($B391=FALSE,"",(INDEX(Straightness_1!$A$4:$S$39,MATCH($C391&amp;$D391,Straightness_1!$A$4:$A$39&amp;Straightness_1!$B$4:$B$39,0),3)))</f>
        <v/>
      </c>
      <c r="F391" s="163" t="str">
        <f t="array" ref="F391">IF($B391=FALSE,"",(INDEX(Straightness_1!$A$4:$S$39,MATCH($C391&amp;$D391,Straightness_1!$A$4:$A$39&amp;Straightness_1!$B$4:$B$39,0),4)))</f>
        <v/>
      </c>
      <c r="G391" s="163" t="str">
        <f t="array" ref="G391">IF($B391=FALSE,"",(INDEX(Straightness_1!$A$4:$S$39,MATCH($C391&amp;$D391,Straightness_1!$A$4:$A$39&amp;Straightness_1!$B$4:$B$39,0),15)))</f>
        <v/>
      </c>
      <c r="H391" s="163" t="str">
        <f t="array" ref="H391">IF($B391=FALSE,"",(INDEX(Straightness_1!$A$4:$S$39,MATCH($C391&amp;$D391,Straightness_1!$A$4:$A$39&amp;Straightness_1!$B$4:$B$39,0),16)))</f>
        <v/>
      </c>
      <c r="I391" s="163" t="str">
        <f t="array" ref="I391">IF($B391=FALSE,"",(INDEX(Straightness_1!$A$4:$S$39,MATCH($C391&amp;$D391,Straightness_1!$A$4:$A$39&amp;Straightness_1!$B$4:$B$39,0),17)))</f>
        <v/>
      </c>
      <c r="J391" s="163" t="str">
        <f t="array" ref="J391">IF($B391=FALSE,"",(INDEX(Straightness_1!$A$4:$S$39,MATCH($C391&amp;$D391,Straightness_1!$A$4:$A$39&amp;Straightness_1!$B$4:$B$39,0),18)))</f>
        <v/>
      </c>
      <c r="K391" s="163" t="str">
        <f t="array" ref="K391">IF($B391=FALSE,"",(INDEX(Straightness_1!$A$4:$S$39,MATCH($C391&amp;$D391,Straightness_1!$A$4:$A$39&amp;Straightness_1!$B$4:$B$39,0),19)))</f>
        <v/>
      </c>
      <c r="L391" s="163" t="str">
        <f t="shared" si="195"/>
        <v/>
      </c>
      <c r="M391" s="173" t="str">
        <f t="shared" si="202"/>
        <v/>
      </c>
      <c r="N391" s="163" t="str">
        <f t="shared" si="196"/>
        <v/>
      </c>
      <c r="O391" s="163" t="str">
        <f t="shared" si="203"/>
        <v/>
      </c>
      <c r="P391" s="247" t="str">
        <f t="shared" ca="1" si="197"/>
        <v/>
      </c>
      <c r="Q391" s="163" t="str">
        <f>IF($B391=FALSE,"",Straightness_1!D64)</f>
        <v/>
      </c>
      <c r="R391" s="163" t="str">
        <f t="shared" si="204"/>
        <v/>
      </c>
      <c r="S391" s="242" t="str">
        <f t="shared" ca="1" si="198"/>
        <v/>
      </c>
      <c r="T391" s="163" t="str">
        <f t="shared" si="199"/>
        <v/>
      </c>
      <c r="U391" s="163" t="str">
        <f t="shared" si="205"/>
        <v/>
      </c>
      <c r="V391" s="163" t="str">
        <f t="shared" si="206"/>
        <v/>
      </c>
      <c r="W391" s="117"/>
      <c r="X391" s="163" t="e">
        <f t="array" ref="X391">INDEX(Straightness_1!$A$4:$S$39,MATCH($C391&amp;$D391,Straightness_1!$A$4:$A$39&amp;Straightness_1!$B$4:$B$39,0),12)*1000</f>
        <v>#N/A</v>
      </c>
      <c r="Y391" s="163" t="e">
        <f t="array" ref="Y391">INDEX(Straightness_1!$A$4:$S$39,MATCH($C391&amp;$D391,Straightness_1!$A$4:$A$39&amp;Straightness_1!$B$4:$B$39,0),13)*1000</f>
        <v>#N/A</v>
      </c>
      <c r="Z391" s="163" t="str">
        <f t="shared" si="207"/>
        <v/>
      </c>
      <c r="AA391" s="166" t="e">
        <f t="shared" ca="1" si="208"/>
        <v>#DIV/0!</v>
      </c>
      <c r="AB391" s="166" t="e">
        <f t="shared" ca="1" si="209"/>
        <v>#VALUE!</v>
      </c>
      <c r="AC391" s="166" t="e">
        <f t="shared" ca="1" si="210"/>
        <v>#DIV/0!</v>
      </c>
      <c r="AD391" s="166" t="e">
        <f t="shared" ca="1" si="211"/>
        <v>#VALUE!</v>
      </c>
      <c r="AE391" s="166" t="e">
        <f t="shared" ca="1" si="212"/>
        <v>#N/A</v>
      </c>
      <c r="AF391" s="166" t="e">
        <f t="shared" ca="1" si="213"/>
        <v>#N/A</v>
      </c>
      <c r="AG391" s="163" t="str">
        <f t="shared" si="200"/>
        <v/>
      </c>
      <c r="AH391" s="166" t="e">
        <f t="shared" ca="1" si="201"/>
        <v>#DIV/0!</v>
      </c>
    </row>
    <row r="392" spans="1:34" ht="15" customHeight="1">
      <c r="B392" s="163" t="b">
        <f t="shared" si="194"/>
        <v>0</v>
      </c>
      <c r="C392" s="163" t="s">
        <v>581</v>
      </c>
      <c r="D392" s="163">
        <v>7</v>
      </c>
      <c r="E392" s="163" t="str">
        <f t="array" ref="E392">IF($B392=FALSE,"",(INDEX(Straightness_1!$A$4:$S$39,MATCH($C392&amp;$D392,Straightness_1!$A$4:$A$39&amp;Straightness_1!$B$4:$B$39,0),3)))</f>
        <v/>
      </c>
      <c r="F392" s="163" t="str">
        <f t="array" ref="F392">IF($B392=FALSE,"",(INDEX(Straightness_1!$A$4:$S$39,MATCH($C392&amp;$D392,Straightness_1!$A$4:$A$39&amp;Straightness_1!$B$4:$B$39,0),4)))</f>
        <v/>
      </c>
      <c r="G392" s="163" t="str">
        <f t="array" ref="G392">IF($B392=FALSE,"",(INDEX(Straightness_1!$A$4:$S$39,MATCH($C392&amp;$D392,Straightness_1!$A$4:$A$39&amp;Straightness_1!$B$4:$B$39,0),15)))</f>
        <v/>
      </c>
      <c r="H392" s="163" t="str">
        <f t="array" ref="H392">IF($B392=FALSE,"",(INDEX(Straightness_1!$A$4:$S$39,MATCH($C392&amp;$D392,Straightness_1!$A$4:$A$39&amp;Straightness_1!$B$4:$B$39,0),16)))</f>
        <v/>
      </c>
      <c r="I392" s="163" t="str">
        <f t="array" ref="I392">IF($B392=FALSE,"",(INDEX(Straightness_1!$A$4:$S$39,MATCH($C392&amp;$D392,Straightness_1!$A$4:$A$39&amp;Straightness_1!$B$4:$B$39,0),17)))</f>
        <v/>
      </c>
      <c r="J392" s="163" t="str">
        <f t="array" ref="J392">IF($B392=FALSE,"",(INDEX(Straightness_1!$A$4:$S$39,MATCH($C392&amp;$D392,Straightness_1!$A$4:$A$39&amp;Straightness_1!$B$4:$B$39,0),18)))</f>
        <v/>
      </c>
      <c r="K392" s="163" t="str">
        <f t="array" ref="K392">IF($B392=FALSE,"",(INDEX(Straightness_1!$A$4:$S$39,MATCH($C392&amp;$D392,Straightness_1!$A$4:$A$39&amp;Straightness_1!$B$4:$B$39,0),19)))</f>
        <v/>
      </c>
      <c r="L392" s="163" t="str">
        <f t="shared" si="195"/>
        <v/>
      </c>
      <c r="M392" s="173" t="str">
        <f t="shared" si="202"/>
        <v/>
      </c>
      <c r="N392" s="163" t="str">
        <f t="shared" si="196"/>
        <v/>
      </c>
      <c r="O392" s="163" t="str">
        <f t="shared" si="203"/>
        <v/>
      </c>
      <c r="P392" s="247" t="str">
        <f t="shared" ca="1" si="197"/>
        <v/>
      </c>
      <c r="Q392" s="163" t="str">
        <f>IF($B392=FALSE,"",Straightness_1!D65)</f>
        <v/>
      </c>
      <c r="R392" s="163" t="str">
        <f t="shared" si="204"/>
        <v/>
      </c>
      <c r="S392" s="242" t="str">
        <f t="shared" ca="1" si="198"/>
        <v/>
      </c>
      <c r="T392" s="163" t="str">
        <f t="shared" si="199"/>
        <v/>
      </c>
      <c r="U392" s="163" t="str">
        <f t="shared" si="205"/>
        <v/>
      </c>
      <c r="V392" s="163" t="str">
        <f t="shared" si="206"/>
        <v/>
      </c>
      <c r="W392" s="117"/>
      <c r="X392" s="163" t="e">
        <f t="array" ref="X392">INDEX(Straightness_1!$A$4:$S$39,MATCH($C392&amp;$D392,Straightness_1!$A$4:$A$39&amp;Straightness_1!$B$4:$B$39,0),12)*1000</f>
        <v>#N/A</v>
      </c>
      <c r="Y392" s="163" t="e">
        <f t="array" ref="Y392">INDEX(Straightness_1!$A$4:$S$39,MATCH($C392&amp;$D392,Straightness_1!$A$4:$A$39&amp;Straightness_1!$B$4:$B$39,0),13)*1000</f>
        <v>#N/A</v>
      </c>
      <c r="Z392" s="163" t="str">
        <f t="shared" si="207"/>
        <v/>
      </c>
      <c r="AA392" s="166" t="e">
        <f t="shared" ca="1" si="208"/>
        <v>#DIV/0!</v>
      </c>
      <c r="AB392" s="166" t="e">
        <f t="shared" ca="1" si="209"/>
        <v>#VALUE!</v>
      </c>
      <c r="AC392" s="166" t="e">
        <f t="shared" ca="1" si="210"/>
        <v>#DIV/0!</v>
      </c>
      <c r="AD392" s="166" t="e">
        <f t="shared" ca="1" si="211"/>
        <v>#VALUE!</v>
      </c>
      <c r="AE392" s="166" t="e">
        <f t="shared" ca="1" si="212"/>
        <v>#N/A</v>
      </c>
      <c r="AF392" s="166" t="e">
        <f t="shared" ca="1" si="213"/>
        <v>#N/A</v>
      </c>
      <c r="AG392" s="163" t="str">
        <f t="shared" si="200"/>
        <v/>
      </c>
      <c r="AH392" s="166" t="e">
        <f t="shared" ca="1" si="201"/>
        <v>#DIV/0!</v>
      </c>
    </row>
    <row r="393" spans="1:34" ht="15" customHeight="1">
      <c r="B393" s="163" t="b">
        <f t="shared" si="194"/>
        <v>0</v>
      </c>
      <c r="C393" s="163" t="s">
        <v>581</v>
      </c>
      <c r="D393" s="163">
        <v>8</v>
      </c>
      <c r="E393" s="163" t="str">
        <f t="array" ref="E393">IF($B393=FALSE,"",(INDEX(Straightness_1!$A$4:$S$39,MATCH($C393&amp;$D393,Straightness_1!$A$4:$A$39&amp;Straightness_1!$B$4:$B$39,0),3)))</f>
        <v/>
      </c>
      <c r="F393" s="163" t="str">
        <f t="array" ref="F393">IF($B393=FALSE,"",(INDEX(Straightness_1!$A$4:$S$39,MATCH($C393&amp;$D393,Straightness_1!$A$4:$A$39&amp;Straightness_1!$B$4:$B$39,0),4)))</f>
        <v/>
      </c>
      <c r="G393" s="163" t="str">
        <f t="array" ref="G393">IF($B393=FALSE,"",(INDEX(Straightness_1!$A$4:$S$39,MATCH($C393&amp;$D393,Straightness_1!$A$4:$A$39&amp;Straightness_1!$B$4:$B$39,0),15)))</f>
        <v/>
      </c>
      <c r="H393" s="163" t="str">
        <f t="array" ref="H393">IF($B393=FALSE,"",(INDEX(Straightness_1!$A$4:$S$39,MATCH($C393&amp;$D393,Straightness_1!$A$4:$A$39&amp;Straightness_1!$B$4:$B$39,0),16)))</f>
        <v/>
      </c>
      <c r="I393" s="163" t="str">
        <f t="array" ref="I393">IF($B393=FALSE,"",(INDEX(Straightness_1!$A$4:$S$39,MATCH($C393&amp;$D393,Straightness_1!$A$4:$A$39&amp;Straightness_1!$B$4:$B$39,0),17)))</f>
        <v/>
      </c>
      <c r="J393" s="163" t="str">
        <f t="array" ref="J393">IF($B393=FALSE,"",(INDEX(Straightness_1!$A$4:$S$39,MATCH($C393&amp;$D393,Straightness_1!$A$4:$A$39&amp;Straightness_1!$B$4:$B$39,0),18)))</f>
        <v/>
      </c>
      <c r="K393" s="163" t="str">
        <f t="array" ref="K393">IF($B393=FALSE,"",(INDEX(Straightness_1!$A$4:$S$39,MATCH($C393&amp;$D393,Straightness_1!$A$4:$A$39&amp;Straightness_1!$B$4:$B$39,0),19)))</f>
        <v/>
      </c>
      <c r="L393" s="163" t="str">
        <f t="shared" si="195"/>
        <v/>
      </c>
      <c r="M393" s="173" t="str">
        <f t="shared" si="202"/>
        <v/>
      </c>
      <c r="N393" s="163" t="str">
        <f t="shared" si="196"/>
        <v/>
      </c>
      <c r="O393" s="163" t="str">
        <f t="shared" si="203"/>
        <v/>
      </c>
      <c r="P393" s="247" t="str">
        <f t="shared" ca="1" si="197"/>
        <v/>
      </c>
      <c r="Q393" s="163" t="str">
        <f>IF($B393=FALSE,"",Straightness_1!D66)</f>
        <v/>
      </c>
      <c r="R393" s="163" t="str">
        <f t="shared" si="204"/>
        <v/>
      </c>
      <c r="S393" s="242" t="str">
        <f t="shared" ca="1" si="198"/>
        <v/>
      </c>
      <c r="T393" s="163" t="str">
        <f t="shared" si="199"/>
        <v/>
      </c>
      <c r="U393" s="163" t="str">
        <f t="shared" si="205"/>
        <v/>
      </c>
      <c r="V393" s="163" t="str">
        <f t="shared" si="206"/>
        <v/>
      </c>
      <c r="W393" s="117"/>
      <c r="X393" s="163" t="e">
        <f t="array" ref="X393">INDEX(Straightness_1!$A$4:$S$39,MATCH($C393&amp;$D393,Straightness_1!$A$4:$A$39&amp;Straightness_1!$B$4:$B$39,0),12)*1000</f>
        <v>#N/A</v>
      </c>
      <c r="Y393" s="163" t="e">
        <f t="array" ref="Y393">INDEX(Straightness_1!$A$4:$S$39,MATCH($C393&amp;$D393,Straightness_1!$A$4:$A$39&amp;Straightness_1!$B$4:$B$39,0),13)*1000</f>
        <v>#N/A</v>
      </c>
      <c r="Z393" s="163" t="str">
        <f t="shared" si="207"/>
        <v/>
      </c>
      <c r="AA393" s="166" t="e">
        <f t="shared" ca="1" si="208"/>
        <v>#DIV/0!</v>
      </c>
      <c r="AB393" s="166" t="e">
        <f t="shared" ca="1" si="209"/>
        <v>#VALUE!</v>
      </c>
      <c r="AC393" s="166" t="e">
        <f t="shared" ca="1" si="210"/>
        <v>#DIV/0!</v>
      </c>
      <c r="AD393" s="166" t="e">
        <f t="shared" ca="1" si="211"/>
        <v>#VALUE!</v>
      </c>
      <c r="AE393" s="166" t="e">
        <f t="shared" ca="1" si="212"/>
        <v>#N/A</v>
      </c>
      <c r="AF393" s="166" t="e">
        <f t="shared" ca="1" si="213"/>
        <v>#N/A</v>
      </c>
      <c r="AG393" s="163" t="str">
        <f t="shared" si="200"/>
        <v/>
      </c>
      <c r="AH393" s="166" t="e">
        <f t="shared" ca="1" si="201"/>
        <v>#DIV/0!</v>
      </c>
    </row>
    <row r="394" spans="1:34" ht="15" customHeight="1">
      <c r="B394" s="163" t="b">
        <f t="shared" si="194"/>
        <v>0</v>
      </c>
      <c r="C394" s="163" t="s">
        <v>581</v>
      </c>
      <c r="D394" s="163">
        <v>9</v>
      </c>
      <c r="E394" s="163" t="str">
        <f t="array" ref="E394">IF($B394=FALSE,"",(INDEX(Straightness_1!$A$4:$S$39,MATCH($C394&amp;$D394,Straightness_1!$A$4:$A$39&amp;Straightness_1!$B$4:$B$39,0),3)))</f>
        <v/>
      </c>
      <c r="F394" s="163" t="str">
        <f t="array" ref="F394">IF($B394=FALSE,"",(INDEX(Straightness_1!$A$4:$S$39,MATCH($C394&amp;$D394,Straightness_1!$A$4:$A$39&amp;Straightness_1!$B$4:$B$39,0),4)))</f>
        <v/>
      </c>
      <c r="G394" s="163" t="str">
        <f t="array" ref="G394">IF($B394=FALSE,"",(INDEX(Straightness_1!$A$4:$S$39,MATCH($C394&amp;$D394,Straightness_1!$A$4:$A$39&amp;Straightness_1!$B$4:$B$39,0),15)))</f>
        <v/>
      </c>
      <c r="H394" s="163" t="str">
        <f t="array" ref="H394">IF($B394=FALSE,"",(INDEX(Straightness_1!$A$4:$S$39,MATCH($C394&amp;$D394,Straightness_1!$A$4:$A$39&amp;Straightness_1!$B$4:$B$39,0),16)))</f>
        <v/>
      </c>
      <c r="I394" s="163" t="str">
        <f t="array" ref="I394">IF($B394=FALSE,"",(INDEX(Straightness_1!$A$4:$S$39,MATCH($C394&amp;$D394,Straightness_1!$A$4:$A$39&amp;Straightness_1!$B$4:$B$39,0),17)))</f>
        <v/>
      </c>
      <c r="J394" s="163" t="str">
        <f t="array" ref="J394">IF($B394=FALSE,"",(INDEX(Straightness_1!$A$4:$S$39,MATCH($C394&amp;$D394,Straightness_1!$A$4:$A$39&amp;Straightness_1!$B$4:$B$39,0),18)))</f>
        <v/>
      </c>
      <c r="K394" s="163" t="str">
        <f t="array" ref="K394">IF($B394=FALSE,"",(INDEX(Straightness_1!$A$4:$S$39,MATCH($C394&amp;$D394,Straightness_1!$A$4:$A$39&amp;Straightness_1!$B$4:$B$39,0),19)))</f>
        <v/>
      </c>
      <c r="L394" s="163" t="str">
        <f t="shared" si="195"/>
        <v/>
      </c>
      <c r="M394" s="173" t="str">
        <f t="shared" si="202"/>
        <v/>
      </c>
      <c r="N394" s="163" t="str">
        <f t="shared" si="196"/>
        <v/>
      </c>
      <c r="O394" s="163" t="str">
        <f t="shared" si="203"/>
        <v/>
      </c>
      <c r="P394" s="247" t="str">
        <f t="shared" ca="1" si="197"/>
        <v/>
      </c>
      <c r="Q394" s="163" t="str">
        <f>IF($B394=FALSE,"",Straightness_1!D67)</f>
        <v/>
      </c>
      <c r="R394" s="163" t="str">
        <f t="shared" si="204"/>
        <v/>
      </c>
      <c r="S394" s="242" t="str">
        <f t="shared" ca="1" si="198"/>
        <v/>
      </c>
      <c r="T394" s="163" t="str">
        <f t="shared" si="199"/>
        <v/>
      </c>
      <c r="U394" s="163" t="str">
        <f t="shared" si="205"/>
        <v/>
      </c>
      <c r="V394" s="163" t="str">
        <f t="shared" si="206"/>
        <v/>
      </c>
      <c r="W394" s="117"/>
      <c r="X394" s="163" t="e">
        <f t="array" ref="X394">INDEX(Straightness_1!$A$4:$S$39,MATCH($C394&amp;$D394,Straightness_1!$A$4:$A$39&amp;Straightness_1!$B$4:$B$39,0),12)*1000</f>
        <v>#N/A</v>
      </c>
      <c r="Y394" s="163" t="e">
        <f t="array" ref="Y394">INDEX(Straightness_1!$A$4:$S$39,MATCH($C394&amp;$D394,Straightness_1!$A$4:$A$39&amp;Straightness_1!$B$4:$B$39,0),13)*1000</f>
        <v>#N/A</v>
      </c>
      <c r="Z394" s="163" t="str">
        <f t="shared" si="207"/>
        <v/>
      </c>
      <c r="AA394" s="166" t="e">
        <f t="shared" ca="1" si="208"/>
        <v>#DIV/0!</v>
      </c>
      <c r="AB394" s="166" t="e">
        <f t="shared" ca="1" si="209"/>
        <v>#VALUE!</v>
      </c>
      <c r="AC394" s="166" t="e">
        <f t="shared" ca="1" si="210"/>
        <v>#DIV/0!</v>
      </c>
      <c r="AD394" s="166" t="e">
        <f t="shared" ca="1" si="211"/>
        <v>#VALUE!</v>
      </c>
      <c r="AE394" s="166" t="e">
        <f t="shared" ca="1" si="212"/>
        <v>#N/A</v>
      </c>
      <c r="AF394" s="166" t="e">
        <f t="shared" ca="1" si="213"/>
        <v>#N/A</v>
      </c>
      <c r="AG394" s="163" t="str">
        <f t="shared" si="200"/>
        <v/>
      </c>
      <c r="AH394" s="166" t="e">
        <f t="shared" ca="1" si="201"/>
        <v>#DIV/0!</v>
      </c>
    </row>
    <row r="395" spans="1:34" ht="15" customHeight="1">
      <c r="B395" s="163" t="b">
        <f t="shared" si="194"/>
        <v>0</v>
      </c>
      <c r="C395" s="163" t="s">
        <v>581</v>
      </c>
      <c r="D395" s="163">
        <v>10</v>
      </c>
      <c r="E395" s="163" t="str">
        <f t="array" ref="E395">IF($B395=FALSE,"",(INDEX(Straightness_1!$A$4:$S$39,MATCH($C395&amp;$D395,Straightness_1!$A$4:$A$39&amp;Straightness_1!$B$4:$B$39,0),3)))</f>
        <v/>
      </c>
      <c r="F395" s="163" t="str">
        <f t="array" ref="F395">IF($B395=FALSE,"",(INDEX(Straightness_1!$A$4:$S$39,MATCH($C395&amp;$D395,Straightness_1!$A$4:$A$39&amp;Straightness_1!$B$4:$B$39,0),4)))</f>
        <v/>
      </c>
      <c r="G395" s="163" t="str">
        <f t="array" ref="G395">IF($B395=FALSE,"",(INDEX(Straightness_1!$A$4:$S$39,MATCH($C395&amp;$D395,Straightness_1!$A$4:$A$39&amp;Straightness_1!$B$4:$B$39,0),15)))</f>
        <v/>
      </c>
      <c r="H395" s="163" t="str">
        <f t="array" ref="H395">IF($B395=FALSE,"",(INDEX(Straightness_1!$A$4:$S$39,MATCH($C395&amp;$D395,Straightness_1!$A$4:$A$39&amp;Straightness_1!$B$4:$B$39,0),16)))</f>
        <v/>
      </c>
      <c r="I395" s="163" t="str">
        <f t="array" ref="I395">IF($B395=FALSE,"",(INDEX(Straightness_1!$A$4:$S$39,MATCH($C395&amp;$D395,Straightness_1!$A$4:$A$39&amp;Straightness_1!$B$4:$B$39,0),17)))</f>
        <v/>
      </c>
      <c r="J395" s="163" t="str">
        <f t="array" ref="J395">IF($B395=FALSE,"",(INDEX(Straightness_1!$A$4:$S$39,MATCH($C395&amp;$D395,Straightness_1!$A$4:$A$39&amp;Straightness_1!$B$4:$B$39,0),18)))</f>
        <v/>
      </c>
      <c r="K395" s="163" t="str">
        <f t="array" ref="K395">IF($B395=FALSE,"",(INDEX(Straightness_1!$A$4:$S$39,MATCH($C395&amp;$D395,Straightness_1!$A$4:$A$39&amp;Straightness_1!$B$4:$B$39,0),19)))</f>
        <v/>
      </c>
      <c r="L395" s="163" t="str">
        <f t="shared" si="195"/>
        <v/>
      </c>
      <c r="M395" s="173" t="str">
        <f t="shared" si="202"/>
        <v/>
      </c>
      <c r="N395" s="163" t="str">
        <f t="shared" si="196"/>
        <v/>
      </c>
      <c r="O395" s="163" t="str">
        <f t="shared" si="203"/>
        <v/>
      </c>
      <c r="P395" s="247" t="str">
        <f t="shared" ca="1" si="197"/>
        <v/>
      </c>
      <c r="Q395" s="163" t="str">
        <f>IF($B395=FALSE,"",Straightness_1!D68)</f>
        <v/>
      </c>
      <c r="R395" s="163" t="str">
        <f t="shared" si="204"/>
        <v/>
      </c>
      <c r="S395" s="242" t="str">
        <f t="shared" ca="1" si="198"/>
        <v/>
      </c>
      <c r="T395" s="163" t="str">
        <f t="shared" si="199"/>
        <v/>
      </c>
      <c r="U395" s="163" t="str">
        <f t="shared" si="205"/>
        <v/>
      </c>
      <c r="V395" s="163" t="str">
        <f t="shared" si="206"/>
        <v/>
      </c>
      <c r="W395" s="117"/>
      <c r="X395" s="163" t="e">
        <f t="array" ref="X395">INDEX(Straightness_1!$A$4:$S$39,MATCH($C395&amp;$D395,Straightness_1!$A$4:$A$39&amp;Straightness_1!$B$4:$B$39,0),12)*1000</f>
        <v>#N/A</v>
      </c>
      <c r="Y395" s="163" t="e">
        <f t="array" ref="Y395">INDEX(Straightness_1!$A$4:$S$39,MATCH($C395&amp;$D395,Straightness_1!$A$4:$A$39&amp;Straightness_1!$B$4:$B$39,0),13)*1000</f>
        <v>#N/A</v>
      </c>
      <c r="Z395" s="163" t="str">
        <f t="shared" si="207"/>
        <v/>
      </c>
      <c r="AA395" s="166" t="e">
        <f t="shared" ca="1" si="208"/>
        <v>#DIV/0!</v>
      </c>
      <c r="AB395" s="166" t="e">
        <f t="shared" ca="1" si="209"/>
        <v>#VALUE!</v>
      </c>
      <c r="AC395" s="166" t="e">
        <f ca="1">TEXT(V395,$O$407)</f>
        <v>#DIV/0!</v>
      </c>
      <c r="AD395" s="166" t="e">
        <f ca="1">TEXT(V395/1000,$P$407)</f>
        <v>#VALUE!</v>
      </c>
      <c r="AE395" s="166" t="e">
        <f ca="1">TEXT(Y395,"± "&amp;$O$407)</f>
        <v>#N/A</v>
      </c>
      <c r="AF395" s="166" t="e">
        <f ca="1">TEXT(Y395/1000,"± "&amp;$P$407)</f>
        <v>#N/A</v>
      </c>
      <c r="AG395" s="163" t="str">
        <f t="shared" si="200"/>
        <v/>
      </c>
      <c r="AH395" s="166" t="e">
        <f ca="1">T$407</f>
        <v>#DIV/0!</v>
      </c>
    </row>
    <row r="396" spans="1:34" ht="15" customHeight="1">
      <c r="B396" s="112"/>
      <c r="C396" s="112"/>
      <c r="D396" s="112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</row>
    <row r="397" spans="1:34" ht="15" customHeight="1">
      <c r="A397" s="111" t="s">
        <v>333</v>
      </c>
      <c r="C397" s="112"/>
      <c r="D397" s="112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  <c r="AA397" s="117"/>
      <c r="AB397" s="117"/>
    </row>
    <row r="398" spans="1:34" ht="15" customHeight="1">
      <c r="A398" s="111"/>
      <c r="B398" s="558"/>
      <c r="C398" s="558" t="s">
        <v>334</v>
      </c>
      <c r="D398" s="560" t="s">
        <v>335</v>
      </c>
      <c r="E398" s="558" t="s">
        <v>336</v>
      </c>
      <c r="F398" s="558" t="s">
        <v>299</v>
      </c>
      <c r="G398" s="551">
        <v>1</v>
      </c>
      <c r="H398" s="552"/>
      <c r="I398" s="552"/>
      <c r="J398" s="552"/>
      <c r="K398" s="553"/>
      <c r="L398" s="266">
        <v>2</v>
      </c>
      <c r="M398" s="261">
        <v>3</v>
      </c>
      <c r="N398" s="551">
        <v>4</v>
      </c>
      <c r="O398" s="553"/>
      <c r="P398" s="266">
        <v>5</v>
      </c>
      <c r="Q398" s="558" t="s">
        <v>338</v>
      </c>
      <c r="R398" s="117"/>
      <c r="S398" s="117"/>
      <c r="T398" s="117"/>
      <c r="U398" s="114"/>
    </row>
    <row r="399" spans="1:34" ht="15" customHeight="1">
      <c r="A399" s="111"/>
      <c r="B399" s="559"/>
      <c r="C399" s="559"/>
      <c r="D399" s="562"/>
      <c r="E399" s="559"/>
      <c r="F399" s="559"/>
      <c r="G399" s="261" t="s">
        <v>340</v>
      </c>
      <c r="H399" s="266" t="s">
        <v>341</v>
      </c>
      <c r="I399" s="266" t="s">
        <v>342</v>
      </c>
      <c r="J399" s="551" t="s">
        <v>337</v>
      </c>
      <c r="K399" s="553"/>
      <c r="L399" s="266" t="s">
        <v>343</v>
      </c>
      <c r="M399" s="261" t="s">
        <v>344</v>
      </c>
      <c r="N399" s="551" t="s">
        <v>345</v>
      </c>
      <c r="O399" s="553"/>
      <c r="P399" s="266" t="s">
        <v>346</v>
      </c>
      <c r="Q399" s="568"/>
      <c r="R399" s="117"/>
      <c r="S399" s="117"/>
      <c r="T399" s="117"/>
      <c r="U399" s="114"/>
    </row>
    <row r="400" spans="1:34" ht="15" customHeight="1">
      <c r="B400" s="266" t="s">
        <v>349</v>
      </c>
      <c r="C400" s="178" t="s">
        <v>350</v>
      </c>
      <c r="D400" s="179" t="s">
        <v>559</v>
      </c>
      <c r="E400" s="163" t="str">
        <f ca="1">OFFSET(S309,INT(C309/2),0)</f>
        <v>μm</v>
      </c>
      <c r="F400" s="180" t="s">
        <v>673</v>
      </c>
      <c r="G400" s="243">
        <f>MAX(Straightness_1!F43:F78)</f>
        <v>0</v>
      </c>
      <c r="H400" s="163"/>
      <c r="I400" s="163">
        <f>MIN(Straightness_1!H43:H78)</f>
        <v>0</v>
      </c>
      <c r="J400" s="185" t="e">
        <f>G400/I400</f>
        <v>#DIV/0!</v>
      </c>
      <c r="K400" s="165" t="s">
        <v>352</v>
      </c>
      <c r="L400" s="181" t="s">
        <v>353</v>
      </c>
      <c r="M400" s="175">
        <v>-1</v>
      </c>
      <c r="N400" s="182" t="e">
        <f>ABS(J400*M400)</f>
        <v>#DIV/0!</v>
      </c>
      <c r="O400" s="165" t="s">
        <v>352</v>
      </c>
      <c r="P400" s="163" t="s">
        <v>548</v>
      </c>
      <c r="Q400" s="186">
        <f>IF(P400="∞",0,N400^4/P400)</f>
        <v>0</v>
      </c>
      <c r="R400" s="117"/>
      <c r="S400" s="117"/>
      <c r="T400" s="117"/>
      <c r="U400" s="114"/>
    </row>
    <row r="401" spans="2:29" ht="15" customHeight="1">
      <c r="B401" s="266" t="s">
        <v>355</v>
      </c>
      <c r="C401" s="178" t="s">
        <v>300</v>
      </c>
      <c r="D401" s="179" t="s">
        <v>557</v>
      </c>
      <c r="E401" s="163" t="str">
        <f ca="1">OFFSET(P309,INT(C309/2),0)</f>
        <v>μm</v>
      </c>
      <c r="F401" s="180" t="s">
        <v>673</v>
      </c>
      <c r="G401" s="243">
        <f>MAX(C304,M310:M320,M325:M335,M340:M350,M355:M365,M370:M380,M385:M395)*1000</f>
        <v>0</v>
      </c>
      <c r="H401" s="163"/>
      <c r="I401" s="183">
        <v>5</v>
      </c>
      <c r="J401" s="190">
        <f>G401/(IF(H401="",1,H401)*SQRT(I401))</f>
        <v>0</v>
      </c>
      <c r="K401" s="165" t="s">
        <v>357</v>
      </c>
      <c r="L401" s="181" t="s">
        <v>358</v>
      </c>
      <c r="M401" s="175">
        <v>1</v>
      </c>
      <c r="N401" s="182">
        <f>ABS(J401*M401)</f>
        <v>0</v>
      </c>
      <c r="O401" s="165" t="s">
        <v>357</v>
      </c>
      <c r="P401" s="163">
        <v>4</v>
      </c>
      <c r="Q401" s="186">
        <f>IF(P401="∞",0,N401^4/P401)</f>
        <v>0</v>
      </c>
      <c r="R401" s="117"/>
      <c r="S401" s="117"/>
      <c r="T401" s="117"/>
      <c r="U401" s="114"/>
    </row>
    <row r="402" spans="2:29" ht="15" customHeight="1">
      <c r="B402" s="266" t="s">
        <v>373</v>
      </c>
      <c r="C402" s="178" t="s">
        <v>514</v>
      </c>
      <c r="D402" s="179" t="s">
        <v>582</v>
      </c>
      <c r="E402" s="163">
        <v>0</v>
      </c>
      <c r="F402" s="180" t="s">
        <v>673</v>
      </c>
      <c r="G402" s="163">
        <f>C304*1000</f>
        <v>0</v>
      </c>
      <c r="H402" s="163">
        <v>2</v>
      </c>
      <c r="I402" s="183">
        <v>3</v>
      </c>
      <c r="J402" s="190">
        <f>G402/(IF(H402="",1,H402)*SQRT(I402))</f>
        <v>0</v>
      </c>
      <c r="K402" s="165" t="s">
        <v>357</v>
      </c>
      <c r="L402" s="181" t="s">
        <v>347</v>
      </c>
      <c r="M402" s="175">
        <v>1</v>
      </c>
      <c r="N402" s="182">
        <f>ABS(J402*M402)</f>
        <v>0</v>
      </c>
      <c r="O402" s="165" t="s">
        <v>357</v>
      </c>
      <c r="P402" s="163" t="s">
        <v>354</v>
      </c>
      <c r="Q402" s="186">
        <f>IF(P402="∞",0,N402^4/P402)</f>
        <v>0</v>
      </c>
      <c r="R402" s="117"/>
      <c r="S402" s="117"/>
      <c r="T402" s="117"/>
      <c r="U402" s="114"/>
    </row>
    <row r="403" spans="2:29" ht="15" customHeight="1">
      <c r="B403" s="266" t="s">
        <v>374</v>
      </c>
      <c r="C403" s="178" t="s">
        <v>375</v>
      </c>
      <c r="D403" s="179" t="s">
        <v>376</v>
      </c>
      <c r="E403" s="163" t="e">
        <f ca="1">-E400+E401</f>
        <v>#VALUE!</v>
      </c>
      <c r="F403" s="180" t="s">
        <v>673</v>
      </c>
      <c r="G403" s="208"/>
      <c r="H403" s="207"/>
      <c r="I403" s="207"/>
      <c r="J403" s="244"/>
      <c r="K403" s="207"/>
      <c r="L403" s="207"/>
      <c r="M403" s="248"/>
      <c r="N403" s="185" t="e">
        <f>SQRT(SUMSQ(N400:N402))</f>
        <v>#DIV/0!</v>
      </c>
      <c r="O403" s="165" t="s">
        <v>352</v>
      </c>
      <c r="P403" s="177" t="str">
        <f>IF(Q403=0,"∞",ROUNDDOWN(N403^4/Q403,0))</f>
        <v>∞</v>
      </c>
      <c r="Q403" s="236">
        <f>SUM(Q400:Q402)</f>
        <v>0</v>
      </c>
      <c r="R403" s="117"/>
      <c r="S403" s="117"/>
      <c r="T403" s="117"/>
      <c r="U403" s="114"/>
    </row>
    <row r="404" spans="2:29" ht="15" customHeight="1">
      <c r="L404" s="117"/>
      <c r="U404" s="117"/>
      <c r="V404" s="117"/>
      <c r="W404" s="117"/>
      <c r="X404" s="117"/>
      <c r="Y404" s="117"/>
      <c r="AC404" s="117"/>
    </row>
    <row r="405" spans="2:29" ht="15" customHeight="1">
      <c r="B405" s="265"/>
      <c r="C405" s="551" t="s">
        <v>583</v>
      </c>
      <c r="D405" s="552"/>
      <c r="E405" s="552"/>
      <c r="F405" s="552"/>
      <c r="G405" s="553"/>
      <c r="H405" s="266" t="s">
        <v>378</v>
      </c>
      <c r="I405" s="266" t="s">
        <v>514</v>
      </c>
      <c r="J405" s="551" t="s">
        <v>584</v>
      </c>
      <c r="K405" s="552"/>
      <c r="L405" s="552"/>
      <c r="M405" s="553"/>
      <c r="N405" s="266" t="s">
        <v>540</v>
      </c>
      <c r="O405" s="551" t="s">
        <v>380</v>
      </c>
      <c r="P405" s="552"/>
      <c r="Q405" s="552"/>
      <c r="R405" s="558" t="s">
        <v>381</v>
      </c>
      <c r="S405" s="551" t="s">
        <v>1158</v>
      </c>
      <c r="T405" s="552"/>
      <c r="U405" s="553"/>
      <c r="W405" s="117"/>
    </row>
    <row r="406" spans="2:29" ht="15" customHeight="1">
      <c r="B406" s="265"/>
      <c r="C406" s="265">
        <v>1</v>
      </c>
      <c r="D406" s="265">
        <v>2</v>
      </c>
      <c r="E406" s="265" t="s">
        <v>316</v>
      </c>
      <c r="F406" s="265" t="s">
        <v>299</v>
      </c>
      <c r="G406" s="265" t="s">
        <v>520</v>
      </c>
      <c r="H406" s="266" t="s">
        <v>352</v>
      </c>
      <c r="I406" s="265" t="s">
        <v>326</v>
      </c>
      <c r="J406" s="266" t="s">
        <v>542</v>
      </c>
      <c r="K406" s="266" t="s">
        <v>464</v>
      </c>
      <c r="L406" s="266" t="s">
        <v>285</v>
      </c>
      <c r="M406" s="266" t="s">
        <v>378</v>
      </c>
      <c r="N406" s="265"/>
      <c r="O406" s="266" t="s">
        <v>546</v>
      </c>
      <c r="P406" s="266" t="s">
        <v>383</v>
      </c>
      <c r="Q406" s="266" t="s">
        <v>585</v>
      </c>
      <c r="R406" s="559"/>
      <c r="S406" s="303" t="s">
        <v>352</v>
      </c>
      <c r="T406" s="304" t="s">
        <v>1159</v>
      </c>
      <c r="U406" s="304" t="s">
        <v>1160</v>
      </c>
      <c r="W406" s="117"/>
    </row>
    <row r="407" spans="2:29" ht="15" customHeight="1">
      <c r="B407" s="265" t="s">
        <v>377</v>
      </c>
      <c r="C407" s="119" t="e">
        <f ca="1">N403*C409</f>
        <v>#DIV/0!</v>
      </c>
      <c r="D407" s="119"/>
      <c r="E407" s="119"/>
      <c r="F407" s="121" t="str">
        <f>O403</f>
        <v>μm</v>
      </c>
      <c r="G407" s="126" t="e">
        <f ca="1">SQRT(SUMSQ(C407,D407*E407))</f>
        <v>#DIV/0!</v>
      </c>
      <c r="H407" s="125" t="e">
        <f ca="1">MAX(G407:G408)</f>
        <v>#DIV/0!</v>
      </c>
      <c r="I407" s="153">
        <f>C304</f>
        <v>0</v>
      </c>
      <c r="J407" s="118" t="e">
        <f ca="1">IF(H407&lt;0.00001,6,IF(H407&lt;0.0001,5,IF(H407&lt;0.001,4,IF(H407&lt;0.01,3,IF(H407&lt;0.1,2,IF(H407&lt;1,1,IF(H407&lt;10,0,IF(H407&lt;100,-1,-2))))))))+K408</f>
        <v>#DIV/0!</v>
      </c>
      <c r="K407" s="118" t="e">
        <f ca="1">J407+3</f>
        <v>#DIV/0!</v>
      </c>
      <c r="L407" s="163">
        <f>IFERROR(LEN(I407)-FIND(".",I407),0)</f>
        <v>0</v>
      </c>
      <c r="M407" s="186" t="e">
        <f ca="1">J407</f>
        <v>#DIV/0!</v>
      </c>
      <c r="N407" s="153" t="e">
        <f ca="1">ABS((H407-ROUND(H407,M407))/H407*100)</f>
        <v>#DIV/0!</v>
      </c>
      <c r="O407" s="163" t="e">
        <f ca="1">OFFSET(P411,MATCH(J407,O412:O421,0),0)</f>
        <v>#DIV/0!</v>
      </c>
      <c r="P407" s="163" t="e">
        <f ca="1">OFFSET(P411,MATCH(K407,O412:O421,0),0)</f>
        <v>#DIV/0!</v>
      </c>
      <c r="Q407" s="163" t="str">
        <f ca="1">OFFSET(P411,MATCH(L407,O412:O421,0),0)</f>
        <v>0</v>
      </c>
      <c r="R407" s="122">
        <f ca="1">IFERROR(IF(G407=H407,0,1),0)</f>
        <v>0</v>
      </c>
      <c r="S407" s="127" t="e">
        <f ca="1">TEXT(IF(N407&gt;5,ROUNDUP(H407,J407),ROUND(H407,J407)),O407)</f>
        <v>#DIV/0!</v>
      </c>
      <c r="T407" s="127" t="e">
        <f ca="1">TEXT(IF(N407&gt;5,ROUNDUP(H407/1000,K407),ROUND(H407/1000,K407)),P407)</f>
        <v>#DIV/0!</v>
      </c>
      <c r="U407" s="127" t="e">
        <f ca="1">S407&amp;" "&amp;H406</f>
        <v>#DIV/0!</v>
      </c>
      <c r="W407" s="117"/>
    </row>
    <row r="408" spans="2:29" ht="15" customHeight="1">
      <c r="B408" s="265" t="s">
        <v>385</v>
      </c>
      <c r="C408" s="120">
        <f>E304</f>
        <v>0</v>
      </c>
      <c r="D408" s="120"/>
      <c r="E408" s="120"/>
      <c r="F408" s="121">
        <f>G304</f>
        <v>0</v>
      </c>
      <c r="G408" s="126">
        <f>SQRT(SUMSQ(C408,D408*E408))</f>
        <v>0</v>
      </c>
      <c r="J408" s="266" t="s">
        <v>516</v>
      </c>
      <c r="K408" s="163">
        <f>IF(O408=TRUE,1,기본정보!$A$47)</f>
        <v>1</v>
      </c>
      <c r="L408" s="266" t="s">
        <v>586</v>
      </c>
      <c r="M408" s="163" t="b">
        <f>IF(O408=TRUE,FALSE,기본정보!$A$52)</f>
        <v>0</v>
      </c>
      <c r="N408" s="266" t="s">
        <v>388</v>
      </c>
      <c r="O408" s="163" t="b">
        <f>기본정보!$A$46=0</f>
        <v>1</v>
      </c>
      <c r="R408" s="114"/>
      <c r="S408" s="114"/>
      <c r="T408" s="114"/>
      <c r="U408" s="114"/>
      <c r="W408" s="117"/>
    </row>
    <row r="409" spans="2:29" ht="15" customHeight="1">
      <c r="B409" s="266" t="s">
        <v>412</v>
      </c>
      <c r="C409" s="163">
        <f ca="1">IF(OR(P403="∞",P403&gt;=10),2,OFFSET(J411,MATCH(P403,I412:I421,0),0))</f>
        <v>2</v>
      </c>
      <c r="D409" s="115"/>
      <c r="Q409" s="114"/>
      <c r="R409" s="114"/>
      <c r="S409" s="114"/>
      <c r="T409" s="114"/>
      <c r="U409" s="114"/>
      <c r="V409" s="117"/>
    </row>
    <row r="410" spans="2:29" ht="15" customHeight="1">
      <c r="B410" s="123"/>
      <c r="C410" s="115"/>
      <c r="D410" s="115"/>
      <c r="F410" s="114"/>
      <c r="I410" s="178" t="s">
        <v>53</v>
      </c>
      <c r="J410" s="178" t="s">
        <v>390</v>
      </c>
      <c r="M410" s="114"/>
      <c r="N410" s="114"/>
      <c r="O410" s="262" t="s">
        <v>467</v>
      </c>
      <c r="P410" s="262" t="s">
        <v>468</v>
      </c>
      <c r="Q410" s="114"/>
      <c r="R410" s="114"/>
      <c r="S410" s="114"/>
      <c r="T410" s="114"/>
      <c r="U410" s="114"/>
    </row>
    <row r="411" spans="2:29" ht="15" customHeight="1">
      <c r="B411" s="115"/>
      <c r="C411" s="115"/>
      <c r="D411" s="115"/>
      <c r="I411" s="178"/>
      <c r="J411" s="178">
        <v>95.45</v>
      </c>
      <c r="M411" s="114"/>
      <c r="N411" s="114"/>
      <c r="O411" s="271" t="s">
        <v>587</v>
      </c>
      <c r="P411" s="271" t="s">
        <v>588</v>
      </c>
      <c r="Q411" s="114"/>
      <c r="R411" s="114"/>
      <c r="S411" s="114"/>
      <c r="T411" s="114"/>
      <c r="U411" s="114"/>
    </row>
    <row r="412" spans="2:29" ht="15" customHeight="1">
      <c r="B412" s="115"/>
      <c r="C412" s="115"/>
      <c r="D412" s="115"/>
      <c r="I412" s="163">
        <v>1</v>
      </c>
      <c r="J412" s="163">
        <v>13.97</v>
      </c>
      <c r="M412" s="114"/>
      <c r="N412" s="114"/>
      <c r="O412" s="187">
        <v>0</v>
      </c>
      <c r="P412" s="188" t="s">
        <v>400</v>
      </c>
      <c r="Q412" s="114"/>
      <c r="R412" s="114"/>
      <c r="S412" s="114"/>
      <c r="T412" s="114"/>
      <c r="U412" s="114"/>
    </row>
    <row r="413" spans="2:29" ht="15" customHeight="1">
      <c r="B413" s="115"/>
      <c r="C413" s="115"/>
      <c r="D413" s="115"/>
      <c r="H413" s="114"/>
      <c r="I413" s="163">
        <v>2</v>
      </c>
      <c r="J413" s="163">
        <v>4.53</v>
      </c>
      <c r="O413" s="187">
        <v>1</v>
      </c>
      <c r="P413" s="188" t="s">
        <v>402</v>
      </c>
      <c r="Q413" s="114"/>
      <c r="R413" s="114"/>
      <c r="S413" s="114"/>
      <c r="T413" s="114"/>
      <c r="U413" s="114"/>
    </row>
    <row r="414" spans="2:29" ht="15" customHeight="1">
      <c r="B414" s="115"/>
      <c r="C414" s="115"/>
      <c r="D414" s="115"/>
      <c r="H414" s="114"/>
      <c r="I414" s="163">
        <v>3</v>
      </c>
      <c r="J414" s="163">
        <v>3.31</v>
      </c>
      <c r="O414" s="187">
        <v>2</v>
      </c>
      <c r="P414" s="188" t="s">
        <v>404</v>
      </c>
      <c r="Q414" s="114"/>
      <c r="R414" s="114"/>
      <c r="S414" s="114"/>
      <c r="T414" s="114"/>
      <c r="U414" s="114"/>
    </row>
    <row r="415" spans="2:29" ht="15" customHeight="1">
      <c r="B415" s="115"/>
      <c r="C415" s="115"/>
      <c r="D415" s="115"/>
      <c r="H415" s="114"/>
      <c r="I415" s="163">
        <v>4</v>
      </c>
      <c r="J415" s="163">
        <v>2.87</v>
      </c>
      <c r="O415" s="187">
        <v>3</v>
      </c>
      <c r="P415" s="188" t="s">
        <v>409</v>
      </c>
      <c r="Q415" s="114"/>
      <c r="R415" s="114"/>
      <c r="S415" s="114"/>
      <c r="T415" s="114"/>
      <c r="U415" s="114"/>
      <c r="V415" s="117"/>
    </row>
    <row r="416" spans="2:29" ht="15" customHeight="1">
      <c r="B416" s="115"/>
      <c r="C416" s="115"/>
      <c r="D416" s="115"/>
      <c r="H416" s="114"/>
      <c r="I416" s="163">
        <v>5</v>
      </c>
      <c r="J416" s="163">
        <v>2.65</v>
      </c>
      <c r="O416" s="187">
        <v>4</v>
      </c>
      <c r="P416" s="188" t="s">
        <v>410</v>
      </c>
      <c r="Q416" s="114"/>
      <c r="R416" s="114"/>
      <c r="S416" s="114"/>
      <c r="T416" s="114"/>
      <c r="U416" s="114"/>
      <c r="V416" s="117"/>
    </row>
    <row r="417" spans="1:33" ht="15" customHeight="1">
      <c r="B417" s="115"/>
      <c r="C417" s="115"/>
      <c r="D417" s="115"/>
      <c r="H417" s="114"/>
      <c r="I417" s="163">
        <v>6</v>
      </c>
      <c r="J417" s="163">
        <v>2.52</v>
      </c>
      <c r="O417" s="187">
        <v>5</v>
      </c>
      <c r="P417" s="188" t="s">
        <v>411</v>
      </c>
      <c r="Q417" s="114"/>
      <c r="R417" s="114"/>
      <c r="S417" s="114"/>
      <c r="T417" s="114"/>
      <c r="U417" s="114"/>
      <c r="V417" s="117"/>
    </row>
    <row r="418" spans="1:33" ht="15" customHeight="1">
      <c r="B418" s="115"/>
      <c r="C418" s="115"/>
      <c r="D418" s="115"/>
      <c r="H418" s="114"/>
      <c r="I418" s="163">
        <v>7</v>
      </c>
      <c r="J418" s="163">
        <v>2.4300000000000002</v>
      </c>
      <c r="O418" s="187">
        <v>6</v>
      </c>
      <c r="P418" s="188" t="s">
        <v>527</v>
      </c>
      <c r="Q418" s="114"/>
      <c r="R418" s="114"/>
      <c r="S418" s="114"/>
      <c r="T418" s="114"/>
      <c r="U418" s="114"/>
      <c r="V418" s="117"/>
    </row>
    <row r="419" spans="1:33" ht="15" customHeight="1">
      <c r="B419" s="115"/>
      <c r="C419" s="115"/>
      <c r="D419" s="115"/>
      <c r="H419" s="114"/>
      <c r="I419" s="163">
        <v>8</v>
      </c>
      <c r="J419" s="163">
        <v>2.37</v>
      </c>
      <c r="O419" s="187">
        <v>7</v>
      </c>
      <c r="P419" s="188" t="s">
        <v>414</v>
      </c>
      <c r="Q419" s="114"/>
      <c r="R419" s="114"/>
      <c r="S419" s="114"/>
      <c r="T419" s="114"/>
      <c r="U419" s="114"/>
      <c r="V419" s="117"/>
    </row>
    <row r="420" spans="1:33" ht="15" customHeight="1">
      <c r="B420" s="115"/>
      <c r="C420" s="115"/>
      <c r="D420" s="115"/>
      <c r="I420" s="163">
        <v>9</v>
      </c>
      <c r="J420" s="163">
        <v>2.3199999999999998</v>
      </c>
      <c r="O420" s="187">
        <v>8</v>
      </c>
      <c r="P420" s="188" t="s">
        <v>415</v>
      </c>
      <c r="Q420" s="114"/>
      <c r="R420" s="114"/>
      <c r="S420" s="114"/>
      <c r="T420" s="114"/>
      <c r="U420" s="114"/>
      <c r="V420" s="117"/>
    </row>
    <row r="421" spans="1:33" ht="15" customHeight="1">
      <c r="B421" s="115"/>
      <c r="C421" s="115"/>
      <c r="D421" s="115"/>
      <c r="I421" s="163" t="s">
        <v>54</v>
      </c>
      <c r="J421" s="163">
        <v>2</v>
      </c>
      <c r="O421" s="187">
        <v>9</v>
      </c>
      <c r="P421" s="188" t="s">
        <v>416</v>
      </c>
      <c r="Q421" s="114"/>
      <c r="R421" s="114"/>
      <c r="S421" s="114"/>
      <c r="T421" s="114"/>
      <c r="U421" s="114"/>
      <c r="V421" s="117"/>
    </row>
    <row r="422" spans="1:33" ht="15" customHeight="1">
      <c r="B422" s="115"/>
      <c r="C422" s="115"/>
      <c r="D422" s="115"/>
      <c r="Q422" s="114"/>
      <c r="R422" s="114"/>
      <c r="S422" s="114"/>
      <c r="T422" s="114"/>
      <c r="U422" s="114"/>
      <c r="V422" s="117"/>
    </row>
    <row r="423" spans="1:33" ht="18" customHeight="1">
      <c r="A423" s="227" t="s">
        <v>589</v>
      </c>
    </row>
    <row r="424" spans="1:33" ht="15" customHeight="1">
      <c r="A424" s="111" t="s">
        <v>555</v>
      </c>
      <c r="B424" s="112"/>
      <c r="C424" s="112"/>
      <c r="D424" s="112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</row>
    <row r="425" spans="1:33" ht="15" customHeight="1">
      <c r="B425" s="266" t="s">
        <v>420</v>
      </c>
      <c r="C425" s="266" t="s">
        <v>514</v>
      </c>
      <c r="D425" s="266" t="s">
        <v>299</v>
      </c>
      <c r="E425" s="266" t="s">
        <v>292</v>
      </c>
      <c r="F425" s="266" t="s">
        <v>293</v>
      </c>
      <c r="G425" s="266" t="s">
        <v>294</v>
      </c>
      <c r="H425" s="113"/>
      <c r="I425" s="113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</row>
    <row r="426" spans="1:33" ht="15" customHeight="1">
      <c r="B426" s="163">
        <f>Squareness_1!J4</f>
        <v>0</v>
      </c>
      <c r="C426" s="163">
        <f>Squareness_1!K4</f>
        <v>0</v>
      </c>
      <c r="D426" s="163">
        <f>Squareness_1!L4</f>
        <v>0</v>
      </c>
      <c r="E426" s="163">
        <f>Squareness_1!F4</f>
        <v>0</v>
      </c>
      <c r="F426" s="163">
        <f>Squareness_1!G4</f>
        <v>0</v>
      </c>
      <c r="G426" s="163">
        <f>Squareness_1!H4</f>
        <v>0</v>
      </c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</row>
    <row r="427" spans="1:33" ht="15" customHeight="1">
      <c r="B427" s="112"/>
      <c r="C427" s="112"/>
      <c r="D427" s="112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</row>
    <row r="428" spans="1:33" ht="15" customHeight="1">
      <c r="A428" s="111" t="s">
        <v>295</v>
      </c>
      <c r="E428" s="116"/>
      <c r="F428" s="112"/>
      <c r="G428" s="117"/>
      <c r="H428" s="117"/>
      <c r="I428" s="117"/>
      <c r="J428" s="117"/>
      <c r="K428" s="117"/>
      <c r="L428" s="117"/>
      <c r="M428" s="117"/>
      <c r="N428" s="117"/>
      <c r="O428" s="117"/>
      <c r="P428" s="117"/>
      <c r="Q428" s="117"/>
      <c r="R428" s="117"/>
      <c r="S428" s="117"/>
      <c r="T428" s="117"/>
      <c r="U428" s="117"/>
      <c r="Y428" s="124" t="s">
        <v>296</v>
      </c>
    </row>
    <row r="429" spans="1:33" ht="15" customHeight="1">
      <c r="B429" s="560" t="s">
        <v>297</v>
      </c>
      <c r="C429" s="560" t="s">
        <v>556</v>
      </c>
      <c r="D429" s="560" t="s">
        <v>590</v>
      </c>
      <c r="E429" s="560" t="s">
        <v>299</v>
      </c>
      <c r="F429" s="560" t="s">
        <v>298</v>
      </c>
      <c r="G429" s="560" t="s">
        <v>299</v>
      </c>
      <c r="H429" s="563" t="s">
        <v>195</v>
      </c>
      <c r="I429" s="564"/>
      <c r="J429" s="564"/>
      <c r="K429" s="564"/>
      <c r="L429" s="564"/>
      <c r="M429" s="565"/>
      <c r="N429" s="566" t="s">
        <v>424</v>
      </c>
      <c r="O429" s="558" t="s">
        <v>557</v>
      </c>
      <c r="P429" s="551" t="s">
        <v>591</v>
      </c>
      <c r="Q429" s="553"/>
      <c r="R429" s="558" t="s">
        <v>559</v>
      </c>
      <c r="S429" s="556" t="s">
        <v>592</v>
      </c>
      <c r="T429" s="571"/>
      <c r="U429" s="551" t="s">
        <v>305</v>
      </c>
      <c r="V429" s="552"/>
      <c r="W429" s="553"/>
      <c r="X429" s="117"/>
      <c r="Y429" s="569" t="s">
        <v>436</v>
      </c>
      <c r="Z429" s="570"/>
      <c r="AA429" s="556" t="s">
        <v>562</v>
      </c>
      <c r="AB429" s="557"/>
      <c r="AC429" s="557"/>
      <c r="AD429" s="557"/>
      <c r="AE429" s="557"/>
      <c r="AF429" s="557"/>
      <c r="AG429" s="571"/>
    </row>
    <row r="430" spans="1:33" ht="15" customHeight="1">
      <c r="B430" s="561"/>
      <c r="C430" s="561"/>
      <c r="D430" s="561"/>
      <c r="E430" s="561"/>
      <c r="F430" s="561"/>
      <c r="G430" s="561"/>
      <c r="H430" s="172" t="s">
        <v>593</v>
      </c>
      <c r="I430" s="265" t="s">
        <v>594</v>
      </c>
      <c r="J430" s="172" t="s">
        <v>104</v>
      </c>
      <c r="K430" s="265" t="s">
        <v>105</v>
      </c>
      <c r="L430" s="172" t="s">
        <v>106</v>
      </c>
      <c r="M430" s="265" t="s">
        <v>308</v>
      </c>
      <c r="N430" s="567"/>
      <c r="O430" s="559"/>
      <c r="P430" s="266" t="s">
        <v>595</v>
      </c>
      <c r="Q430" s="266" t="s">
        <v>571</v>
      </c>
      <c r="R430" s="559"/>
      <c r="S430" s="551" t="s">
        <v>370</v>
      </c>
      <c r="T430" s="553"/>
      <c r="U430" s="551" t="s">
        <v>596</v>
      </c>
      <c r="V430" s="553"/>
      <c r="W430" s="266" t="s">
        <v>597</v>
      </c>
      <c r="X430" s="117"/>
      <c r="Y430" s="201" t="s">
        <v>505</v>
      </c>
      <c r="Z430" s="201" t="s">
        <v>598</v>
      </c>
      <c r="AA430" s="266" t="s">
        <v>567</v>
      </c>
      <c r="AB430" s="563" t="s">
        <v>596</v>
      </c>
      <c r="AC430" s="565"/>
      <c r="AD430" s="266" t="s">
        <v>597</v>
      </c>
      <c r="AE430" s="264" t="s">
        <v>436</v>
      </c>
      <c r="AF430" s="200" t="s">
        <v>324</v>
      </c>
      <c r="AG430" s="200" t="s">
        <v>546</v>
      </c>
    </row>
    <row r="431" spans="1:33" ht="15" customHeight="1">
      <c r="B431" s="562"/>
      <c r="C431" s="562"/>
      <c r="D431" s="562"/>
      <c r="E431" s="562"/>
      <c r="F431" s="562"/>
      <c r="G431" s="562"/>
      <c r="H431" s="265">
        <f>D426</f>
        <v>0</v>
      </c>
      <c r="I431" s="265">
        <f>H431</f>
        <v>0</v>
      </c>
      <c r="J431" s="265">
        <f t="shared" ref="J431:S431" si="214">I431</f>
        <v>0</v>
      </c>
      <c r="K431" s="265">
        <f t="shared" si="214"/>
        <v>0</v>
      </c>
      <c r="L431" s="265">
        <f t="shared" si="214"/>
        <v>0</v>
      </c>
      <c r="M431" s="265">
        <f t="shared" si="214"/>
        <v>0</v>
      </c>
      <c r="N431" s="265">
        <f t="shared" si="214"/>
        <v>0</v>
      </c>
      <c r="O431" s="265">
        <f t="shared" si="214"/>
        <v>0</v>
      </c>
      <c r="P431" s="265" t="s">
        <v>326</v>
      </c>
      <c r="Q431" s="265" t="s">
        <v>352</v>
      </c>
      <c r="R431" s="265">
        <f>O431</f>
        <v>0</v>
      </c>
      <c r="S431" s="265">
        <f t="shared" si="214"/>
        <v>0</v>
      </c>
      <c r="T431" s="265" t="s">
        <v>599</v>
      </c>
      <c r="U431" s="265">
        <f>S431</f>
        <v>0</v>
      </c>
      <c r="V431" s="265" t="str">
        <f>T431</f>
        <v>˝</v>
      </c>
      <c r="W431" s="265">
        <f>U431</f>
        <v>0</v>
      </c>
      <c r="X431" s="117"/>
      <c r="Y431" s="266">
        <f>W431</f>
        <v>0</v>
      </c>
      <c r="Z431" s="266">
        <f>Y431</f>
        <v>0</v>
      </c>
      <c r="AA431" s="266">
        <f>Z431</f>
        <v>0</v>
      </c>
      <c r="AB431" s="266">
        <f>AA431</f>
        <v>0</v>
      </c>
      <c r="AC431" s="266" t="str">
        <f>V431</f>
        <v>˝</v>
      </c>
      <c r="AD431" s="266">
        <f>AB431</f>
        <v>0</v>
      </c>
      <c r="AE431" s="266">
        <f>AB431</f>
        <v>0</v>
      </c>
      <c r="AF431" s="270">
        <f>IF(TYPE(MATCH("FAIL",AF432:AF434,0))=16,0,0)</f>
        <v>0</v>
      </c>
      <c r="AG431" s="304">
        <f>AE431</f>
        <v>0</v>
      </c>
    </row>
    <row r="432" spans="1:33" ht="15" customHeight="1">
      <c r="B432" s="163" t="b">
        <f>IF(TRIM(Squareness_1!A4)="",FALSE,TRUE)</f>
        <v>0</v>
      </c>
      <c r="C432" s="163" t="str">
        <f>IF($B432=FALSE,"",Squareness_1!A4)</f>
        <v/>
      </c>
      <c r="D432" s="163" t="str">
        <f>IF($B432=FALSE,"",VALUE(Squareness_1!B4))</f>
        <v/>
      </c>
      <c r="E432" s="163" t="str">
        <f>IF($B432=FALSE,"",Squareness_1!C4)</f>
        <v/>
      </c>
      <c r="F432" s="163" t="str">
        <f>IF($B432=FALSE,"",VALUE(Squareness_1!D4))</f>
        <v/>
      </c>
      <c r="G432" s="163" t="str">
        <f>IF($B432=FALSE,"",Squareness_1!E4)</f>
        <v/>
      </c>
      <c r="H432" s="163" t="str">
        <f>IF($B432=FALSE,"",Squareness_1!P4)</f>
        <v/>
      </c>
      <c r="I432" s="163" t="str">
        <f>IF($B432=FALSE,"",Squareness_1!Q4)</f>
        <v/>
      </c>
      <c r="J432" s="163" t="str">
        <f>IF($B432=FALSE,"",Squareness_1!R4)</f>
        <v/>
      </c>
      <c r="K432" s="163" t="str">
        <f>IF($B432=FALSE,"",Squareness_1!S4)</f>
        <v/>
      </c>
      <c r="L432" s="163" t="str">
        <f>IF($B432=FALSE,"",Squareness_1!T4)</f>
        <v/>
      </c>
      <c r="M432" s="163" t="str">
        <f>IF($B432=FALSE,"",AVERAGE(H432:L432))</f>
        <v/>
      </c>
      <c r="N432" s="173" t="str">
        <f>IF($B432=FALSE,"",STDEV(H432:L432))</f>
        <v/>
      </c>
      <c r="O432" s="242" t="str">
        <f>IF($B432=FALSE,"",M432)</f>
        <v/>
      </c>
      <c r="P432" s="163" t="str">
        <f>IF($B432=FALSE,"",Squareness_1!B10)</f>
        <v/>
      </c>
      <c r="Q432" s="163" t="str">
        <f>IF($B432=FALSE,"",Squareness_1!D10)</f>
        <v/>
      </c>
      <c r="R432" s="249" t="e">
        <f>DEGREES(ATAN((Q432/1000)/P432))+90</f>
        <v>#VALUE!</v>
      </c>
      <c r="S432" s="250" t="str">
        <f>IF($B432=FALSE,"",R432-O432)</f>
        <v/>
      </c>
      <c r="T432" s="243" t="e">
        <f>S432*3600</f>
        <v>#VALUE!</v>
      </c>
      <c r="U432" s="163" t="str">
        <f>IF($B432=FALSE,"",ROUND(S432,$L$446))</f>
        <v/>
      </c>
      <c r="V432" s="163" t="str">
        <f>IF($B432=FALSE,"",ROUND(-T432,$J$446))</f>
        <v/>
      </c>
      <c r="W432" s="163" t="str">
        <f>IF($B432=FALSE,"",ROUND(F432+S432,$L$446))</f>
        <v/>
      </c>
      <c r="X432" s="117"/>
      <c r="Y432" s="163">
        <f>ROUND(Squareness_1!M4,$K$446)</f>
        <v>0</v>
      </c>
      <c r="Z432" s="163">
        <f>ROUND(Squareness_1!N4,$K$446)</f>
        <v>0</v>
      </c>
      <c r="AA432" s="163" t="str">
        <f>TEXT(F432,IF(F432&gt;=1000,"# ##0","0"))</f>
        <v/>
      </c>
      <c r="AB432" s="166" t="str">
        <f ca="1">TEXT(U432,$P$446)</f>
        <v/>
      </c>
      <c r="AC432" s="166" t="e">
        <f ca="1">TEXT(V432,$O$407)</f>
        <v>#DIV/0!</v>
      </c>
      <c r="AD432" s="166" t="str">
        <f ca="1">TEXT(W432,$P$446)</f>
        <v/>
      </c>
      <c r="AE432" s="166" t="e">
        <f ca="1">TEXT(Z432-F432,"± "&amp;$P$446)</f>
        <v>#VALUE!</v>
      </c>
      <c r="AF432" s="163" t="str">
        <f>IF($B432=FALSE,"",IF(AND(Y432&lt;=W432,W432&lt;=Z432),"PASS","FAIL"))</f>
        <v/>
      </c>
      <c r="AG432" s="166" t="e">
        <f ca="1">T$446</f>
        <v>#VALUE!</v>
      </c>
    </row>
    <row r="433" spans="1:33" ht="15" customHeight="1">
      <c r="B433" s="163" t="b">
        <f>IF(TRIM(Squareness_1!A5)="",FALSE,TRUE)</f>
        <v>0</v>
      </c>
      <c r="C433" s="163" t="str">
        <f>IF($B433=FALSE,"",Squareness_1!A5)</f>
        <v/>
      </c>
      <c r="D433" s="163" t="str">
        <f>IF($B433=FALSE,"",VALUE(Squareness_1!B5))</f>
        <v/>
      </c>
      <c r="E433" s="163" t="str">
        <f>IF($B433=FALSE,"",Squareness_1!C5)</f>
        <v/>
      </c>
      <c r="F433" s="163" t="str">
        <f>IF($B433=FALSE,"",VALUE(Squareness_1!D5))</f>
        <v/>
      </c>
      <c r="G433" s="163" t="str">
        <f>IF($B433=FALSE,"",Squareness_1!E5)</f>
        <v/>
      </c>
      <c r="H433" s="163" t="str">
        <f>IF($B433=FALSE,"",Squareness_1!P5)</f>
        <v/>
      </c>
      <c r="I433" s="163" t="str">
        <f>IF($B433=FALSE,"",Squareness_1!Q5)</f>
        <v/>
      </c>
      <c r="J433" s="163" t="str">
        <f>IF($B433=FALSE,"",Squareness_1!R5)</f>
        <v/>
      </c>
      <c r="K433" s="163" t="str">
        <f>IF($B433=FALSE,"",Squareness_1!S5)</f>
        <v/>
      </c>
      <c r="L433" s="163" t="str">
        <f>IF($B433=FALSE,"",Squareness_1!T5)</f>
        <v/>
      </c>
      <c r="M433" s="163" t="str">
        <f t="shared" ref="M433:M434" si="215">IF($B433=FALSE,"",AVERAGE(H433:L433))</f>
        <v/>
      </c>
      <c r="N433" s="173" t="str">
        <f t="shared" ref="N433:N434" si="216">IF($B433=FALSE,"",STDEV(H433:L433))</f>
        <v/>
      </c>
      <c r="O433" s="242" t="str">
        <f t="shared" ref="O433:O434" si="217">IF($B433=FALSE,"",M433)</f>
        <v/>
      </c>
      <c r="P433" s="163" t="str">
        <f>IF($B433=FALSE,"",Squareness_1!B11)</f>
        <v/>
      </c>
      <c r="Q433" s="163" t="str">
        <f>IF($B433=FALSE,"",Squareness_1!D11)</f>
        <v/>
      </c>
      <c r="R433" s="249" t="e">
        <f>DEGREES(ATAN((Q433/1000)/P433))+90</f>
        <v>#VALUE!</v>
      </c>
      <c r="S433" s="250" t="str">
        <f t="shared" ref="S433:S434" si="218">IF($B433=FALSE,"",R433-O433)</f>
        <v/>
      </c>
      <c r="T433" s="243" t="e">
        <f t="shared" ref="T433:T434" si="219">S433*3600</f>
        <v>#VALUE!</v>
      </c>
      <c r="U433" s="163" t="str">
        <f t="shared" ref="U433:U434" si="220">IF($B433=FALSE,"",ROUND(S433,$L$446))</f>
        <v/>
      </c>
      <c r="V433" s="163" t="str">
        <f>IF($B433=FALSE,"",ROUND(-T433,$J$446))</f>
        <v/>
      </c>
      <c r="W433" s="163" t="str">
        <f>IF($B433=FALSE,"",ROUND(F433+S433,$L$446))</f>
        <v/>
      </c>
      <c r="X433" s="117"/>
      <c r="Y433" s="163">
        <f>ROUND(Squareness_1!M5,$K$446)</f>
        <v>0</v>
      </c>
      <c r="Z433" s="163">
        <f>ROUND(Squareness_1!N5,$K$446)</f>
        <v>0</v>
      </c>
      <c r="AA433" s="163" t="str">
        <f>TEXT(F433,IF(F433&gt;=1000,"# ##0","0"))</f>
        <v/>
      </c>
      <c r="AB433" s="166" t="str">
        <f t="shared" ref="AB433:AB434" ca="1" si="221">TEXT(U433,$P$446)</f>
        <v/>
      </c>
      <c r="AC433" s="166" t="e">
        <f ca="1">TEXT(V433,$O$407)</f>
        <v>#DIV/0!</v>
      </c>
      <c r="AD433" s="166" t="str">
        <f ca="1">TEXT(W433,$P$446)</f>
        <v/>
      </c>
      <c r="AE433" s="166" t="e">
        <f ca="1">TEXT(Z433-F433,"± "&amp;$P$446)</f>
        <v>#VALUE!</v>
      </c>
      <c r="AF433" s="163" t="str">
        <f t="shared" ref="AF433:AF434" si="222">IF($B433=FALSE,"",IF(AND(Y433&lt;=W433,W433&lt;=Z433),"PASS","FAIL"))</f>
        <v/>
      </c>
      <c r="AG433" s="166" t="e">
        <f ca="1">T$446</f>
        <v>#VALUE!</v>
      </c>
    </row>
    <row r="434" spans="1:33" ht="15" customHeight="1">
      <c r="B434" s="163" t="b">
        <f>IF(TRIM(Squareness_1!A6)="",FALSE,TRUE)</f>
        <v>0</v>
      </c>
      <c r="C434" s="163" t="str">
        <f>IF($B434=FALSE,"",Squareness_1!A6)</f>
        <v/>
      </c>
      <c r="D434" s="163" t="str">
        <f>IF($B434=FALSE,"",VALUE(Squareness_1!B6))</f>
        <v/>
      </c>
      <c r="E434" s="163" t="str">
        <f>IF($B434=FALSE,"",Squareness_1!C6)</f>
        <v/>
      </c>
      <c r="F434" s="163" t="str">
        <f>IF($B434=FALSE,"",VALUE(Squareness_1!D6))</f>
        <v/>
      </c>
      <c r="G434" s="163" t="str">
        <f>IF($B434=FALSE,"",Squareness_1!E6)</f>
        <v/>
      </c>
      <c r="H434" s="163" t="str">
        <f>IF($B434=FALSE,"",Squareness_1!P6)</f>
        <v/>
      </c>
      <c r="I434" s="163" t="str">
        <f>IF($B434=FALSE,"",Squareness_1!Q6)</f>
        <v/>
      </c>
      <c r="J434" s="163" t="str">
        <f>IF($B434=FALSE,"",Squareness_1!R6)</f>
        <v/>
      </c>
      <c r="K434" s="163" t="str">
        <f>IF($B434=FALSE,"",Squareness_1!S6)</f>
        <v/>
      </c>
      <c r="L434" s="163" t="str">
        <f>IF($B434=FALSE,"",Squareness_1!T6)</f>
        <v/>
      </c>
      <c r="M434" s="163" t="str">
        <f t="shared" si="215"/>
        <v/>
      </c>
      <c r="N434" s="173" t="str">
        <f t="shared" si="216"/>
        <v/>
      </c>
      <c r="O434" s="242" t="str">
        <f t="shared" si="217"/>
        <v/>
      </c>
      <c r="P434" s="163" t="str">
        <f>IF($B434=FALSE,"",Squareness_1!B12)</f>
        <v/>
      </c>
      <c r="Q434" s="163" t="str">
        <f>IF($B434=FALSE,"",Squareness_1!D12)</f>
        <v/>
      </c>
      <c r="R434" s="249" t="e">
        <f>DEGREES(ATAN((Q434/1000)/P434))+90</f>
        <v>#VALUE!</v>
      </c>
      <c r="S434" s="250" t="str">
        <f t="shared" si="218"/>
        <v/>
      </c>
      <c r="T434" s="243" t="e">
        <f t="shared" si="219"/>
        <v>#VALUE!</v>
      </c>
      <c r="U434" s="163" t="str">
        <f t="shared" si="220"/>
        <v/>
      </c>
      <c r="V434" s="163" t="str">
        <f>IF($B434=FALSE,"",ROUND(-T434,$J$446))</f>
        <v/>
      </c>
      <c r="W434" s="163" t="str">
        <f>IF($B434=FALSE,"",ROUND(F434+S434,$L$446))</f>
        <v/>
      </c>
      <c r="X434" s="117"/>
      <c r="Y434" s="163">
        <f>ROUND(Squareness_1!M6,$K$446)</f>
        <v>0</v>
      </c>
      <c r="Z434" s="163">
        <f>ROUND(Squareness_1!N6,$K$446)</f>
        <v>0</v>
      </c>
      <c r="AA434" s="163" t="str">
        <f>TEXT(F434,IF(F434&gt;=1000,"# ##0","0"))</f>
        <v/>
      </c>
      <c r="AB434" s="166" t="str">
        <f t="shared" ca="1" si="221"/>
        <v/>
      </c>
      <c r="AC434" s="166" t="e">
        <f ca="1">TEXT(V434,$O$407)</f>
        <v>#DIV/0!</v>
      </c>
      <c r="AD434" s="166" t="str">
        <f ca="1">TEXT(W434,$P$446)</f>
        <v/>
      </c>
      <c r="AE434" s="166" t="e">
        <f ca="1">TEXT(Z434-F434,"± "&amp;$P$446)</f>
        <v>#VALUE!</v>
      </c>
      <c r="AF434" s="163" t="str">
        <f t="shared" si="222"/>
        <v/>
      </c>
      <c r="AG434" s="166" t="e">
        <f ca="1">T$446</f>
        <v>#VALUE!</v>
      </c>
    </row>
    <row r="435" spans="1:33" ht="15" customHeight="1">
      <c r="B435" s="112"/>
      <c r="C435" s="112"/>
      <c r="D435" s="112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</row>
    <row r="436" spans="1:33" ht="15" customHeight="1">
      <c r="A436" s="111" t="s">
        <v>333</v>
      </c>
      <c r="C436" s="112"/>
      <c r="D436" s="112"/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  <c r="Z436" s="117"/>
      <c r="AA436" s="117"/>
      <c r="AB436" s="117"/>
    </row>
    <row r="437" spans="1:33" ht="15" customHeight="1">
      <c r="A437" s="111"/>
      <c r="B437" s="558"/>
      <c r="C437" s="558" t="s">
        <v>334</v>
      </c>
      <c r="D437" s="560" t="s">
        <v>335</v>
      </c>
      <c r="E437" s="558" t="s">
        <v>336</v>
      </c>
      <c r="F437" s="558" t="s">
        <v>299</v>
      </c>
      <c r="G437" s="551">
        <v>1</v>
      </c>
      <c r="H437" s="552"/>
      <c r="I437" s="552"/>
      <c r="J437" s="552"/>
      <c r="K437" s="553"/>
      <c r="L437" s="266">
        <v>2</v>
      </c>
      <c r="M437" s="261">
        <v>3</v>
      </c>
      <c r="N437" s="551">
        <v>4</v>
      </c>
      <c r="O437" s="553"/>
      <c r="P437" s="266">
        <v>5</v>
      </c>
      <c r="Q437" s="558" t="s">
        <v>600</v>
      </c>
      <c r="R437" s="117"/>
      <c r="S437" s="117"/>
      <c r="T437" s="117"/>
      <c r="U437" s="117"/>
    </row>
    <row r="438" spans="1:33" ht="15" customHeight="1">
      <c r="A438" s="111"/>
      <c r="B438" s="559"/>
      <c r="C438" s="559"/>
      <c r="D438" s="562"/>
      <c r="E438" s="559"/>
      <c r="F438" s="559"/>
      <c r="G438" s="261" t="s">
        <v>340</v>
      </c>
      <c r="H438" s="266" t="s">
        <v>341</v>
      </c>
      <c r="I438" s="266" t="s">
        <v>342</v>
      </c>
      <c r="J438" s="551" t="s">
        <v>337</v>
      </c>
      <c r="K438" s="553"/>
      <c r="L438" s="266" t="s">
        <v>343</v>
      </c>
      <c r="M438" s="261" t="s">
        <v>344</v>
      </c>
      <c r="N438" s="551" t="s">
        <v>345</v>
      </c>
      <c r="O438" s="553"/>
      <c r="P438" s="266" t="s">
        <v>346</v>
      </c>
      <c r="Q438" s="568"/>
      <c r="R438" s="117"/>
      <c r="S438" s="117"/>
      <c r="T438" s="117"/>
      <c r="U438" s="117"/>
    </row>
    <row r="439" spans="1:33" ht="15" customHeight="1">
      <c r="B439" s="266" t="s">
        <v>349</v>
      </c>
      <c r="C439" s="178" t="s">
        <v>350</v>
      </c>
      <c r="D439" s="179" t="s">
        <v>559</v>
      </c>
      <c r="E439" s="250" t="e">
        <f>R432</f>
        <v>#VALUE!</v>
      </c>
      <c r="F439" s="180" t="s">
        <v>235</v>
      </c>
      <c r="G439" s="251" t="e">
        <f>DEGREES(ATAN((H439/1000)/P432))*3600</f>
        <v>#VALUE!</v>
      </c>
      <c r="H439" s="163">
        <f>Squareness_1!F10</f>
        <v>0</v>
      </c>
      <c r="I439" s="163">
        <f>Squareness_1!H10</f>
        <v>0</v>
      </c>
      <c r="J439" s="185" t="e">
        <f>G439/I439</f>
        <v>#VALUE!</v>
      </c>
      <c r="K439" s="165" t="s">
        <v>599</v>
      </c>
      <c r="L439" s="181" t="s">
        <v>353</v>
      </c>
      <c r="M439" s="175">
        <v>1</v>
      </c>
      <c r="N439" s="182" t="e">
        <f>ABS(J439*M439)</f>
        <v>#VALUE!</v>
      </c>
      <c r="O439" s="165" t="s">
        <v>599</v>
      </c>
      <c r="P439" s="163" t="s">
        <v>354</v>
      </c>
      <c r="Q439" s="186">
        <f>IF(P439="∞",0,N439^4/P439)</f>
        <v>0</v>
      </c>
      <c r="R439" s="117"/>
      <c r="S439" s="117"/>
      <c r="T439" s="117"/>
      <c r="U439" s="117"/>
    </row>
    <row r="440" spans="1:33" ht="15" customHeight="1">
      <c r="B440" s="266" t="s">
        <v>355</v>
      </c>
      <c r="C440" s="178" t="s">
        <v>493</v>
      </c>
      <c r="D440" s="179" t="s">
        <v>557</v>
      </c>
      <c r="E440" s="163" t="str">
        <f>O432</f>
        <v/>
      </c>
      <c r="F440" s="180" t="s">
        <v>235</v>
      </c>
      <c r="G440" s="243">
        <f>MAX(C426,N432:N434)*3600</f>
        <v>0</v>
      </c>
      <c r="H440" s="163"/>
      <c r="I440" s="183">
        <v>5</v>
      </c>
      <c r="J440" s="190">
        <f>G440/(IF(H440="",1,H440)*SQRT(I440))</f>
        <v>0</v>
      </c>
      <c r="K440" s="165" t="s">
        <v>599</v>
      </c>
      <c r="L440" s="181" t="s">
        <v>601</v>
      </c>
      <c r="M440" s="175">
        <v>-1</v>
      </c>
      <c r="N440" s="182">
        <f>ABS(J440*M440)</f>
        <v>0</v>
      </c>
      <c r="O440" s="165" t="s">
        <v>602</v>
      </c>
      <c r="P440" s="163">
        <v>4</v>
      </c>
      <c r="Q440" s="186">
        <f>IF(P440="∞",0,N440^4/P440)</f>
        <v>0</v>
      </c>
      <c r="R440" s="117"/>
      <c r="S440" s="117"/>
      <c r="T440" s="117"/>
      <c r="U440" s="117"/>
    </row>
    <row r="441" spans="1:33" ht="15" customHeight="1">
      <c r="B441" s="266" t="s">
        <v>373</v>
      </c>
      <c r="C441" s="178" t="s">
        <v>514</v>
      </c>
      <c r="D441" s="179" t="s">
        <v>603</v>
      </c>
      <c r="E441" s="163">
        <v>0</v>
      </c>
      <c r="F441" s="180" t="s">
        <v>235</v>
      </c>
      <c r="G441" s="163">
        <f>C426*3600</f>
        <v>0</v>
      </c>
      <c r="H441" s="163">
        <v>2</v>
      </c>
      <c r="I441" s="183">
        <v>3</v>
      </c>
      <c r="J441" s="190">
        <f>G441/(IF(H441="",1,H441)*SQRT(I441))</f>
        <v>0</v>
      </c>
      <c r="K441" s="165" t="s">
        <v>599</v>
      </c>
      <c r="L441" s="181" t="s">
        <v>347</v>
      </c>
      <c r="M441" s="175">
        <v>1</v>
      </c>
      <c r="N441" s="182">
        <f>ABS(J441*M441)</f>
        <v>0</v>
      </c>
      <c r="O441" s="165" t="s">
        <v>599</v>
      </c>
      <c r="P441" s="163" t="s">
        <v>354</v>
      </c>
      <c r="Q441" s="186">
        <f>IF(P441="∞",0,N441^4/P441)</f>
        <v>0</v>
      </c>
      <c r="R441" s="117"/>
      <c r="S441" s="117"/>
      <c r="T441" s="117"/>
      <c r="U441" s="117"/>
    </row>
    <row r="442" spans="1:33" ht="15" customHeight="1">
      <c r="B442" s="266" t="s">
        <v>374</v>
      </c>
      <c r="C442" s="178" t="s">
        <v>538</v>
      </c>
      <c r="D442" s="179" t="s">
        <v>539</v>
      </c>
      <c r="E442" s="250" t="e">
        <f>E439-E440</f>
        <v>#VALUE!</v>
      </c>
      <c r="F442" s="180" t="s">
        <v>235</v>
      </c>
      <c r="G442" s="208"/>
      <c r="H442" s="207"/>
      <c r="I442" s="207"/>
      <c r="J442" s="244"/>
      <c r="K442" s="207"/>
      <c r="L442" s="207"/>
      <c r="M442" s="248"/>
      <c r="N442" s="185" t="e">
        <f>SQRT(SUMSQ(N439:N441))</f>
        <v>#VALUE!</v>
      </c>
      <c r="O442" s="165" t="s">
        <v>599</v>
      </c>
      <c r="P442" s="177" t="str">
        <f>IF(Q442=0,"∞",ROUNDDOWN(N442^4/Q442,0))</f>
        <v>∞</v>
      </c>
      <c r="Q442" s="236">
        <f>SUM(Q439:Q441)</f>
        <v>0</v>
      </c>
      <c r="R442" s="117"/>
      <c r="S442" s="117"/>
      <c r="T442" s="117"/>
      <c r="U442" s="117"/>
    </row>
    <row r="443" spans="1:33" ht="15" customHeight="1">
      <c r="L443" s="117"/>
      <c r="U443" s="117"/>
      <c r="V443" s="117"/>
      <c r="W443" s="117"/>
      <c r="X443" s="117"/>
      <c r="Y443" s="117"/>
      <c r="AC443" s="117"/>
    </row>
    <row r="444" spans="1:33" ht="15" customHeight="1">
      <c r="B444" s="265"/>
      <c r="C444" s="551" t="s">
        <v>377</v>
      </c>
      <c r="D444" s="552"/>
      <c r="E444" s="552"/>
      <c r="F444" s="552"/>
      <c r="G444" s="553"/>
      <c r="H444" s="266" t="s">
        <v>604</v>
      </c>
      <c r="I444" s="266" t="s">
        <v>514</v>
      </c>
      <c r="J444" s="551" t="s">
        <v>584</v>
      </c>
      <c r="K444" s="552"/>
      <c r="L444" s="552"/>
      <c r="M444" s="553"/>
      <c r="N444" s="266" t="s">
        <v>550</v>
      </c>
      <c r="O444" s="551" t="s">
        <v>605</v>
      </c>
      <c r="P444" s="552"/>
      <c r="Q444" s="552"/>
      <c r="R444" s="558" t="s">
        <v>551</v>
      </c>
      <c r="S444" s="551" t="s">
        <v>1158</v>
      </c>
      <c r="T444" s="552"/>
      <c r="U444" s="553"/>
      <c r="W444" s="117"/>
    </row>
    <row r="445" spans="1:33" ht="15" customHeight="1">
      <c r="B445" s="265"/>
      <c r="C445" s="265">
        <v>1</v>
      </c>
      <c r="D445" s="265">
        <v>2</v>
      </c>
      <c r="E445" s="265" t="s">
        <v>316</v>
      </c>
      <c r="F445" s="265" t="s">
        <v>299</v>
      </c>
      <c r="G445" s="265" t="s">
        <v>606</v>
      </c>
      <c r="H445" s="252" t="str">
        <f>O442</f>
        <v>˝</v>
      </c>
      <c r="I445" s="265">
        <f>D426</f>
        <v>0</v>
      </c>
      <c r="J445" s="266" t="s">
        <v>546</v>
      </c>
      <c r="K445" s="266" t="s">
        <v>383</v>
      </c>
      <c r="L445" s="266" t="s">
        <v>514</v>
      </c>
      <c r="M445" s="266" t="s">
        <v>378</v>
      </c>
      <c r="N445" s="265"/>
      <c r="O445" s="266" t="s">
        <v>319</v>
      </c>
      <c r="P445" s="266" t="s">
        <v>383</v>
      </c>
      <c r="Q445" s="266" t="s">
        <v>384</v>
      </c>
      <c r="R445" s="559"/>
      <c r="S445" s="309" t="str">
        <f>H445</f>
        <v>˝</v>
      </c>
      <c r="T445" s="304">
        <f>AG431</f>
        <v>0</v>
      </c>
      <c r="U445" s="304" t="s">
        <v>1160</v>
      </c>
      <c r="W445" s="117"/>
    </row>
    <row r="446" spans="1:33" ht="15" customHeight="1">
      <c r="B446" s="265" t="s">
        <v>583</v>
      </c>
      <c r="C446" s="119" t="e">
        <f ca="1">N442*C448</f>
        <v>#VALUE!</v>
      </c>
      <c r="D446" s="119"/>
      <c r="E446" s="119"/>
      <c r="F446" s="121" t="str">
        <f>O442</f>
        <v>˝</v>
      </c>
      <c r="G446" s="126" t="e">
        <f ca="1">SQRT(SUMSQ(C446,D446*E446))</f>
        <v>#VALUE!</v>
      </c>
      <c r="H446" s="125" t="e">
        <f ca="1">MAX(G446:G447)</f>
        <v>#VALUE!</v>
      </c>
      <c r="I446" s="153">
        <f>C426</f>
        <v>0</v>
      </c>
      <c r="J446" s="118" t="e">
        <f ca="1">IF(H446&lt;0.00001,6,IF(H446&lt;0.0001,5,IF(H446&lt;0.001,4,IF(H446&lt;0.01,3,IF(H446&lt;0.1,2,IF(H446&lt;1,1,IF(H446&lt;10,0,IF(H446&lt;100,-1,-2))))))))+K447</f>
        <v>#VALUE!</v>
      </c>
      <c r="K446" s="118">
        <f>L446</f>
        <v>0</v>
      </c>
      <c r="L446" s="163">
        <f>IFERROR(LEN(I446)-FIND(".",I446),0)</f>
        <v>0</v>
      </c>
      <c r="M446" s="186" t="e">
        <f ca="1">J446</f>
        <v>#VALUE!</v>
      </c>
      <c r="N446" s="153" t="e">
        <f ca="1">ABS((H446-ROUND(H446,M446))/H446*100)</f>
        <v>#VALUE!</v>
      </c>
      <c r="O446" s="163" t="e">
        <f ca="1">OFFSET(P450,MATCH(J446,O451:O460,0),0)</f>
        <v>#VALUE!</v>
      </c>
      <c r="P446" s="163" t="str">
        <f ca="1">OFFSET(P450,MATCH(K446,O451:O460,0),0)</f>
        <v>0</v>
      </c>
      <c r="Q446" s="163" t="str">
        <f ca="1">OFFSET(P450,MATCH(L446,O451:O460,0),0)</f>
        <v>0</v>
      </c>
      <c r="R446" s="122">
        <f ca="1">IFERROR(IF(G446=H446,0,1),0)</f>
        <v>0</v>
      </c>
      <c r="S446" s="127" t="e">
        <f ca="1">TEXT(IF(N446&gt;5,ROUNDUP(H446,J446),ROUND(H446,J446)),O446)</f>
        <v>#VALUE!</v>
      </c>
      <c r="T446" s="127" t="e">
        <f ca="1">TEXT(IF(N446&gt;5,ROUNDUP(H$446/3600,K446),ROUND(H$446/3600,K446)),P446)</f>
        <v>#VALUE!</v>
      </c>
      <c r="U446" s="127" t="e">
        <f ca="1">S446&amp;" "&amp;H445</f>
        <v>#VALUE!</v>
      </c>
      <c r="W446" s="117"/>
    </row>
    <row r="447" spans="1:33" ht="15" customHeight="1">
      <c r="B447" s="265" t="s">
        <v>385</v>
      </c>
      <c r="C447" s="120">
        <f>E426</f>
        <v>0</v>
      </c>
      <c r="D447" s="120"/>
      <c r="E447" s="120"/>
      <c r="F447" s="121">
        <f>G426</f>
        <v>0</v>
      </c>
      <c r="G447" s="126">
        <f>SQRT(SUMSQ(C447,D447*E447))</f>
        <v>0</v>
      </c>
      <c r="J447" s="266" t="s">
        <v>386</v>
      </c>
      <c r="K447" s="163">
        <f>IF(O447=TRUE,1,기본정보!$A$47)</f>
        <v>1</v>
      </c>
      <c r="L447" s="266" t="s">
        <v>387</v>
      </c>
      <c r="M447" s="163" t="b">
        <f>IF(O447=TRUE,FALSE,기본정보!$A$52)</f>
        <v>0</v>
      </c>
      <c r="N447" s="266" t="s">
        <v>388</v>
      </c>
      <c r="O447" s="163" t="b">
        <f>기본정보!$A$46=0</f>
        <v>1</v>
      </c>
      <c r="R447" s="114"/>
      <c r="S447" s="114"/>
      <c r="T447" s="114"/>
      <c r="U447" s="114"/>
      <c r="W447" s="117"/>
    </row>
    <row r="448" spans="1:33" ht="15" customHeight="1">
      <c r="B448" s="266" t="s">
        <v>412</v>
      </c>
      <c r="C448" s="163">
        <f ca="1">IF(OR(P442="∞",P442&gt;=10),2,OFFSET(J450,MATCH(P442,I451:I460,0),0))</f>
        <v>2</v>
      </c>
      <c r="D448" s="115"/>
      <c r="Q448" s="114"/>
      <c r="R448" s="114"/>
      <c r="S448" s="114"/>
      <c r="T448" s="114"/>
      <c r="U448" s="114"/>
      <c r="V448" s="117"/>
    </row>
    <row r="449" spans="2:27" ht="15" customHeight="1">
      <c r="B449" s="123"/>
      <c r="C449" s="115"/>
      <c r="D449" s="115"/>
      <c r="F449" s="114"/>
      <c r="I449" s="178" t="s">
        <v>53</v>
      </c>
      <c r="J449" s="178" t="s">
        <v>390</v>
      </c>
      <c r="M449" s="114"/>
      <c r="N449" s="114"/>
      <c r="O449" s="262" t="s">
        <v>467</v>
      </c>
      <c r="P449" s="262" t="s">
        <v>468</v>
      </c>
      <c r="Q449" s="114"/>
      <c r="R449" s="114"/>
      <c r="S449" s="114"/>
      <c r="T449" s="114"/>
      <c r="U449" s="114"/>
    </row>
    <row r="450" spans="2:27" ht="15" customHeight="1">
      <c r="B450" s="115"/>
      <c r="C450" s="115"/>
      <c r="D450" s="115"/>
      <c r="I450" s="178"/>
      <c r="J450" s="178">
        <v>95.45</v>
      </c>
      <c r="M450" s="114"/>
      <c r="N450" s="114"/>
      <c r="O450" s="271" t="s">
        <v>396</v>
      </c>
      <c r="P450" s="271" t="s">
        <v>397</v>
      </c>
      <c r="Q450" s="114"/>
      <c r="R450" s="114"/>
      <c r="S450" s="114"/>
      <c r="T450" s="114"/>
      <c r="U450" s="114"/>
    </row>
    <row r="451" spans="2:27" ht="15" customHeight="1">
      <c r="B451" s="115"/>
      <c r="C451" s="115"/>
      <c r="D451" s="115"/>
      <c r="I451" s="163">
        <v>1</v>
      </c>
      <c r="J451" s="163">
        <v>13.97</v>
      </c>
      <c r="M451" s="114"/>
      <c r="N451" s="114"/>
      <c r="O451" s="187">
        <v>0</v>
      </c>
      <c r="P451" s="188" t="s">
        <v>400</v>
      </c>
      <c r="Q451" s="114"/>
      <c r="R451" s="114"/>
      <c r="S451" s="114"/>
      <c r="T451" s="114"/>
      <c r="U451" s="114"/>
    </row>
    <row r="452" spans="2:27" ht="15" customHeight="1">
      <c r="B452" s="115"/>
      <c r="C452" s="115"/>
      <c r="D452" s="115"/>
      <c r="H452" s="114"/>
      <c r="I452" s="163">
        <v>2</v>
      </c>
      <c r="J452" s="163">
        <v>4.53</v>
      </c>
      <c r="O452" s="187">
        <v>1</v>
      </c>
      <c r="P452" s="188" t="s">
        <v>524</v>
      </c>
      <c r="Q452" s="114"/>
      <c r="R452" s="114"/>
      <c r="S452" s="114"/>
      <c r="T452" s="114"/>
      <c r="U452" s="114"/>
    </row>
    <row r="453" spans="2:27" ht="15" customHeight="1">
      <c r="B453" s="115"/>
      <c r="C453" s="115"/>
      <c r="D453" s="115"/>
      <c r="H453" s="114"/>
      <c r="I453" s="163">
        <v>3</v>
      </c>
      <c r="J453" s="163">
        <v>3.31</v>
      </c>
      <c r="O453" s="187">
        <v>2</v>
      </c>
      <c r="P453" s="188" t="s">
        <v>404</v>
      </c>
      <c r="Q453" s="114"/>
      <c r="R453" s="114"/>
      <c r="S453" s="114"/>
      <c r="T453" s="114"/>
      <c r="U453" s="114"/>
    </row>
    <row r="454" spans="2:27" ht="15" customHeight="1">
      <c r="B454" s="115"/>
      <c r="C454" s="115"/>
      <c r="D454" s="115"/>
      <c r="H454" s="114"/>
      <c r="I454" s="163">
        <v>4</v>
      </c>
      <c r="J454" s="163">
        <v>2.87</v>
      </c>
      <c r="O454" s="187">
        <v>3</v>
      </c>
      <c r="P454" s="188" t="s">
        <v>409</v>
      </c>
      <c r="Q454" s="114"/>
      <c r="R454" s="114"/>
      <c r="S454" s="114"/>
      <c r="T454" s="114"/>
      <c r="U454" s="114"/>
      <c r="V454" s="117"/>
    </row>
    <row r="455" spans="2:27" ht="15" customHeight="1">
      <c r="B455" s="115"/>
      <c r="C455" s="115"/>
      <c r="D455" s="115"/>
      <c r="H455" s="114"/>
      <c r="I455" s="163">
        <v>5</v>
      </c>
      <c r="J455" s="163">
        <v>2.65</v>
      </c>
      <c r="O455" s="187">
        <v>4</v>
      </c>
      <c r="P455" s="188" t="s">
        <v>410</v>
      </c>
      <c r="Q455" s="114"/>
      <c r="R455" s="114"/>
      <c r="S455" s="114"/>
      <c r="T455" s="114"/>
      <c r="U455" s="114"/>
      <c r="V455" s="117"/>
    </row>
    <row r="456" spans="2:27" ht="15" customHeight="1">
      <c r="B456" s="115"/>
      <c r="C456" s="115"/>
      <c r="D456" s="115"/>
      <c r="H456" s="114"/>
      <c r="I456" s="163">
        <v>6</v>
      </c>
      <c r="J456" s="163">
        <v>2.52</v>
      </c>
      <c r="O456" s="187">
        <v>5</v>
      </c>
      <c r="P456" s="188" t="s">
        <v>607</v>
      </c>
      <c r="Q456" s="114"/>
      <c r="R456" s="114"/>
      <c r="S456" s="114"/>
      <c r="T456" s="114"/>
      <c r="U456" s="114"/>
      <c r="V456" s="117"/>
    </row>
    <row r="457" spans="2:27" ht="15" customHeight="1">
      <c r="B457" s="115"/>
      <c r="C457" s="115"/>
      <c r="D457" s="115"/>
      <c r="H457" s="114"/>
      <c r="I457" s="163">
        <v>7</v>
      </c>
      <c r="J457" s="163">
        <v>2.4300000000000002</v>
      </c>
      <c r="O457" s="187">
        <v>6</v>
      </c>
      <c r="P457" s="188" t="s">
        <v>527</v>
      </c>
      <c r="Q457" s="114"/>
      <c r="R457" s="114"/>
      <c r="S457" s="114"/>
      <c r="T457" s="114"/>
      <c r="U457" s="114"/>
      <c r="V457" s="117"/>
    </row>
    <row r="458" spans="2:27" ht="15" customHeight="1">
      <c r="B458" s="115"/>
      <c r="C458" s="115"/>
      <c r="D458" s="115"/>
      <c r="H458" s="114"/>
      <c r="I458" s="163">
        <v>8</v>
      </c>
      <c r="J458" s="163">
        <v>2.37</v>
      </c>
      <c r="O458" s="187">
        <v>7</v>
      </c>
      <c r="P458" s="188" t="s">
        <v>414</v>
      </c>
      <c r="Q458" s="114"/>
      <c r="R458" s="114"/>
      <c r="S458" s="114"/>
      <c r="T458" s="114"/>
      <c r="U458" s="114"/>
      <c r="V458" s="117"/>
    </row>
    <row r="459" spans="2:27" ht="15" customHeight="1">
      <c r="B459" s="115"/>
      <c r="C459" s="115"/>
      <c r="D459" s="115"/>
      <c r="I459" s="163">
        <v>9</v>
      </c>
      <c r="J459" s="163">
        <v>2.3199999999999998</v>
      </c>
      <c r="O459" s="187">
        <v>8</v>
      </c>
      <c r="P459" s="188" t="s">
        <v>415</v>
      </c>
      <c r="Q459" s="114"/>
      <c r="R459" s="114"/>
      <c r="S459" s="114"/>
      <c r="T459" s="114"/>
      <c r="U459" s="114"/>
      <c r="V459" s="117"/>
    </row>
    <row r="460" spans="2:27" ht="15" customHeight="1">
      <c r="B460" s="115"/>
      <c r="C460" s="115"/>
      <c r="D460" s="115"/>
      <c r="I460" s="163" t="s">
        <v>54</v>
      </c>
      <c r="J460" s="163">
        <v>2</v>
      </c>
      <c r="O460" s="187">
        <v>9</v>
      </c>
      <c r="P460" s="188" t="s">
        <v>416</v>
      </c>
      <c r="Q460" s="114"/>
      <c r="R460" s="114"/>
      <c r="S460" s="114"/>
      <c r="T460" s="114"/>
      <c r="U460" s="114"/>
      <c r="V460" s="117"/>
    </row>
    <row r="461" spans="2:27" ht="15" customHeight="1">
      <c r="B461" s="115"/>
      <c r="C461" s="115"/>
      <c r="D461" s="115"/>
      <c r="Q461" s="114"/>
      <c r="R461" s="114"/>
      <c r="S461" s="114"/>
      <c r="T461" s="114"/>
      <c r="U461" s="114"/>
      <c r="V461" s="117"/>
    </row>
    <row r="462" spans="2:27" ht="15" customHeight="1">
      <c r="B462" s="145" t="s">
        <v>608</v>
      </c>
      <c r="C462" s="146"/>
      <c r="D462" s="146"/>
      <c r="E462" s="146"/>
      <c r="F462" s="146"/>
      <c r="G462" s="146"/>
      <c r="H462" s="146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AA462" s="117"/>
    </row>
    <row r="463" spans="2:27" ht="15" customHeight="1">
      <c r="B463" s="146"/>
      <c r="C463" s="592" t="s">
        <v>609</v>
      </c>
      <c r="D463" s="593"/>
      <c r="E463" s="109" t="s">
        <v>610</v>
      </c>
      <c r="F463" s="109" t="s">
        <v>611</v>
      </c>
      <c r="G463" s="109" t="s">
        <v>612</v>
      </c>
      <c r="H463" s="146"/>
      <c r="I463" s="109" t="s">
        <v>613</v>
      </c>
      <c r="J463" s="109" t="s">
        <v>614</v>
      </c>
      <c r="K463" s="109" t="s">
        <v>615</v>
      </c>
      <c r="L463" s="109" t="s">
        <v>611</v>
      </c>
      <c r="M463" s="154" t="s">
        <v>616</v>
      </c>
      <c r="N463" s="109" t="s">
        <v>611</v>
      </c>
      <c r="O463" s="154" t="s">
        <v>612</v>
      </c>
      <c r="P463" s="109"/>
      <c r="Q463" s="109" t="s">
        <v>617</v>
      </c>
      <c r="R463" s="109" t="s">
        <v>618</v>
      </c>
      <c r="AA463" s="117"/>
    </row>
    <row r="464" spans="2:27" ht="15" customHeight="1">
      <c r="B464" s="146"/>
      <c r="C464" s="147">
        <v>1</v>
      </c>
      <c r="D464" s="148" t="s">
        <v>619</v>
      </c>
      <c r="E464" s="154"/>
      <c r="F464" s="155">
        <v>505500</v>
      </c>
      <c r="G464" s="191" t="s">
        <v>620</v>
      </c>
      <c r="H464" s="146"/>
      <c r="I464" s="109">
        <f>L4</f>
        <v>0</v>
      </c>
      <c r="J464" s="109">
        <f>L64</f>
        <v>0</v>
      </c>
      <c r="K464" s="109">
        <f>I464/1000*J464/1000</f>
        <v>0</v>
      </c>
      <c r="L464" s="158">
        <f>IF(K464&gt;1,F465,F464)</f>
        <v>505500</v>
      </c>
      <c r="M464" s="109" t="b">
        <f>I4="inch"</f>
        <v>0</v>
      </c>
      <c r="N464" s="155">
        <f>L464*IF(M464=TRUE,1.8,1)</f>
        <v>505500</v>
      </c>
      <c r="O464" s="156"/>
      <c r="P464" s="157"/>
      <c r="Q464" s="157">
        <f>SUM(N464:P464)</f>
        <v>505500</v>
      </c>
      <c r="R464" s="594">
        <f>IF(K464&gt;1,F465,SUM(Q464:Q468))</f>
        <v>505500</v>
      </c>
      <c r="AA464" s="117"/>
    </row>
    <row r="465" spans="2:27" ht="15" customHeight="1">
      <c r="B465" s="146"/>
      <c r="C465" s="147"/>
      <c r="D465" s="148"/>
      <c r="E465" s="154"/>
      <c r="F465" s="155" t="s">
        <v>621</v>
      </c>
      <c r="G465" s="191" t="s">
        <v>622</v>
      </c>
      <c r="H465" s="146"/>
      <c r="I465" s="109"/>
      <c r="J465" s="109"/>
      <c r="K465" s="109"/>
      <c r="L465" s="158"/>
      <c r="M465" s="109"/>
      <c r="N465" s="155"/>
      <c r="O465" s="156"/>
      <c r="P465" s="157"/>
      <c r="Q465" s="157"/>
      <c r="R465" s="595"/>
      <c r="AA465" s="117"/>
    </row>
    <row r="466" spans="2:27" ht="15" customHeight="1">
      <c r="B466" s="146"/>
      <c r="C466" s="147"/>
      <c r="D466" s="148"/>
      <c r="E466" s="154"/>
      <c r="F466" s="155"/>
      <c r="G466" s="192" t="s">
        <v>621</v>
      </c>
      <c r="H466" s="146"/>
      <c r="I466" s="109"/>
      <c r="J466" s="109"/>
      <c r="K466" s="109"/>
      <c r="L466" s="158"/>
      <c r="M466" s="109"/>
      <c r="N466" s="155"/>
      <c r="O466" s="156"/>
      <c r="P466" s="157"/>
      <c r="Q466" s="157"/>
      <c r="R466" s="595"/>
    </row>
    <row r="467" spans="2:27" ht="15" customHeight="1">
      <c r="B467" s="146"/>
      <c r="C467" s="147"/>
      <c r="D467" s="148"/>
      <c r="E467" s="154"/>
      <c r="F467" s="155"/>
      <c r="G467" s="192"/>
      <c r="H467" s="146"/>
      <c r="I467" s="109"/>
      <c r="J467" s="109"/>
      <c r="K467" s="109"/>
      <c r="L467" s="158"/>
      <c r="M467" s="109"/>
      <c r="N467" s="155"/>
      <c r="O467" s="156"/>
      <c r="P467" s="157"/>
      <c r="Q467" s="157"/>
      <c r="R467" s="595"/>
    </row>
    <row r="468" spans="2:27" ht="15" customHeight="1">
      <c r="B468" s="146"/>
      <c r="C468" s="147"/>
      <c r="D468" s="148"/>
      <c r="E468" s="154"/>
      <c r="F468" s="155"/>
      <c r="G468" s="192"/>
      <c r="H468" s="146"/>
      <c r="I468" s="109"/>
      <c r="J468" s="109"/>
      <c r="K468" s="109"/>
      <c r="L468" s="158"/>
      <c r="M468" s="109"/>
      <c r="N468" s="155"/>
      <c r="O468" s="156"/>
      <c r="P468" s="157"/>
      <c r="Q468" s="157"/>
      <c r="R468" s="596"/>
    </row>
    <row r="469" spans="2:27" ht="15" customHeight="1">
      <c r="B469" s="146"/>
      <c r="C469" s="147"/>
      <c r="D469" s="148"/>
      <c r="E469" s="154"/>
      <c r="F469" s="155"/>
      <c r="G469" s="191"/>
      <c r="H469" s="146"/>
      <c r="I469" s="146"/>
      <c r="O469" s="146"/>
      <c r="P469" s="146"/>
      <c r="Q469" s="146"/>
      <c r="R469" s="146"/>
      <c r="S469" s="146"/>
      <c r="T469" s="146"/>
      <c r="V469" s="115"/>
      <c r="W469" s="115"/>
    </row>
    <row r="470" spans="2:27" ht="15" customHeight="1">
      <c r="B470" s="146"/>
      <c r="C470" s="147"/>
      <c r="D470" s="151"/>
      <c r="E470" s="109"/>
      <c r="F470" s="109"/>
      <c r="G470" s="272"/>
      <c r="H470" s="146"/>
      <c r="I470" s="146"/>
      <c r="J470" s="149" t="s">
        <v>623</v>
      </c>
      <c r="K470" s="149"/>
      <c r="O470" s="146"/>
      <c r="P470" s="146"/>
      <c r="Q470" s="146"/>
      <c r="R470" s="146"/>
      <c r="S470" s="146"/>
      <c r="T470" s="146"/>
      <c r="V470" s="115"/>
      <c r="W470" s="115"/>
    </row>
    <row r="471" spans="2:27" ht="15" customHeight="1">
      <c r="J471" s="149"/>
      <c r="K471" s="149"/>
      <c r="V471" s="115"/>
      <c r="W471" s="115"/>
    </row>
    <row r="472" spans="2:27" ht="15" customHeight="1">
      <c r="J472" s="149"/>
      <c r="K472" s="149"/>
      <c r="V472" s="115"/>
      <c r="W472" s="115"/>
    </row>
    <row r="473" spans="2:27" ht="15" customHeight="1"/>
    <row r="474" spans="2:27" ht="15" customHeight="1">
      <c r="I474" s="113"/>
      <c r="J474" s="114"/>
    </row>
    <row r="484" spans="2:29" ht="18" customHeight="1">
      <c r="B484" s="71"/>
      <c r="C484" s="71"/>
      <c r="D484" s="71"/>
      <c r="E484" s="71"/>
      <c r="F484" s="71"/>
      <c r="G484" s="71"/>
      <c r="H484" s="71"/>
      <c r="M484" s="71"/>
      <c r="N484" s="71"/>
      <c r="O484" s="71"/>
      <c r="P484" s="146"/>
      <c r="Q484" s="146"/>
      <c r="R484" s="146"/>
    </row>
    <row r="485" spans="2:29" ht="18" customHeight="1">
      <c r="B485" s="115"/>
      <c r="C485" s="115"/>
      <c r="D485" s="115"/>
      <c r="I485" s="150"/>
      <c r="J485" s="146"/>
      <c r="K485" s="146"/>
      <c r="L485" s="146"/>
      <c r="P485" s="114"/>
      <c r="Q485" s="114"/>
      <c r="R485" s="114"/>
    </row>
    <row r="486" spans="2:29" ht="18" customHeight="1">
      <c r="B486" s="115"/>
      <c r="C486" s="115"/>
      <c r="D486" s="115"/>
      <c r="I486" s="150"/>
      <c r="J486" s="146"/>
      <c r="K486" s="146"/>
      <c r="L486" s="146"/>
      <c r="P486" s="114"/>
      <c r="Q486" s="114"/>
      <c r="R486" s="114"/>
      <c r="Z486" s="115"/>
      <c r="AA486" s="115"/>
      <c r="AB486" s="115"/>
      <c r="AC486" s="115"/>
    </row>
    <row r="487" spans="2:29" ht="18" customHeight="1">
      <c r="B487" s="115"/>
      <c r="C487" s="115"/>
      <c r="D487" s="115"/>
      <c r="J487" s="71"/>
      <c r="K487" s="71"/>
      <c r="L487" s="71"/>
      <c r="P487" s="114"/>
      <c r="Q487" s="114"/>
      <c r="R487" s="114"/>
      <c r="Z487" s="115"/>
      <c r="AA487" s="115"/>
      <c r="AB487" s="115"/>
      <c r="AC487" s="115"/>
    </row>
    <row r="488" spans="2:29" ht="18" customHeight="1">
      <c r="B488" s="115"/>
      <c r="C488" s="115"/>
      <c r="D488" s="115"/>
      <c r="I488" s="150"/>
      <c r="J488" s="117"/>
      <c r="K488" s="117"/>
      <c r="P488" s="114"/>
      <c r="Q488" s="114"/>
      <c r="R488" s="114"/>
      <c r="Z488" s="115"/>
      <c r="AA488" s="115"/>
      <c r="AB488" s="115"/>
      <c r="AC488" s="115"/>
    </row>
    <row r="489" spans="2:29" ht="18" customHeight="1">
      <c r="B489" s="115"/>
      <c r="C489" s="115"/>
      <c r="D489" s="115"/>
      <c r="I489" s="150"/>
      <c r="J489" s="117"/>
      <c r="K489" s="117"/>
      <c r="P489" s="114"/>
      <c r="Q489" s="114"/>
      <c r="R489" s="114"/>
      <c r="V489" s="115"/>
      <c r="W489" s="115"/>
      <c r="X489" s="115"/>
      <c r="Y489" s="115"/>
      <c r="Z489" s="115"/>
      <c r="AA489" s="115"/>
      <c r="AB489" s="115"/>
      <c r="AC489" s="115"/>
    </row>
    <row r="490" spans="2:29" ht="18" customHeight="1">
      <c r="B490" s="115"/>
      <c r="C490" s="115"/>
      <c r="D490" s="115"/>
      <c r="J490" s="117"/>
      <c r="K490" s="117"/>
      <c r="P490" s="114"/>
      <c r="Q490" s="114"/>
      <c r="R490" s="114"/>
      <c r="V490" s="115"/>
      <c r="W490" s="115"/>
      <c r="X490" s="115"/>
      <c r="Y490" s="115"/>
      <c r="Z490" s="115"/>
      <c r="AA490" s="115"/>
      <c r="AB490" s="115"/>
      <c r="AC490" s="115"/>
    </row>
    <row r="491" spans="2:29" ht="18" customHeight="1">
      <c r="B491" s="115"/>
      <c r="C491" s="115"/>
      <c r="D491" s="115"/>
      <c r="P491" s="114"/>
      <c r="Q491" s="114"/>
      <c r="R491" s="114"/>
    </row>
  </sheetData>
  <mergeCells count="332">
    <mergeCell ref="C444:G444"/>
    <mergeCell ref="J444:M444"/>
    <mergeCell ref="O444:Q444"/>
    <mergeCell ref="R444:R445"/>
    <mergeCell ref="C463:D463"/>
    <mergeCell ref="R464:R468"/>
    <mergeCell ref="R429:R430"/>
    <mergeCell ref="S429:T429"/>
    <mergeCell ref="U429:W429"/>
    <mergeCell ref="Y429:Z429"/>
    <mergeCell ref="AA429:AG429"/>
    <mergeCell ref="S430:T430"/>
    <mergeCell ref="U430:V430"/>
    <mergeCell ref="AB430:AC430"/>
    <mergeCell ref="B437:B438"/>
    <mergeCell ref="C437:C438"/>
    <mergeCell ref="D437:D438"/>
    <mergeCell ref="E437:E438"/>
    <mergeCell ref="F437:F438"/>
    <mergeCell ref="G437:K437"/>
    <mergeCell ref="N437:O437"/>
    <mergeCell ref="Q437:Q438"/>
    <mergeCell ref="J438:K438"/>
    <mergeCell ref="N438:O438"/>
    <mergeCell ref="D429:D431"/>
    <mergeCell ref="E429:E431"/>
    <mergeCell ref="F429:F431"/>
    <mergeCell ref="B429:B431"/>
    <mergeCell ref="C212:C213"/>
    <mergeCell ref="D212:D213"/>
    <mergeCell ref="E212:E213"/>
    <mergeCell ref="F212:F213"/>
    <mergeCell ref="N190:R209"/>
    <mergeCell ref="K213:M213"/>
    <mergeCell ref="O213:P213"/>
    <mergeCell ref="Q213:R213"/>
    <mergeCell ref="G212:M212"/>
    <mergeCell ref="O212:R212"/>
    <mergeCell ref="D229:D230"/>
    <mergeCell ref="R223:R224"/>
    <mergeCell ref="O223:Q223"/>
    <mergeCell ref="C223:G223"/>
    <mergeCell ref="J223:M223"/>
    <mergeCell ref="AA187:AF187"/>
    <mergeCell ref="D173:D174"/>
    <mergeCell ref="E171:F171"/>
    <mergeCell ref="G171:G172"/>
    <mergeCell ref="Y187:Z187"/>
    <mergeCell ref="W212:W213"/>
    <mergeCell ref="Y212:Z212"/>
    <mergeCell ref="X212:X213"/>
    <mergeCell ref="S213:U213"/>
    <mergeCell ref="S212:U212"/>
    <mergeCell ref="B229:C229"/>
    <mergeCell ref="B187:B189"/>
    <mergeCell ref="C187:C189"/>
    <mergeCell ref="D187:D189"/>
    <mergeCell ref="E187:J187"/>
    <mergeCell ref="K187:K188"/>
    <mergeCell ref="N187:P187"/>
    <mergeCell ref="R173:R176"/>
    <mergeCell ref="B212:B213"/>
    <mergeCell ref="R168:R169"/>
    <mergeCell ref="S168:AB168"/>
    <mergeCell ref="R163:R164"/>
    <mergeCell ref="O153:P153"/>
    <mergeCell ref="Q153:R153"/>
    <mergeCell ref="S153:U153"/>
    <mergeCell ref="K153:M153"/>
    <mergeCell ref="G152:M152"/>
    <mergeCell ref="D152:D153"/>
    <mergeCell ref="Y152:Z152"/>
    <mergeCell ref="E152:E153"/>
    <mergeCell ref="F152:F153"/>
    <mergeCell ref="W152:W153"/>
    <mergeCell ref="X152:X153"/>
    <mergeCell ref="S152:U152"/>
    <mergeCell ref="C163:G163"/>
    <mergeCell ref="O163:Q163"/>
    <mergeCell ref="B169:C169"/>
    <mergeCell ref="D169:D170"/>
    <mergeCell ref="J163:M163"/>
    <mergeCell ref="D67:D69"/>
    <mergeCell ref="E67:J67"/>
    <mergeCell ref="K93:M93"/>
    <mergeCell ref="O93:P93"/>
    <mergeCell ref="D109:D110"/>
    <mergeCell ref="E111:F111"/>
    <mergeCell ref="J103:M103"/>
    <mergeCell ref="B109:C109"/>
    <mergeCell ref="B152:B153"/>
    <mergeCell ref="C152:C153"/>
    <mergeCell ref="B127:B129"/>
    <mergeCell ref="N130:R149"/>
    <mergeCell ref="AA7:AF7"/>
    <mergeCell ref="W32:W33"/>
    <mergeCell ref="AA127:AF127"/>
    <mergeCell ref="R43:R44"/>
    <mergeCell ref="Y92:Z92"/>
    <mergeCell ref="W92:W93"/>
    <mergeCell ref="X92:X93"/>
    <mergeCell ref="S93:U93"/>
    <mergeCell ref="AA67:AF67"/>
    <mergeCell ref="S33:U33"/>
    <mergeCell ref="O32:R32"/>
    <mergeCell ref="O43:Q43"/>
    <mergeCell ref="S32:U32"/>
    <mergeCell ref="N67:P67"/>
    <mergeCell ref="Y32:Z32"/>
    <mergeCell ref="O92:R92"/>
    <mergeCell ref="N7:P7"/>
    <mergeCell ref="Y127:Z127"/>
    <mergeCell ref="R103:R104"/>
    <mergeCell ref="Y67:Z67"/>
    <mergeCell ref="Q93:R93"/>
    <mergeCell ref="S92:U92"/>
    <mergeCell ref="Y7:Z7"/>
    <mergeCell ref="O33:P33"/>
    <mergeCell ref="X32:X33"/>
    <mergeCell ref="Q33:R33"/>
    <mergeCell ref="B49:C49"/>
    <mergeCell ref="D49:D50"/>
    <mergeCell ref="V7:W7"/>
    <mergeCell ref="S43:U43"/>
    <mergeCell ref="T44:U44"/>
    <mergeCell ref="D233:D234"/>
    <mergeCell ref="E231:F231"/>
    <mergeCell ref="G231:G232"/>
    <mergeCell ref="K7:K8"/>
    <mergeCell ref="D7:D9"/>
    <mergeCell ref="J43:M43"/>
    <mergeCell ref="D53:D54"/>
    <mergeCell ref="E51:F51"/>
    <mergeCell ref="G51:G52"/>
    <mergeCell ref="C43:G43"/>
    <mergeCell ref="C32:C33"/>
    <mergeCell ref="D32:D33"/>
    <mergeCell ref="K33:M33"/>
    <mergeCell ref="E32:E33"/>
    <mergeCell ref="F32:F33"/>
    <mergeCell ref="G32:M32"/>
    <mergeCell ref="F92:F93"/>
    <mergeCell ref="B7:B9"/>
    <mergeCell ref="C7:C9"/>
    <mergeCell ref="E7:J7"/>
    <mergeCell ref="B32:B33"/>
    <mergeCell ref="N70:R89"/>
    <mergeCell ref="O152:R152"/>
    <mergeCell ref="N127:P127"/>
    <mergeCell ref="O103:Q103"/>
    <mergeCell ref="C127:C129"/>
    <mergeCell ref="D113:D114"/>
    <mergeCell ref="D127:D129"/>
    <mergeCell ref="E127:J127"/>
    <mergeCell ref="B67:B69"/>
    <mergeCell ref="B92:B93"/>
    <mergeCell ref="G111:G112"/>
    <mergeCell ref="C103:G103"/>
    <mergeCell ref="C92:C93"/>
    <mergeCell ref="D92:D93"/>
    <mergeCell ref="E92:E93"/>
    <mergeCell ref="N10:R29"/>
    <mergeCell ref="K127:K128"/>
    <mergeCell ref="G92:M92"/>
    <mergeCell ref="K67:K68"/>
    <mergeCell ref="C67:C69"/>
    <mergeCell ref="B289:C289"/>
    <mergeCell ref="D289:D290"/>
    <mergeCell ref="R283:R284"/>
    <mergeCell ref="J283:M283"/>
    <mergeCell ref="AA247:AF247"/>
    <mergeCell ref="G272:M272"/>
    <mergeCell ref="O272:R272"/>
    <mergeCell ref="W272:W273"/>
    <mergeCell ref="S272:U272"/>
    <mergeCell ref="N247:P247"/>
    <mergeCell ref="Y272:Z272"/>
    <mergeCell ref="B272:B273"/>
    <mergeCell ref="C272:C273"/>
    <mergeCell ref="D272:D273"/>
    <mergeCell ref="E272:E273"/>
    <mergeCell ref="F272:F273"/>
    <mergeCell ref="B247:B249"/>
    <mergeCell ref="C247:C249"/>
    <mergeCell ref="D247:D249"/>
    <mergeCell ref="K247:K248"/>
    <mergeCell ref="O283:Q283"/>
    <mergeCell ref="C283:G283"/>
    <mergeCell ref="R288:R289"/>
    <mergeCell ref="N250:R269"/>
    <mergeCell ref="P307:P308"/>
    <mergeCell ref="Q307:R307"/>
    <mergeCell ref="Y247:Z247"/>
    <mergeCell ref="D293:D294"/>
    <mergeCell ref="E291:F291"/>
    <mergeCell ref="G291:G292"/>
    <mergeCell ref="S288:AB288"/>
    <mergeCell ref="S307:S308"/>
    <mergeCell ref="U307:V307"/>
    <mergeCell ref="X307:Y307"/>
    <mergeCell ref="Z307:AH307"/>
    <mergeCell ref="AA308:AB308"/>
    <mergeCell ref="AC308:AD308"/>
    <mergeCell ref="AE308:AF308"/>
    <mergeCell ref="E247:J247"/>
    <mergeCell ref="X272:X273"/>
    <mergeCell ref="K273:M273"/>
    <mergeCell ref="O273:P273"/>
    <mergeCell ref="Q273:R273"/>
    <mergeCell ref="S273:U273"/>
    <mergeCell ref="R293:R296"/>
    <mergeCell ref="S283:U283"/>
    <mergeCell ref="T284:U284"/>
    <mergeCell ref="V247:W247"/>
    <mergeCell ref="X322:Y322"/>
    <mergeCell ref="Z322:AH322"/>
    <mergeCell ref="AA323:AB323"/>
    <mergeCell ref="AC323:AD323"/>
    <mergeCell ref="AE323:AF323"/>
    <mergeCell ref="B307:B309"/>
    <mergeCell ref="U337:V337"/>
    <mergeCell ref="X337:Y337"/>
    <mergeCell ref="Z337:AH337"/>
    <mergeCell ref="B322:B324"/>
    <mergeCell ref="D322:D324"/>
    <mergeCell ref="E322:E324"/>
    <mergeCell ref="F322:F324"/>
    <mergeCell ref="G322:L322"/>
    <mergeCell ref="M322:M323"/>
    <mergeCell ref="N322:O322"/>
    <mergeCell ref="P322:P323"/>
    <mergeCell ref="Q322:R322"/>
    <mergeCell ref="D307:D309"/>
    <mergeCell ref="E307:E309"/>
    <mergeCell ref="F307:F309"/>
    <mergeCell ref="G307:L307"/>
    <mergeCell ref="M307:M308"/>
    <mergeCell ref="N307:O307"/>
    <mergeCell ref="AA338:AB338"/>
    <mergeCell ref="AC338:AD338"/>
    <mergeCell ref="AE338:AF338"/>
    <mergeCell ref="B352:B354"/>
    <mergeCell ref="D352:D354"/>
    <mergeCell ref="E352:E354"/>
    <mergeCell ref="F352:F354"/>
    <mergeCell ref="G352:L352"/>
    <mergeCell ref="M352:M353"/>
    <mergeCell ref="N352:O352"/>
    <mergeCell ref="P352:P353"/>
    <mergeCell ref="Q352:R352"/>
    <mergeCell ref="S352:S353"/>
    <mergeCell ref="U352:V352"/>
    <mergeCell ref="X352:Y352"/>
    <mergeCell ref="Z352:AH352"/>
    <mergeCell ref="AA353:AB353"/>
    <mergeCell ref="AC353:AD353"/>
    <mergeCell ref="AE353:AF353"/>
    <mergeCell ref="B337:B339"/>
    <mergeCell ref="D337:D339"/>
    <mergeCell ref="F367:F369"/>
    <mergeCell ref="G367:L367"/>
    <mergeCell ref="M367:M368"/>
    <mergeCell ref="N367:O367"/>
    <mergeCell ref="P367:P368"/>
    <mergeCell ref="Q367:R367"/>
    <mergeCell ref="S337:S338"/>
    <mergeCell ref="E337:E339"/>
    <mergeCell ref="F337:F339"/>
    <mergeCell ref="G337:L337"/>
    <mergeCell ref="M337:M338"/>
    <mergeCell ref="N337:O337"/>
    <mergeCell ref="P337:P338"/>
    <mergeCell ref="Q337:R337"/>
    <mergeCell ref="S367:S368"/>
    <mergeCell ref="X367:Y367"/>
    <mergeCell ref="Z367:AH367"/>
    <mergeCell ref="AA368:AB368"/>
    <mergeCell ref="AC368:AD368"/>
    <mergeCell ref="AE368:AF368"/>
    <mergeCell ref="B382:B384"/>
    <mergeCell ref="D382:D384"/>
    <mergeCell ref="E382:E384"/>
    <mergeCell ref="F382:F384"/>
    <mergeCell ref="G382:L382"/>
    <mergeCell ref="M382:M383"/>
    <mergeCell ref="N382:O382"/>
    <mergeCell ref="P382:P383"/>
    <mergeCell ref="Q382:R382"/>
    <mergeCell ref="S382:S383"/>
    <mergeCell ref="U382:V382"/>
    <mergeCell ref="X382:Y382"/>
    <mergeCell ref="Z382:AH382"/>
    <mergeCell ref="AA383:AB383"/>
    <mergeCell ref="AC383:AD383"/>
    <mergeCell ref="AE383:AF383"/>
    <mergeCell ref="B367:B369"/>
    <mergeCell ref="D367:D369"/>
    <mergeCell ref="E367:E369"/>
    <mergeCell ref="B398:B399"/>
    <mergeCell ref="C398:C399"/>
    <mergeCell ref="D398:D399"/>
    <mergeCell ref="E398:E399"/>
    <mergeCell ref="F398:F399"/>
    <mergeCell ref="G398:K398"/>
    <mergeCell ref="N398:O398"/>
    <mergeCell ref="Q398:Q399"/>
    <mergeCell ref="J399:K399"/>
    <mergeCell ref="N399:O399"/>
    <mergeCell ref="C405:G405"/>
    <mergeCell ref="J405:M405"/>
    <mergeCell ref="O405:Q405"/>
    <mergeCell ref="R405:R406"/>
    <mergeCell ref="C429:C431"/>
    <mergeCell ref="G429:G431"/>
    <mergeCell ref="H429:M429"/>
    <mergeCell ref="N429:N430"/>
    <mergeCell ref="O429:O430"/>
    <mergeCell ref="P429:Q429"/>
    <mergeCell ref="S405:U405"/>
    <mergeCell ref="S444:U444"/>
    <mergeCell ref="S103:U103"/>
    <mergeCell ref="T104:U104"/>
    <mergeCell ref="V67:W67"/>
    <mergeCell ref="S163:U163"/>
    <mergeCell ref="T164:U164"/>
    <mergeCell ref="V127:W127"/>
    <mergeCell ref="S223:U223"/>
    <mergeCell ref="T224:U224"/>
    <mergeCell ref="V187:W187"/>
    <mergeCell ref="U367:V367"/>
    <mergeCell ref="S322:S323"/>
    <mergeCell ref="U322:V322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"/>
  <sheetViews>
    <sheetView workbookViewId="0"/>
  </sheetViews>
  <sheetFormatPr defaultColWidth="8.88671875" defaultRowHeight="12"/>
  <cols>
    <col min="1" max="1" width="5.21875" style="90" bestFit="1" customWidth="1"/>
    <col min="2" max="2" width="6.6640625" style="90" bestFit="1" customWidth="1"/>
    <col min="3" max="3" width="8.88671875" style="90"/>
    <col min="4" max="4" width="6.6640625" style="90" bestFit="1" customWidth="1"/>
    <col min="5" max="13" width="1.77734375" style="90" customWidth="1"/>
    <col min="14" max="15" width="6" style="90" bestFit="1" customWidth="1"/>
    <col min="16" max="16" width="7.5546875" style="90" bestFit="1" customWidth="1"/>
    <col min="17" max="17" width="4" style="90" bestFit="1" customWidth="1"/>
    <col min="18" max="18" width="5.33203125" style="90" bestFit="1" customWidth="1"/>
    <col min="19" max="19" width="4" style="90" bestFit="1" customWidth="1"/>
    <col min="20" max="21" width="6.5546875" style="90" bestFit="1" customWidth="1"/>
    <col min="22" max="22" width="8.44140625" style="90" bestFit="1" customWidth="1"/>
    <col min="23" max="23" width="6.6640625" style="90" bestFit="1" customWidth="1"/>
    <col min="24" max="24" width="5.33203125" style="90" bestFit="1" customWidth="1"/>
    <col min="25" max="25" width="8.33203125" style="90" bestFit="1" customWidth="1"/>
    <col min="26" max="27" width="4" style="90" bestFit="1" customWidth="1"/>
    <col min="28" max="34" width="1.77734375" style="90" customWidth="1"/>
    <col min="35" max="35" width="7.5546875" style="90" bestFit="1" customWidth="1"/>
    <col min="36" max="16384" width="8.88671875" style="90"/>
  </cols>
  <sheetData>
    <row r="1" spans="1:36">
      <c r="A1" s="110" t="s">
        <v>93</v>
      </c>
      <c r="B1" s="110" t="s">
        <v>65</v>
      </c>
      <c r="C1" s="110" t="s">
        <v>66</v>
      </c>
      <c r="D1" s="110" t="s">
        <v>94</v>
      </c>
      <c r="E1" s="110"/>
      <c r="F1" s="110"/>
      <c r="G1" s="110"/>
      <c r="H1" s="110"/>
      <c r="I1" s="110"/>
      <c r="J1" s="110"/>
      <c r="K1" s="110"/>
      <c r="L1" s="110"/>
      <c r="M1" s="110"/>
      <c r="N1" s="110" t="s">
        <v>95</v>
      </c>
      <c r="O1" s="110" t="s">
        <v>96</v>
      </c>
      <c r="P1" s="110" t="s">
        <v>67</v>
      </c>
      <c r="Q1" s="110" t="s">
        <v>97</v>
      </c>
      <c r="R1" s="110" t="s">
        <v>69</v>
      </c>
      <c r="S1" s="110" t="s">
        <v>68</v>
      </c>
      <c r="T1" s="110" t="s">
        <v>70</v>
      </c>
      <c r="U1" s="110" t="s">
        <v>98</v>
      </c>
      <c r="V1" s="110" t="s">
        <v>71</v>
      </c>
      <c r="W1" s="110" t="s">
        <v>72</v>
      </c>
      <c r="X1" s="110" t="s">
        <v>99</v>
      </c>
      <c r="Y1" s="110" t="s">
        <v>100</v>
      </c>
      <c r="Z1" s="110" t="s">
        <v>101</v>
      </c>
      <c r="AA1" s="110" t="s">
        <v>102</v>
      </c>
      <c r="AB1" s="110"/>
      <c r="AC1" s="110"/>
      <c r="AD1" s="110"/>
      <c r="AE1" s="110"/>
      <c r="AF1" s="110"/>
      <c r="AG1" s="110"/>
      <c r="AH1" s="110"/>
      <c r="AI1" s="110" t="s">
        <v>103</v>
      </c>
      <c r="AJ1" s="159" t="s">
        <v>121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47"/>
  <sheetViews>
    <sheetView zoomScaleNormal="100" workbookViewId="0"/>
  </sheetViews>
  <sheetFormatPr defaultColWidth="9" defaultRowHeight="17.100000000000001" customHeight="1"/>
  <cols>
    <col min="1" max="36" width="10.44140625" style="33" customWidth="1"/>
    <col min="37" max="16384" width="9" style="33"/>
  </cols>
  <sheetData>
    <row r="1" spans="1:17" s="12" customFormat="1" ht="33" customHeight="1">
      <c r="A1" s="15" t="s">
        <v>87</v>
      </c>
    </row>
    <row r="2" spans="1:17" s="12" customFormat="1" ht="17.100000000000001" customHeight="1">
      <c r="A2" s="17" t="s">
        <v>43</v>
      </c>
      <c r="C2" s="91" t="s">
        <v>62</v>
      </c>
      <c r="F2" s="91" t="s">
        <v>74</v>
      </c>
      <c r="J2" s="17" t="s">
        <v>44</v>
      </c>
      <c r="M2" s="17" t="s">
        <v>45</v>
      </c>
    </row>
    <row r="3" spans="1:17" s="12" customFormat="1" ht="13.5">
      <c r="A3" s="14" t="s">
        <v>88</v>
      </c>
      <c r="B3" s="14" t="s">
        <v>60</v>
      </c>
      <c r="C3" s="14" t="s">
        <v>55</v>
      </c>
      <c r="D3" s="14" t="s">
        <v>56</v>
      </c>
      <c r="E3" s="14" t="s">
        <v>51</v>
      </c>
      <c r="F3" s="13" t="s">
        <v>46</v>
      </c>
      <c r="G3" s="14" t="s">
        <v>61</v>
      </c>
      <c r="H3" s="14" t="s">
        <v>75</v>
      </c>
      <c r="I3" s="14" t="s">
        <v>47</v>
      </c>
      <c r="J3" s="14" t="s">
        <v>48</v>
      </c>
      <c r="K3" s="41" t="s">
        <v>49</v>
      </c>
      <c r="L3" s="41" t="s">
        <v>50</v>
      </c>
      <c r="M3" s="41" t="s">
        <v>63</v>
      </c>
      <c r="N3" s="41" t="s">
        <v>64</v>
      </c>
      <c r="O3" s="106" t="s">
        <v>89</v>
      </c>
      <c r="P3" s="106" t="s">
        <v>90</v>
      </c>
      <c r="Q3" s="41" t="s">
        <v>91</v>
      </c>
    </row>
    <row r="4" spans="1:17" s="12" customFormat="1" ht="17.100000000000001" customHeight="1">
      <c r="A4" s="105"/>
      <c r="B4" s="23"/>
      <c r="C4" s="23"/>
      <c r="D4" s="55"/>
      <c r="E4" s="42"/>
      <c r="F4" s="23"/>
      <c r="G4" s="23"/>
      <c r="H4" s="92"/>
      <c r="I4" s="42"/>
      <c r="J4" s="23"/>
      <c r="K4" s="23"/>
      <c r="L4" s="23"/>
      <c r="M4" s="23"/>
      <c r="N4" s="23"/>
      <c r="O4" s="107"/>
      <c r="P4" s="107"/>
      <c r="Q4" s="23"/>
    </row>
    <row r="5" spans="1:17" s="12" customFormat="1" ht="17.100000000000001" customHeight="1">
      <c r="A5" s="105"/>
      <c r="B5" s="23"/>
      <c r="C5" s="23"/>
      <c r="D5" s="55"/>
      <c r="E5" s="42"/>
      <c r="F5" s="23"/>
      <c r="G5" s="23"/>
      <c r="H5" s="92"/>
      <c r="I5" s="42"/>
      <c r="J5" s="23"/>
      <c r="K5" s="24"/>
      <c r="L5" s="24"/>
      <c r="M5" s="24"/>
      <c r="N5" s="24"/>
      <c r="O5" s="108"/>
      <c r="P5" s="108"/>
      <c r="Q5" s="24"/>
    </row>
    <row r="6" spans="1:17" s="12" customFormat="1" ht="17.100000000000001" customHeight="1">
      <c r="A6" s="105"/>
      <c r="B6" s="23"/>
      <c r="C6" s="23"/>
      <c r="D6" s="55"/>
      <c r="E6" s="42"/>
      <c r="F6" s="23"/>
      <c r="G6" s="23"/>
      <c r="H6" s="92"/>
      <c r="I6" s="42"/>
      <c r="J6" s="23"/>
      <c r="K6" s="24"/>
      <c r="L6" s="24"/>
      <c r="M6" s="24"/>
      <c r="N6" s="24"/>
      <c r="O6" s="108"/>
      <c r="P6" s="108"/>
      <c r="Q6" s="24"/>
    </row>
    <row r="7" spans="1:17" s="12" customFormat="1" ht="17.100000000000001" customHeight="1">
      <c r="A7" s="105"/>
      <c r="B7" s="23"/>
      <c r="C7" s="23"/>
      <c r="D7" s="55"/>
      <c r="E7" s="42"/>
      <c r="F7" s="23"/>
      <c r="G7" s="23"/>
      <c r="H7" s="92"/>
      <c r="I7" s="42"/>
      <c r="J7" s="23"/>
      <c r="K7" s="24"/>
      <c r="L7" s="24"/>
      <c r="M7" s="24"/>
      <c r="N7" s="24"/>
      <c r="O7" s="108"/>
      <c r="P7" s="108"/>
      <c r="Q7" s="24"/>
    </row>
    <row r="8" spans="1:17" s="12" customFormat="1" ht="17.100000000000001" customHeight="1">
      <c r="A8" s="105"/>
      <c r="B8" s="23"/>
      <c r="C8" s="23"/>
      <c r="D8" s="55"/>
      <c r="E8" s="42"/>
      <c r="F8" s="23"/>
      <c r="G8" s="23"/>
      <c r="H8" s="92"/>
      <c r="I8" s="42"/>
      <c r="J8" s="23"/>
      <c r="K8" s="24"/>
      <c r="L8" s="24"/>
      <c r="M8" s="24"/>
      <c r="N8" s="24"/>
      <c r="O8" s="108"/>
      <c r="P8" s="108"/>
      <c r="Q8" s="24"/>
    </row>
    <row r="9" spans="1:17" s="12" customFormat="1" ht="17.100000000000001" customHeight="1">
      <c r="A9" s="105"/>
      <c r="B9" s="23"/>
      <c r="C9" s="23"/>
      <c r="D9" s="55"/>
      <c r="E9" s="42"/>
      <c r="F9" s="23"/>
      <c r="G9" s="23"/>
      <c r="H9" s="92"/>
      <c r="I9" s="42"/>
      <c r="J9" s="23"/>
      <c r="K9" s="24"/>
      <c r="L9" s="24"/>
      <c r="M9" s="24"/>
      <c r="N9" s="24"/>
      <c r="O9" s="108"/>
      <c r="P9" s="108"/>
      <c r="Q9" s="24"/>
    </row>
    <row r="10" spans="1:17" s="12" customFormat="1" ht="17.100000000000001" customHeight="1">
      <c r="A10" s="105"/>
      <c r="B10" s="23"/>
      <c r="C10" s="23"/>
      <c r="D10" s="55"/>
      <c r="E10" s="42"/>
      <c r="F10" s="23"/>
      <c r="G10" s="23"/>
      <c r="H10" s="92"/>
      <c r="I10" s="42"/>
      <c r="J10" s="23"/>
      <c r="K10" s="24"/>
      <c r="L10" s="24"/>
      <c r="M10" s="24"/>
      <c r="N10" s="24"/>
      <c r="O10" s="108"/>
      <c r="P10" s="108"/>
      <c r="Q10" s="24"/>
    </row>
    <row r="11" spans="1:17" s="12" customFormat="1" ht="17.100000000000001" customHeight="1">
      <c r="A11" s="105"/>
      <c r="B11" s="23"/>
      <c r="C11" s="23"/>
      <c r="D11" s="55"/>
      <c r="E11" s="42"/>
      <c r="F11" s="23"/>
      <c r="G11" s="23"/>
      <c r="H11" s="92"/>
      <c r="I11" s="42"/>
      <c r="J11" s="23"/>
      <c r="K11" s="24"/>
      <c r="L11" s="24"/>
      <c r="M11" s="24"/>
      <c r="N11" s="24"/>
      <c r="O11" s="108"/>
      <c r="P11" s="108"/>
      <c r="Q11" s="24"/>
    </row>
    <row r="12" spans="1:17" s="12" customFormat="1" ht="17.100000000000001" customHeight="1">
      <c r="A12" s="105"/>
      <c r="B12" s="23"/>
      <c r="C12" s="23"/>
      <c r="D12" s="55"/>
      <c r="E12" s="42"/>
      <c r="F12" s="23"/>
      <c r="G12" s="23"/>
      <c r="H12" s="92"/>
      <c r="I12" s="42"/>
      <c r="J12" s="23"/>
      <c r="K12" s="24"/>
      <c r="L12" s="24"/>
      <c r="M12" s="24"/>
      <c r="N12" s="24"/>
      <c r="O12" s="108"/>
      <c r="P12" s="108"/>
      <c r="Q12" s="24"/>
    </row>
    <row r="13" spans="1:17" s="12" customFormat="1" ht="17.100000000000001" customHeight="1">
      <c r="A13" s="105"/>
      <c r="B13" s="23"/>
      <c r="C13" s="23"/>
      <c r="D13" s="55"/>
      <c r="E13" s="42"/>
      <c r="F13" s="23"/>
      <c r="G13" s="23"/>
      <c r="H13" s="92"/>
      <c r="I13" s="42"/>
      <c r="J13" s="23"/>
      <c r="K13" s="24"/>
      <c r="L13" s="24"/>
      <c r="M13" s="24"/>
      <c r="N13" s="24"/>
      <c r="O13" s="108"/>
      <c r="P13" s="108"/>
      <c r="Q13" s="24"/>
    </row>
    <row r="14" spans="1:17" s="12" customFormat="1" ht="17.100000000000001" customHeight="1">
      <c r="A14" s="105"/>
      <c r="B14" s="23"/>
      <c r="C14" s="23"/>
      <c r="D14" s="55"/>
      <c r="E14" s="42"/>
      <c r="F14" s="23"/>
      <c r="G14" s="23"/>
      <c r="H14" s="92"/>
      <c r="I14" s="42"/>
      <c r="J14" s="23"/>
      <c r="K14" s="24"/>
      <c r="L14" s="24"/>
      <c r="M14" s="24"/>
      <c r="N14" s="24"/>
      <c r="O14" s="108"/>
      <c r="P14" s="108"/>
      <c r="Q14" s="24"/>
    </row>
    <row r="15" spans="1:17" s="12" customFormat="1" ht="17.100000000000001" customHeight="1">
      <c r="A15" s="105"/>
      <c r="B15" s="23"/>
      <c r="C15" s="23"/>
      <c r="D15" s="55"/>
      <c r="E15" s="42"/>
      <c r="F15" s="23"/>
      <c r="G15" s="23"/>
      <c r="H15" s="92"/>
      <c r="I15" s="42"/>
      <c r="J15" s="24"/>
      <c r="K15" s="24"/>
      <c r="L15" s="24"/>
      <c r="M15" s="24"/>
      <c r="N15" s="24"/>
      <c r="O15" s="108"/>
      <c r="P15" s="108"/>
      <c r="Q15" s="24"/>
    </row>
    <row r="16" spans="1:17" s="12" customFormat="1" ht="17.100000000000001" customHeight="1">
      <c r="A16" s="105"/>
      <c r="B16" s="23"/>
      <c r="C16" s="23"/>
      <c r="D16" s="55"/>
      <c r="E16" s="42"/>
      <c r="F16" s="23"/>
      <c r="G16" s="23"/>
      <c r="H16" s="92"/>
      <c r="I16" s="42"/>
      <c r="J16" s="24"/>
      <c r="K16" s="24"/>
      <c r="L16" s="24"/>
      <c r="M16" s="24"/>
      <c r="N16" s="24"/>
      <c r="O16" s="108"/>
      <c r="P16" s="108"/>
      <c r="Q16" s="24"/>
    </row>
    <row r="17" spans="1:17" s="12" customFormat="1" ht="17.100000000000001" customHeight="1">
      <c r="A17" s="105"/>
      <c r="B17" s="23"/>
      <c r="C17" s="23"/>
      <c r="D17" s="55"/>
      <c r="E17" s="42"/>
      <c r="F17" s="23"/>
      <c r="G17" s="23"/>
      <c r="H17" s="92"/>
      <c r="I17" s="42"/>
      <c r="J17" s="24"/>
      <c r="K17" s="24"/>
      <c r="L17" s="24"/>
      <c r="M17" s="24"/>
      <c r="N17" s="24"/>
      <c r="O17" s="108"/>
      <c r="P17" s="108"/>
      <c r="Q17" s="24"/>
    </row>
    <row r="18" spans="1:17" s="12" customFormat="1" ht="17.100000000000001" customHeight="1">
      <c r="A18" s="105"/>
      <c r="B18" s="23"/>
      <c r="C18" s="23"/>
      <c r="D18" s="55"/>
      <c r="E18" s="42"/>
      <c r="F18" s="23"/>
      <c r="G18" s="23"/>
      <c r="H18" s="92"/>
      <c r="I18" s="42"/>
      <c r="J18" s="24"/>
      <c r="K18" s="24"/>
      <c r="L18" s="24"/>
      <c r="M18" s="24"/>
      <c r="N18" s="24"/>
      <c r="O18" s="108"/>
      <c r="P18" s="108"/>
      <c r="Q18" s="24"/>
    </row>
    <row r="19" spans="1:17" s="12" customFormat="1" ht="17.100000000000001" customHeight="1">
      <c r="A19" s="105"/>
      <c r="B19" s="107"/>
      <c r="C19" s="107"/>
      <c r="D19" s="107"/>
      <c r="E19" s="107"/>
      <c r="F19" s="107"/>
      <c r="G19" s="107"/>
      <c r="H19" s="107"/>
      <c r="I19" s="107"/>
      <c r="J19" s="108"/>
      <c r="K19" s="108"/>
      <c r="L19" s="108"/>
      <c r="M19" s="108"/>
      <c r="N19" s="108"/>
      <c r="O19" s="108"/>
      <c r="P19" s="108"/>
      <c r="Q19" s="108"/>
    </row>
    <row r="20" spans="1:17" s="12" customFormat="1" ht="17.100000000000001" customHeight="1">
      <c r="A20" s="105"/>
      <c r="B20" s="107"/>
      <c r="C20" s="107"/>
      <c r="D20" s="107"/>
      <c r="E20" s="107"/>
      <c r="F20" s="107"/>
      <c r="G20" s="107"/>
      <c r="H20" s="107"/>
      <c r="I20" s="107"/>
      <c r="J20" s="108"/>
      <c r="K20" s="108"/>
      <c r="L20" s="108"/>
      <c r="M20" s="108"/>
      <c r="N20" s="108"/>
      <c r="O20" s="108"/>
      <c r="P20" s="108"/>
      <c r="Q20" s="108"/>
    </row>
    <row r="21" spans="1:17" s="12" customFormat="1" ht="17.100000000000001" customHeight="1">
      <c r="A21" s="105"/>
      <c r="B21" s="107"/>
      <c r="C21" s="107"/>
      <c r="D21" s="107"/>
      <c r="E21" s="107"/>
      <c r="F21" s="107"/>
      <c r="G21" s="107"/>
      <c r="H21" s="107"/>
      <c r="I21" s="107"/>
      <c r="J21" s="108"/>
      <c r="K21" s="108"/>
      <c r="L21" s="108"/>
      <c r="M21" s="108"/>
      <c r="N21" s="108"/>
      <c r="O21" s="108"/>
      <c r="P21" s="108"/>
      <c r="Q21" s="108"/>
    </row>
    <row r="22" spans="1:17" s="12" customFormat="1" ht="17.100000000000001" customHeight="1">
      <c r="A22" s="105"/>
      <c r="B22" s="107"/>
      <c r="C22" s="107"/>
      <c r="D22" s="107"/>
      <c r="E22" s="107"/>
      <c r="F22" s="107"/>
      <c r="G22" s="107"/>
      <c r="H22" s="107"/>
      <c r="I22" s="107"/>
      <c r="J22" s="108"/>
      <c r="K22" s="108"/>
      <c r="L22" s="108"/>
      <c r="M22" s="108"/>
      <c r="N22" s="108"/>
      <c r="O22" s="108"/>
      <c r="P22" s="108"/>
      <c r="Q22" s="108"/>
    </row>
    <row r="23" spans="1:17" s="12" customFormat="1" ht="17.100000000000001" customHeight="1">
      <c r="A23" s="105"/>
      <c r="B23" s="107"/>
      <c r="C23" s="107"/>
      <c r="D23" s="107"/>
      <c r="E23" s="107"/>
      <c r="F23" s="107"/>
      <c r="G23" s="107"/>
      <c r="H23" s="107"/>
      <c r="I23" s="107"/>
      <c r="J23" s="108"/>
      <c r="K23" s="108"/>
      <c r="L23" s="108"/>
      <c r="M23" s="108"/>
      <c r="N23" s="108"/>
      <c r="O23" s="108"/>
      <c r="P23" s="108"/>
      <c r="Q23" s="108"/>
    </row>
    <row r="24" spans="1:17" s="12" customFormat="1" ht="17.100000000000001" customHeight="1"/>
    <row r="25" spans="1:17" s="12" customFormat="1" ht="17.100000000000001" customHeight="1">
      <c r="A25" s="17" t="s">
        <v>92</v>
      </c>
    </row>
    <row r="26" spans="1:17" s="19" customFormat="1" ht="18" customHeight="1">
      <c r="A26" s="168" t="s">
        <v>125</v>
      </c>
      <c r="B26" s="168" t="s">
        <v>126</v>
      </c>
      <c r="C26" s="168" t="s">
        <v>127</v>
      </c>
      <c r="D26" s="168" t="s">
        <v>128</v>
      </c>
      <c r="E26" s="168" t="s">
        <v>127</v>
      </c>
      <c r="F26" s="168" t="s">
        <v>183</v>
      </c>
      <c r="G26" s="168" t="s">
        <v>184</v>
      </c>
      <c r="H26" s="168" t="s">
        <v>163</v>
      </c>
      <c r="I26" s="168" t="s">
        <v>164</v>
      </c>
      <c r="J26" s="168" t="s">
        <v>165</v>
      </c>
      <c r="K26" s="168" t="s">
        <v>166</v>
      </c>
    </row>
    <row r="27" spans="1:17" ht="17.100000000000001" customHeight="1">
      <c r="A27" s="109"/>
      <c r="B27" s="109"/>
      <c r="C27" s="109"/>
      <c r="D27" s="109"/>
      <c r="E27" s="109"/>
      <c r="F27" s="109"/>
      <c r="G27" s="109"/>
      <c r="H27" s="109"/>
      <c r="I27" s="109"/>
      <c r="J27" s="109"/>
      <c r="K27" s="109"/>
    </row>
    <row r="28" spans="1:17" ht="17.100000000000001" customHeight="1">
      <c r="A28" s="109"/>
      <c r="B28" s="109"/>
      <c r="C28" s="109"/>
      <c r="D28" s="109"/>
      <c r="E28" s="109"/>
      <c r="F28" s="109"/>
      <c r="G28" s="109"/>
      <c r="H28" s="109"/>
      <c r="I28" s="109"/>
      <c r="J28" s="109"/>
      <c r="K28" s="109"/>
    </row>
    <row r="29" spans="1:17" ht="17.100000000000001" customHeight="1">
      <c r="A29" s="109"/>
      <c r="B29" s="109"/>
      <c r="C29" s="109"/>
      <c r="D29" s="109"/>
      <c r="E29" s="109"/>
      <c r="F29" s="109"/>
      <c r="G29" s="109"/>
      <c r="H29" s="109"/>
      <c r="I29" s="109"/>
      <c r="J29" s="109"/>
      <c r="K29" s="109"/>
    </row>
    <row r="30" spans="1:17" ht="17.100000000000001" customHeight="1">
      <c r="A30" s="109"/>
      <c r="B30" s="109"/>
      <c r="C30" s="109"/>
      <c r="D30" s="109"/>
      <c r="E30" s="109"/>
      <c r="F30" s="109"/>
      <c r="G30" s="109"/>
      <c r="H30" s="109"/>
      <c r="I30" s="109"/>
      <c r="J30" s="109"/>
      <c r="K30" s="109"/>
    </row>
    <row r="31" spans="1:17" ht="17.100000000000001" customHeight="1">
      <c r="A31" s="109"/>
      <c r="B31" s="109"/>
      <c r="C31" s="109"/>
      <c r="D31" s="109"/>
      <c r="E31" s="109"/>
      <c r="F31" s="109"/>
      <c r="G31" s="109"/>
      <c r="H31" s="109"/>
      <c r="I31" s="109"/>
      <c r="J31" s="109"/>
      <c r="K31" s="109"/>
    </row>
    <row r="32" spans="1:17" ht="17.100000000000001" customHeight="1">
      <c r="A32" s="109"/>
      <c r="B32" s="109"/>
      <c r="C32" s="109"/>
      <c r="D32" s="109"/>
      <c r="E32" s="109"/>
      <c r="F32" s="109"/>
      <c r="G32" s="109"/>
      <c r="H32" s="109"/>
      <c r="I32" s="109"/>
      <c r="J32" s="109"/>
      <c r="K32" s="109"/>
    </row>
    <row r="33" spans="1:36" ht="17.100000000000001" customHeight="1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</row>
    <row r="34" spans="1:36" ht="17.100000000000001" customHeight="1">
      <c r="A34" s="109"/>
      <c r="B34" s="109"/>
      <c r="C34" s="109"/>
      <c r="D34" s="109"/>
      <c r="E34" s="109"/>
      <c r="F34" s="109"/>
      <c r="G34" s="109"/>
      <c r="H34" s="109"/>
      <c r="I34" s="109"/>
      <c r="J34" s="109"/>
      <c r="K34" s="109"/>
    </row>
    <row r="35" spans="1:36" ht="17.100000000000001" customHeight="1">
      <c r="A35" s="109"/>
      <c r="B35" s="109"/>
      <c r="C35" s="109"/>
      <c r="D35" s="109"/>
      <c r="E35" s="109"/>
      <c r="F35" s="109"/>
      <c r="G35" s="109"/>
      <c r="H35" s="109"/>
      <c r="I35" s="109"/>
      <c r="J35" s="109"/>
      <c r="K35" s="109"/>
    </row>
    <row r="36" spans="1:36" ht="17.100000000000001" customHeight="1">
      <c r="A36" s="109"/>
      <c r="B36" s="109"/>
      <c r="C36" s="109"/>
      <c r="D36" s="109"/>
      <c r="E36" s="109"/>
      <c r="F36" s="109"/>
      <c r="G36" s="109"/>
      <c r="H36" s="109"/>
      <c r="I36" s="109"/>
      <c r="J36" s="109"/>
      <c r="K36" s="109"/>
    </row>
    <row r="37" spans="1:36" ht="17.100000000000001" customHeight="1">
      <c r="A37" s="109"/>
      <c r="B37" s="109"/>
      <c r="C37" s="109"/>
      <c r="D37" s="109"/>
      <c r="E37" s="109"/>
      <c r="F37" s="109"/>
      <c r="G37" s="109"/>
      <c r="H37" s="109"/>
      <c r="I37" s="109"/>
      <c r="J37" s="109"/>
      <c r="K37" s="109"/>
    </row>
    <row r="38" spans="1:36" ht="17.100000000000001" customHeight="1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109"/>
    </row>
    <row r="39" spans="1:36" ht="17.100000000000001" customHeight="1">
      <c r="A39" s="109"/>
      <c r="B39" s="109"/>
      <c r="C39" s="109"/>
      <c r="D39" s="109"/>
      <c r="E39" s="109"/>
      <c r="F39" s="109"/>
      <c r="G39" s="109"/>
      <c r="H39" s="109"/>
      <c r="I39" s="109"/>
      <c r="J39" s="109"/>
      <c r="K39" s="109"/>
    </row>
    <row r="40" spans="1:36" ht="17.100000000000001" customHeight="1">
      <c r="A40" s="109"/>
      <c r="B40" s="109"/>
      <c r="C40" s="109"/>
      <c r="D40" s="109"/>
      <c r="E40" s="109"/>
      <c r="F40" s="109"/>
      <c r="G40" s="109"/>
      <c r="H40" s="109"/>
      <c r="I40" s="109"/>
      <c r="J40" s="109"/>
      <c r="K40" s="109"/>
    </row>
    <row r="41" spans="1:36" ht="17.100000000000001" customHeight="1">
      <c r="A41" s="109"/>
      <c r="B41" s="109"/>
      <c r="C41" s="109"/>
      <c r="D41" s="109"/>
      <c r="E41" s="109"/>
      <c r="F41" s="109"/>
      <c r="G41" s="109"/>
      <c r="H41" s="109"/>
      <c r="I41" s="109"/>
      <c r="J41" s="109"/>
      <c r="K41" s="109"/>
    </row>
    <row r="42" spans="1:36" ht="17.100000000000001" customHeight="1">
      <c r="A42" s="109"/>
      <c r="B42" s="109"/>
      <c r="C42" s="109"/>
      <c r="D42" s="109"/>
      <c r="E42" s="109"/>
      <c r="F42" s="109"/>
      <c r="G42" s="109"/>
      <c r="H42" s="109"/>
      <c r="I42" s="109"/>
      <c r="J42" s="109"/>
      <c r="K42" s="109"/>
    </row>
    <row r="43" spans="1:36" ht="17.100000000000001" customHeight="1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</row>
    <row r="44" spans="1:36" ht="17.100000000000001" customHeight="1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</row>
    <row r="45" spans="1:36" ht="17.100000000000001" customHeight="1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109"/>
    </row>
    <row r="46" spans="1:36" ht="17.100000000000001" customHeight="1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</row>
    <row r="47" spans="1:36" ht="17.100000000000001" customHeight="1">
      <c r="AE47" s="12"/>
      <c r="AF47" s="12"/>
      <c r="AG47" s="12"/>
      <c r="AH47" s="12"/>
      <c r="AI47" s="12"/>
      <c r="AJ47" s="1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zoomScaleNormal="100" workbookViewId="0"/>
  </sheetViews>
  <sheetFormatPr defaultColWidth="9" defaultRowHeight="17.100000000000001" customHeight="1"/>
  <cols>
    <col min="1" max="36" width="10.44140625" style="225" customWidth="1"/>
    <col min="37" max="16384" width="9" style="225"/>
  </cols>
  <sheetData>
    <row r="1" spans="1:17" s="12" customFormat="1" ht="33" customHeight="1">
      <c r="A1" s="15" t="s">
        <v>87</v>
      </c>
    </row>
    <row r="2" spans="1:17" s="12" customFormat="1" ht="17.100000000000001" customHeight="1">
      <c r="A2" s="17" t="s">
        <v>43</v>
      </c>
      <c r="C2" s="91" t="s">
        <v>62</v>
      </c>
      <c r="F2" s="91" t="s">
        <v>74</v>
      </c>
      <c r="J2" s="17" t="s">
        <v>44</v>
      </c>
      <c r="M2" s="17" t="s">
        <v>45</v>
      </c>
    </row>
    <row r="3" spans="1:17" s="12" customFormat="1" ht="13.5">
      <c r="A3" s="14" t="s">
        <v>88</v>
      </c>
      <c r="B3" s="14" t="s">
        <v>60</v>
      </c>
      <c r="C3" s="14" t="s">
        <v>55</v>
      </c>
      <c r="D3" s="14" t="s">
        <v>56</v>
      </c>
      <c r="E3" s="14" t="s">
        <v>51</v>
      </c>
      <c r="F3" s="13" t="s">
        <v>46</v>
      </c>
      <c r="G3" s="14" t="s">
        <v>61</v>
      </c>
      <c r="H3" s="14" t="s">
        <v>75</v>
      </c>
      <c r="I3" s="14" t="s">
        <v>47</v>
      </c>
      <c r="J3" s="14" t="s">
        <v>48</v>
      </c>
      <c r="K3" s="41" t="s">
        <v>49</v>
      </c>
      <c r="L3" s="41" t="s">
        <v>50</v>
      </c>
      <c r="M3" s="41" t="s">
        <v>63</v>
      </c>
      <c r="N3" s="41" t="s">
        <v>64</v>
      </c>
      <c r="O3" s="106" t="s">
        <v>89</v>
      </c>
      <c r="P3" s="106" t="s">
        <v>90</v>
      </c>
      <c r="Q3" s="41" t="s">
        <v>91</v>
      </c>
    </row>
    <row r="4" spans="1:17" s="12" customFormat="1" ht="17.100000000000001" customHeight="1">
      <c r="A4" s="105"/>
      <c r="B4" s="23"/>
      <c r="C4" s="23"/>
      <c r="D4" s="55"/>
      <c r="E4" s="42"/>
      <c r="F4" s="23"/>
      <c r="G4" s="23"/>
      <c r="H4" s="92"/>
      <c r="I4" s="42"/>
      <c r="J4" s="23"/>
      <c r="K4" s="23"/>
      <c r="L4" s="23"/>
      <c r="M4" s="23"/>
      <c r="N4" s="23"/>
      <c r="O4" s="107"/>
      <c r="P4" s="107"/>
      <c r="Q4" s="23"/>
    </row>
    <row r="5" spans="1:17" s="12" customFormat="1" ht="17.100000000000001" customHeight="1">
      <c r="A5" s="105"/>
      <c r="B5" s="23"/>
      <c r="C5" s="23"/>
      <c r="D5" s="55"/>
      <c r="E5" s="42"/>
      <c r="F5" s="23"/>
      <c r="G5" s="23"/>
      <c r="H5" s="92"/>
      <c r="I5" s="42"/>
      <c r="J5" s="23"/>
      <c r="K5" s="24"/>
      <c r="L5" s="24"/>
      <c r="M5" s="24"/>
      <c r="N5" s="24"/>
      <c r="O5" s="108"/>
      <c r="P5" s="108"/>
      <c r="Q5" s="24"/>
    </row>
    <row r="6" spans="1:17" s="12" customFormat="1" ht="17.100000000000001" customHeight="1">
      <c r="A6" s="105"/>
      <c r="B6" s="23"/>
      <c r="C6" s="23"/>
      <c r="D6" s="55"/>
      <c r="E6" s="42"/>
      <c r="F6" s="23"/>
      <c r="G6" s="23"/>
      <c r="H6" s="92"/>
      <c r="I6" s="42"/>
      <c r="J6" s="23"/>
      <c r="K6" s="24"/>
      <c r="L6" s="24"/>
      <c r="M6" s="24"/>
      <c r="N6" s="24"/>
      <c r="O6" s="108"/>
      <c r="P6" s="108"/>
      <c r="Q6" s="24"/>
    </row>
    <row r="7" spans="1:17" s="12" customFormat="1" ht="17.100000000000001" customHeight="1">
      <c r="A7" s="105"/>
      <c r="B7" s="23"/>
      <c r="C7" s="23"/>
      <c r="D7" s="55"/>
      <c r="E7" s="42"/>
      <c r="F7" s="23"/>
      <c r="G7" s="23"/>
      <c r="H7" s="92"/>
      <c r="I7" s="42"/>
      <c r="J7" s="23"/>
      <c r="K7" s="24"/>
      <c r="L7" s="24"/>
      <c r="M7" s="24"/>
      <c r="N7" s="24"/>
      <c r="O7" s="108"/>
      <c r="P7" s="108"/>
      <c r="Q7" s="24"/>
    </row>
    <row r="8" spans="1:17" s="12" customFormat="1" ht="17.100000000000001" customHeight="1">
      <c r="A8" s="105"/>
      <c r="B8" s="23"/>
      <c r="C8" s="23"/>
      <c r="D8" s="55"/>
      <c r="E8" s="42"/>
      <c r="F8" s="23"/>
      <c r="G8" s="23"/>
      <c r="H8" s="92"/>
      <c r="I8" s="42"/>
      <c r="J8" s="23"/>
      <c r="K8" s="24"/>
      <c r="L8" s="24"/>
      <c r="M8" s="24"/>
      <c r="N8" s="24"/>
      <c r="O8" s="108"/>
      <c r="P8" s="108"/>
      <c r="Q8" s="24"/>
    </row>
    <row r="9" spans="1:17" s="12" customFormat="1" ht="17.100000000000001" customHeight="1">
      <c r="A9" s="105"/>
      <c r="B9" s="23"/>
      <c r="C9" s="23"/>
      <c r="D9" s="55"/>
      <c r="E9" s="42"/>
      <c r="F9" s="23"/>
      <c r="G9" s="23"/>
      <c r="H9" s="92"/>
      <c r="I9" s="42"/>
      <c r="J9" s="23"/>
      <c r="K9" s="24"/>
      <c r="L9" s="24"/>
      <c r="M9" s="24"/>
      <c r="N9" s="24"/>
      <c r="O9" s="108"/>
      <c r="P9" s="108"/>
      <c r="Q9" s="24"/>
    </row>
    <row r="10" spans="1:17" s="12" customFormat="1" ht="17.100000000000001" customHeight="1">
      <c r="A10" s="105"/>
      <c r="B10" s="23"/>
      <c r="C10" s="23"/>
      <c r="D10" s="55"/>
      <c r="E10" s="42"/>
      <c r="F10" s="23"/>
      <c r="G10" s="23"/>
      <c r="H10" s="92"/>
      <c r="I10" s="42"/>
      <c r="J10" s="23"/>
      <c r="K10" s="24"/>
      <c r="L10" s="24"/>
      <c r="M10" s="24"/>
      <c r="N10" s="24"/>
      <c r="O10" s="108"/>
      <c r="P10" s="108"/>
      <c r="Q10" s="24"/>
    </row>
    <row r="11" spans="1:17" s="12" customFormat="1" ht="17.100000000000001" customHeight="1">
      <c r="A11" s="105"/>
      <c r="B11" s="23"/>
      <c r="C11" s="23"/>
      <c r="D11" s="55"/>
      <c r="E11" s="42"/>
      <c r="F11" s="23"/>
      <c r="G11" s="23"/>
      <c r="H11" s="92"/>
      <c r="I11" s="42"/>
      <c r="J11" s="23"/>
      <c r="K11" s="24"/>
      <c r="L11" s="24"/>
      <c r="M11" s="24"/>
      <c r="N11" s="24"/>
      <c r="O11" s="108"/>
      <c r="P11" s="108"/>
      <c r="Q11" s="24"/>
    </row>
    <row r="12" spans="1:17" s="12" customFormat="1" ht="17.100000000000001" customHeight="1">
      <c r="A12" s="105"/>
      <c r="B12" s="23"/>
      <c r="C12" s="23"/>
      <c r="D12" s="55"/>
      <c r="E12" s="42"/>
      <c r="F12" s="23"/>
      <c r="G12" s="23"/>
      <c r="H12" s="92"/>
      <c r="I12" s="42"/>
      <c r="J12" s="23"/>
      <c r="K12" s="24"/>
      <c r="L12" s="24"/>
      <c r="M12" s="24"/>
      <c r="N12" s="24"/>
      <c r="O12" s="108"/>
      <c r="P12" s="108"/>
      <c r="Q12" s="24"/>
    </row>
    <row r="13" spans="1:17" s="12" customFormat="1" ht="17.100000000000001" customHeight="1">
      <c r="A13" s="105"/>
      <c r="B13" s="23"/>
      <c r="C13" s="23"/>
      <c r="D13" s="55"/>
      <c r="E13" s="42"/>
      <c r="F13" s="23"/>
      <c r="G13" s="23"/>
      <c r="H13" s="92"/>
      <c r="I13" s="42"/>
      <c r="J13" s="23"/>
      <c r="K13" s="24"/>
      <c r="L13" s="24"/>
      <c r="M13" s="24"/>
      <c r="N13" s="24"/>
      <c r="O13" s="108"/>
      <c r="P13" s="108"/>
      <c r="Q13" s="24"/>
    </row>
    <row r="14" spans="1:17" s="12" customFormat="1" ht="17.100000000000001" customHeight="1">
      <c r="A14" s="105"/>
      <c r="B14" s="23"/>
      <c r="C14" s="23"/>
      <c r="D14" s="55"/>
      <c r="E14" s="42"/>
      <c r="F14" s="23"/>
      <c r="G14" s="23"/>
      <c r="H14" s="92"/>
      <c r="I14" s="42"/>
      <c r="J14" s="23"/>
      <c r="K14" s="24"/>
      <c r="L14" s="24"/>
      <c r="M14" s="24"/>
      <c r="N14" s="24"/>
      <c r="O14" s="108"/>
      <c r="P14" s="108"/>
      <c r="Q14" s="24"/>
    </row>
    <row r="15" spans="1:17" s="12" customFormat="1" ht="17.100000000000001" customHeight="1">
      <c r="A15" s="105"/>
      <c r="B15" s="23"/>
      <c r="C15" s="23"/>
      <c r="D15" s="55"/>
      <c r="E15" s="42"/>
      <c r="F15" s="23"/>
      <c r="G15" s="23"/>
      <c r="H15" s="92"/>
      <c r="I15" s="42"/>
      <c r="J15" s="24"/>
      <c r="K15" s="24"/>
      <c r="L15" s="24"/>
      <c r="M15" s="24"/>
      <c r="N15" s="24"/>
      <c r="O15" s="108"/>
      <c r="P15" s="108"/>
      <c r="Q15" s="24"/>
    </row>
    <row r="16" spans="1:17" s="12" customFormat="1" ht="17.100000000000001" customHeight="1">
      <c r="A16" s="105"/>
      <c r="B16" s="23"/>
      <c r="C16" s="23"/>
      <c r="D16" s="55"/>
      <c r="E16" s="42"/>
      <c r="F16" s="23"/>
      <c r="G16" s="23"/>
      <c r="H16" s="92"/>
      <c r="I16" s="42"/>
      <c r="J16" s="24"/>
      <c r="K16" s="24"/>
      <c r="L16" s="24"/>
      <c r="M16" s="24"/>
      <c r="N16" s="24"/>
      <c r="O16" s="108"/>
      <c r="P16" s="108"/>
      <c r="Q16" s="24"/>
    </row>
    <row r="17" spans="1:17" s="12" customFormat="1" ht="17.100000000000001" customHeight="1">
      <c r="A17" s="105"/>
      <c r="B17" s="23"/>
      <c r="C17" s="23"/>
      <c r="D17" s="55"/>
      <c r="E17" s="42"/>
      <c r="F17" s="23"/>
      <c r="G17" s="23"/>
      <c r="H17" s="92"/>
      <c r="I17" s="42"/>
      <c r="J17" s="24"/>
      <c r="K17" s="24"/>
      <c r="L17" s="24"/>
      <c r="M17" s="24"/>
      <c r="N17" s="24"/>
      <c r="O17" s="108"/>
      <c r="P17" s="108"/>
      <c r="Q17" s="24"/>
    </row>
    <row r="18" spans="1:17" s="12" customFormat="1" ht="17.100000000000001" customHeight="1">
      <c r="A18" s="105"/>
      <c r="B18" s="23"/>
      <c r="C18" s="23"/>
      <c r="D18" s="55"/>
      <c r="E18" s="42"/>
      <c r="F18" s="23"/>
      <c r="G18" s="23"/>
      <c r="H18" s="92"/>
      <c r="I18" s="42"/>
      <c r="J18" s="24"/>
      <c r="K18" s="24"/>
      <c r="L18" s="24"/>
      <c r="M18" s="24"/>
      <c r="N18" s="24"/>
      <c r="O18" s="108"/>
      <c r="P18" s="108"/>
      <c r="Q18" s="24"/>
    </row>
    <row r="19" spans="1:17" s="12" customFormat="1" ht="17.100000000000001" customHeight="1">
      <c r="A19" s="105"/>
      <c r="B19" s="107"/>
      <c r="C19" s="107"/>
      <c r="D19" s="107"/>
      <c r="E19" s="107"/>
      <c r="F19" s="107"/>
      <c r="G19" s="107"/>
      <c r="H19" s="107"/>
      <c r="I19" s="107"/>
      <c r="J19" s="108"/>
      <c r="K19" s="108"/>
      <c r="L19" s="108"/>
      <c r="M19" s="108"/>
      <c r="N19" s="108"/>
      <c r="O19" s="108"/>
      <c r="P19" s="108"/>
      <c r="Q19" s="108"/>
    </row>
    <row r="20" spans="1:17" s="12" customFormat="1" ht="17.100000000000001" customHeight="1">
      <c r="A20" s="105"/>
      <c r="B20" s="107"/>
      <c r="C20" s="107"/>
      <c r="D20" s="107"/>
      <c r="E20" s="107"/>
      <c r="F20" s="107"/>
      <c r="G20" s="107"/>
      <c r="H20" s="107"/>
      <c r="I20" s="107"/>
      <c r="J20" s="108"/>
      <c r="K20" s="108"/>
      <c r="L20" s="108"/>
      <c r="M20" s="108"/>
      <c r="N20" s="108"/>
      <c r="O20" s="108"/>
      <c r="P20" s="108"/>
      <c r="Q20" s="108"/>
    </row>
    <row r="21" spans="1:17" s="12" customFormat="1" ht="17.100000000000001" customHeight="1">
      <c r="A21" s="105"/>
      <c r="B21" s="107"/>
      <c r="C21" s="107"/>
      <c r="D21" s="107"/>
      <c r="E21" s="107"/>
      <c r="F21" s="107"/>
      <c r="G21" s="107"/>
      <c r="H21" s="107"/>
      <c r="I21" s="107"/>
      <c r="J21" s="108"/>
      <c r="K21" s="108"/>
      <c r="L21" s="108"/>
      <c r="M21" s="108"/>
      <c r="N21" s="108"/>
      <c r="O21" s="108"/>
      <c r="P21" s="108"/>
      <c r="Q21" s="108"/>
    </row>
    <row r="22" spans="1:17" s="12" customFormat="1" ht="17.100000000000001" customHeight="1">
      <c r="A22" s="105"/>
      <c r="B22" s="107"/>
      <c r="C22" s="107"/>
      <c r="D22" s="107"/>
      <c r="E22" s="107"/>
      <c r="F22" s="107"/>
      <c r="G22" s="107"/>
      <c r="H22" s="107"/>
      <c r="I22" s="107"/>
      <c r="J22" s="108"/>
      <c r="K22" s="108"/>
      <c r="L22" s="108"/>
      <c r="M22" s="108"/>
      <c r="N22" s="108"/>
      <c r="O22" s="108"/>
      <c r="P22" s="108"/>
      <c r="Q22" s="108"/>
    </row>
    <row r="23" spans="1:17" s="12" customFormat="1" ht="17.100000000000001" customHeight="1">
      <c r="A23" s="105"/>
      <c r="B23" s="107"/>
      <c r="C23" s="107"/>
      <c r="D23" s="107"/>
      <c r="E23" s="107"/>
      <c r="F23" s="107"/>
      <c r="G23" s="107"/>
      <c r="H23" s="107"/>
      <c r="I23" s="107"/>
      <c r="J23" s="108"/>
      <c r="K23" s="108"/>
      <c r="L23" s="108"/>
      <c r="M23" s="108"/>
      <c r="N23" s="108"/>
      <c r="O23" s="108"/>
      <c r="P23" s="108"/>
      <c r="Q23" s="108"/>
    </row>
    <row r="24" spans="1:17" s="12" customFormat="1" ht="17.100000000000001" customHeight="1"/>
    <row r="25" spans="1:17" s="12" customFormat="1" ht="17.100000000000001" customHeight="1">
      <c r="A25" s="17" t="s">
        <v>92</v>
      </c>
    </row>
    <row r="26" spans="1:17" s="19" customFormat="1" ht="18" customHeight="1">
      <c r="A26" s="168" t="s">
        <v>125</v>
      </c>
      <c r="B26" s="168" t="s">
        <v>126</v>
      </c>
      <c r="C26" s="168" t="s">
        <v>127</v>
      </c>
      <c r="D26" s="168" t="s">
        <v>128</v>
      </c>
      <c r="E26" s="168" t="s">
        <v>127</v>
      </c>
      <c r="F26" s="168" t="s">
        <v>182</v>
      </c>
      <c r="G26" s="168" t="s">
        <v>184</v>
      </c>
      <c r="H26" s="168" t="s">
        <v>163</v>
      </c>
      <c r="I26" s="168" t="s">
        <v>171</v>
      </c>
      <c r="J26" s="168" t="s">
        <v>173</v>
      </c>
      <c r="K26" s="168" t="s">
        <v>166</v>
      </c>
    </row>
    <row r="27" spans="1:17" ht="17.100000000000001" customHeight="1">
      <c r="A27" s="109"/>
      <c r="B27" s="109"/>
      <c r="C27" s="109"/>
      <c r="D27" s="109"/>
      <c r="E27" s="109"/>
      <c r="F27" s="109"/>
      <c r="G27" s="109"/>
      <c r="H27" s="109"/>
      <c r="I27" s="109"/>
      <c r="J27" s="109"/>
      <c r="K27" s="109"/>
    </row>
    <row r="28" spans="1:17" ht="17.100000000000001" customHeight="1">
      <c r="A28" s="109"/>
      <c r="B28" s="109"/>
      <c r="C28" s="109"/>
      <c r="D28" s="109"/>
      <c r="E28" s="109"/>
      <c r="F28" s="109"/>
      <c r="G28" s="109"/>
      <c r="H28" s="109"/>
      <c r="I28" s="109"/>
      <c r="J28" s="109"/>
      <c r="K28" s="109"/>
    </row>
    <row r="29" spans="1:17" ht="17.100000000000001" customHeight="1">
      <c r="A29" s="109"/>
      <c r="B29" s="109"/>
      <c r="C29" s="109"/>
      <c r="D29" s="109"/>
      <c r="E29" s="109"/>
      <c r="F29" s="109"/>
      <c r="G29" s="109"/>
      <c r="H29" s="109"/>
      <c r="I29" s="109"/>
      <c r="J29" s="109"/>
      <c r="K29" s="109"/>
    </row>
    <row r="30" spans="1:17" ht="17.100000000000001" customHeight="1">
      <c r="A30" s="109"/>
      <c r="B30" s="109"/>
      <c r="C30" s="109"/>
      <c r="D30" s="109"/>
      <c r="E30" s="109"/>
      <c r="F30" s="109"/>
      <c r="G30" s="109"/>
      <c r="H30" s="109"/>
      <c r="I30" s="109"/>
      <c r="J30" s="109"/>
      <c r="K30" s="109"/>
    </row>
    <row r="31" spans="1:17" ht="17.100000000000001" customHeight="1">
      <c r="A31" s="109"/>
      <c r="B31" s="109"/>
      <c r="C31" s="109"/>
      <c r="D31" s="109"/>
      <c r="E31" s="109"/>
      <c r="F31" s="109"/>
      <c r="G31" s="109"/>
      <c r="H31" s="109"/>
      <c r="I31" s="109"/>
      <c r="J31" s="109"/>
      <c r="K31" s="109"/>
    </row>
    <row r="32" spans="1:17" ht="17.100000000000001" customHeight="1">
      <c r="A32" s="109"/>
      <c r="B32" s="109"/>
      <c r="C32" s="109"/>
      <c r="D32" s="109"/>
      <c r="E32" s="109"/>
      <c r="F32" s="109"/>
      <c r="G32" s="109"/>
      <c r="H32" s="109"/>
      <c r="I32" s="109"/>
      <c r="J32" s="109"/>
      <c r="K32" s="109"/>
    </row>
    <row r="33" spans="1:36" ht="17.100000000000001" customHeight="1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</row>
    <row r="34" spans="1:36" ht="17.100000000000001" customHeight="1">
      <c r="A34" s="109"/>
      <c r="B34" s="109"/>
      <c r="C34" s="109"/>
      <c r="D34" s="109"/>
      <c r="E34" s="109"/>
      <c r="F34" s="109"/>
      <c r="G34" s="109"/>
      <c r="H34" s="109"/>
      <c r="I34" s="109"/>
      <c r="J34" s="109"/>
      <c r="K34" s="109"/>
    </row>
    <row r="35" spans="1:36" ht="17.100000000000001" customHeight="1">
      <c r="A35" s="109"/>
      <c r="B35" s="109"/>
      <c r="C35" s="109"/>
      <c r="D35" s="109"/>
      <c r="E35" s="109"/>
      <c r="F35" s="109"/>
      <c r="G35" s="109"/>
      <c r="H35" s="109"/>
      <c r="I35" s="109"/>
      <c r="J35" s="109"/>
      <c r="K35" s="109"/>
    </row>
    <row r="36" spans="1:36" ht="17.100000000000001" customHeight="1">
      <c r="A36" s="109"/>
      <c r="B36" s="109"/>
      <c r="C36" s="109"/>
      <c r="D36" s="109"/>
      <c r="E36" s="109"/>
      <c r="F36" s="109"/>
      <c r="G36" s="109"/>
      <c r="H36" s="109"/>
      <c r="I36" s="109"/>
      <c r="J36" s="109"/>
      <c r="K36" s="109"/>
    </row>
    <row r="37" spans="1:36" ht="17.100000000000001" customHeight="1">
      <c r="A37" s="109"/>
      <c r="B37" s="109"/>
      <c r="C37" s="109"/>
      <c r="D37" s="109"/>
      <c r="E37" s="109"/>
      <c r="F37" s="109"/>
      <c r="G37" s="109"/>
      <c r="H37" s="109"/>
      <c r="I37" s="109"/>
      <c r="J37" s="109"/>
      <c r="K37" s="109"/>
    </row>
    <row r="38" spans="1:36" ht="17.100000000000001" customHeight="1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109"/>
    </row>
    <row r="39" spans="1:36" ht="17.100000000000001" customHeight="1">
      <c r="A39" s="109"/>
      <c r="B39" s="109"/>
      <c r="C39" s="109"/>
      <c r="D39" s="109"/>
      <c r="E39" s="109"/>
      <c r="F39" s="109"/>
      <c r="G39" s="109"/>
      <c r="H39" s="109"/>
      <c r="I39" s="109"/>
      <c r="J39" s="109"/>
      <c r="K39" s="109"/>
    </row>
    <row r="40" spans="1:36" ht="17.100000000000001" customHeight="1">
      <c r="A40" s="109"/>
      <c r="B40" s="109"/>
      <c r="C40" s="109"/>
      <c r="D40" s="109"/>
      <c r="E40" s="109"/>
      <c r="F40" s="109"/>
      <c r="G40" s="109"/>
      <c r="H40" s="109"/>
      <c r="I40" s="109"/>
      <c r="J40" s="109"/>
      <c r="K40" s="109"/>
    </row>
    <row r="41" spans="1:36" ht="17.100000000000001" customHeight="1">
      <c r="A41" s="109"/>
      <c r="B41" s="109"/>
      <c r="C41" s="109"/>
      <c r="D41" s="109"/>
      <c r="E41" s="109"/>
      <c r="F41" s="109"/>
      <c r="G41" s="109"/>
      <c r="H41" s="109"/>
      <c r="I41" s="109"/>
      <c r="J41" s="109"/>
      <c r="K41" s="109"/>
    </row>
    <row r="42" spans="1:36" ht="17.100000000000001" customHeight="1">
      <c r="A42" s="109"/>
      <c r="B42" s="109"/>
      <c r="C42" s="109"/>
      <c r="D42" s="109"/>
      <c r="E42" s="109"/>
      <c r="F42" s="109"/>
      <c r="G42" s="109"/>
      <c r="H42" s="109"/>
      <c r="I42" s="109"/>
      <c r="J42" s="109"/>
      <c r="K42" s="109"/>
    </row>
    <row r="43" spans="1:36" ht="17.100000000000001" customHeight="1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</row>
    <row r="44" spans="1:36" ht="17.100000000000001" customHeight="1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</row>
    <row r="45" spans="1:36" ht="17.100000000000001" customHeight="1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109"/>
    </row>
    <row r="46" spans="1:36" ht="17.100000000000001" customHeight="1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</row>
    <row r="47" spans="1:36" ht="17.100000000000001" customHeight="1">
      <c r="AE47" s="12"/>
      <c r="AF47" s="12"/>
      <c r="AG47" s="12"/>
      <c r="AH47" s="12"/>
      <c r="AI47" s="12"/>
      <c r="AJ47" s="1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zoomScaleNormal="100" workbookViewId="0"/>
  </sheetViews>
  <sheetFormatPr defaultColWidth="9" defaultRowHeight="17.100000000000001" customHeight="1"/>
  <cols>
    <col min="1" max="36" width="10.44140625" style="225" customWidth="1"/>
    <col min="37" max="16384" width="9" style="225"/>
  </cols>
  <sheetData>
    <row r="1" spans="1:17" s="12" customFormat="1" ht="33" customHeight="1">
      <c r="A1" s="15" t="s">
        <v>87</v>
      </c>
    </row>
    <row r="2" spans="1:17" s="12" customFormat="1" ht="17.100000000000001" customHeight="1">
      <c r="A2" s="17" t="s">
        <v>43</v>
      </c>
      <c r="C2" s="91" t="s">
        <v>62</v>
      </c>
      <c r="F2" s="91" t="s">
        <v>74</v>
      </c>
      <c r="J2" s="17" t="s">
        <v>44</v>
      </c>
      <c r="M2" s="17" t="s">
        <v>45</v>
      </c>
    </row>
    <row r="3" spans="1:17" s="12" customFormat="1" ht="13.5">
      <c r="A3" s="14" t="s">
        <v>88</v>
      </c>
      <c r="B3" s="14" t="s">
        <v>60</v>
      </c>
      <c r="C3" s="14" t="s">
        <v>55</v>
      </c>
      <c r="D3" s="14" t="s">
        <v>56</v>
      </c>
      <c r="E3" s="14" t="s">
        <v>51</v>
      </c>
      <c r="F3" s="13" t="s">
        <v>46</v>
      </c>
      <c r="G3" s="14" t="s">
        <v>61</v>
      </c>
      <c r="H3" s="14" t="s">
        <v>75</v>
      </c>
      <c r="I3" s="14" t="s">
        <v>47</v>
      </c>
      <c r="J3" s="14" t="s">
        <v>48</v>
      </c>
      <c r="K3" s="41" t="s">
        <v>49</v>
      </c>
      <c r="L3" s="41" t="s">
        <v>50</v>
      </c>
      <c r="M3" s="41" t="s">
        <v>63</v>
      </c>
      <c r="N3" s="41" t="s">
        <v>64</v>
      </c>
      <c r="O3" s="106" t="s">
        <v>89</v>
      </c>
      <c r="P3" s="106" t="s">
        <v>90</v>
      </c>
      <c r="Q3" s="41" t="s">
        <v>91</v>
      </c>
    </row>
    <row r="4" spans="1:17" s="12" customFormat="1" ht="17.100000000000001" customHeight="1">
      <c r="A4" s="105"/>
      <c r="B4" s="23"/>
      <c r="C4" s="23"/>
      <c r="D4" s="55"/>
      <c r="E4" s="42"/>
      <c r="F4" s="23"/>
      <c r="G4" s="23"/>
      <c r="H4" s="92"/>
      <c r="I4" s="42"/>
      <c r="J4" s="23"/>
      <c r="K4" s="23"/>
      <c r="L4" s="23"/>
      <c r="M4" s="23"/>
      <c r="N4" s="23"/>
      <c r="O4" s="107"/>
      <c r="P4" s="107"/>
      <c r="Q4" s="23"/>
    </row>
    <row r="5" spans="1:17" s="12" customFormat="1" ht="17.100000000000001" customHeight="1">
      <c r="A5" s="105"/>
      <c r="B5" s="23"/>
      <c r="C5" s="23"/>
      <c r="D5" s="55"/>
      <c r="E5" s="42"/>
      <c r="F5" s="23"/>
      <c r="G5" s="23"/>
      <c r="H5" s="92"/>
      <c r="I5" s="42"/>
      <c r="J5" s="23"/>
      <c r="K5" s="24"/>
      <c r="L5" s="24"/>
      <c r="M5" s="24"/>
      <c r="N5" s="24"/>
      <c r="O5" s="108"/>
      <c r="P5" s="108"/>
      <c r="Q5" s="24"/>
    </row>
    <row r="6" spans="1:17" s="12" customFormat="1" ht="17.100000000000001" customHeight="1">
      <c r="A6" s="105"/>
      <c r="B6" s="23"/>
      <c r="C6" s="23"/>
      <c r="D6" s="55"/>
      <c r="E6" s="42"/>
      <c r="F6" s="23"/>
      <c r="G6" s="23"/>
      <c r="H6" s="92"/>
      <c r="I6" s="42"/>
      <c r="J6" s="23"/>
      <c r="K6" s="24"/>
      <c r="L6" s="24"/>
      <c r="M6" s="24"/>
      <c r="N6" s="24"/>
      <c r="O6" s="108"/>
      <c r="P6" s="108"/>
      <c r="Q6" s="24"/>
    </row>
    <row r="7" spans="1:17" s="12" customFormat="1" ht="17.100000000000001" customHeight="1">
      <c r="A7" s="105"/>
      <c r="B7" s="23"/>
      <c r="C7" s="23"/>
      <c r="D7" s="55"/>
      <c r="E7" s="42"/>
      <c r="F7" s="23"/>
      <c r="G7" s="23"/>
      <c r="H7" s="92"/>
      <c r="I7" s="42"/>
      <c r="J7" s="23"/>
      <c r="K7" s="24"/>
      <c r="L7" s="24"/>
      <c r="M7" s="24"/>
      <c r="N7" s="24"/>
      <c r="O7" s="108"/>
      <c r="P7" s="108"/>
      <c r="Q7" s="24"/>
    </row>
    <row r="8" spans="1:17" s="12" customFormat="1" ht="17.100000000000001" customHeight="1">
      <c r="A8" s="105"/>
      <c r="B8" s="23"/>
      <c r="C8" s="23"/>
      <c r="D8" s="55"/>
      <c r="E8" s="42"/>
      <c r="F8" s="23"/>
      <c r="G8" s="23"/>
      <c r="H8" s="92"/>
      <c r="I8" s="42"/>
      <c r="J8" s="23"/>
      <c r="K8" s="24"/>
      <c r="L8" s="24"/>
      <c r="M8" s="24"/>
      <c r="N8" s="24"/>
      <c r="O8" s="108"/>
      <c r="P8" s="108"/>
      <c r="Q8" s="24"/>
    </row>
    <row r="9" spans="1:17" s="12" customFormat="1" ht="17.100000000000001" customHeight="1">
      <c r="A9" s="105"/>
      <c r="B9" s="23"/>
      <c r="C9" s="23"/>
      <c r="D9" s="55"/>
      <c r="E9" s="42"/>
      <c r="F9" s="23"/>
      <c r="G9" s="23"/>
      <c r="H9" s="92"/>
      <c r="I9" s="42"/>
      <c r="J9" s="23"/>
      <c r="K9" s="24"/>
      <c r="L9" s="24"/>
      <c r="M9" s="24"/>
      <c r="N9" s="24"/>
      <c r="O9" s="108"/>
      <c r="P9" s="108"/>
      <c r="Q9" s="24"/>
    </row>
    <row r="10" spans="1:17" s="12" customFormat="1" ht="17.100000000000001" customHeight="1">
      <c r="A10" s="105"/>
      <c r="B10" s="23"/>
      <c r="C10" s="23"/>
      <c r="D10" s="55"/>
      <c r="E10" s="42"/>
      <c r="F10" s="23"/>
      <c r="G10" s="23"/>
      <c r="H10" s="92"/>
      <c r="I10" s="42"/>
      <c r="J10" s="23"/>
      <c r="K10" s="24"/>
      <c r="L10" s="24"/>
      <c r="M10" s="24"/>
      <c r="N10" s="24"/>
      <c r="O10" s="108"/>
      <c r="P10" s="108"/>
      <c r="Q10" s="24"/>
    </row>
    <row r="11" spans="1:17" s="12" customFormat="1" ht="17.100000000000001" customHeight="1">
      <c r="A11" s="105"/>
      <c r="B11" s="23"/>
      <c r="C11" s="23"/>
      <c r="D11" s="55"/>
      <c r="E11" s="42"/>
      <c r="F11" s="23"/>
      <c r="G11" s="23"/>
      <c r="H11" s="92"/>
      <c r="I11" s="42"/>
      <c r="J11" s="23"/>
      <c r="K11" s="24"/>
      <c r="L11" s="24"/>
      <c r="M11" s="24"/>
      <c r="N11" s="24"/>
      <c r="O11" s="108"/>
      <c r="P11" s="108"/>
      <c r="Q11" s="24"/>
    </row>
    <row r="12" spans="1:17" s="12" customFormat="1" ht="17.100000000000001" customHeight="1">
      <c r="A12" s="105"/>
      <c r="B12" s="23"/>
      <c r="C12" s="23"/>
      <c r="D12" s="55"/>
      <c r="E12" s="42"/>
      <c r="F12" s="23"/>
      <c r="G12" s="23"/>
      <c r="H12" s="92"/>
      <c r="I12" s="42"/>
      <c r="J12" s="23"/>
      <c r="K12" s="24"/>
      <c r="L12" s="24"/>
      <c r="M12" s="24"/>
      <c r="N12" s="24"/>
      <c r="O12" s="108"/>
      <c r="P12" s="108"/>
      <c r="Q12" s="24"/>
    </row>
    <row r="13" spans="1:17" s="12" customFormat="1" ht="17.100000000000001" customHeight="1">
      <c r="A13" s="105"/>
      <c r="B13" s="23"/>
      <c r="C13" s="23"/>
      <c r="D13" s="55"/>
      <c r="E13" s="42"/>
      <c r="F13" s="23"/>
      <c r="G13" s="23"/>
      <c r="H13" s="92"/>
      <c r="I13" s="42"/>
      <c r="J13" s="23"/>
      <c r="K13" s="24"/>
      <c r="L13" s="24"/>
      <c r="M13" s="24"/>
      <c r="N13" s="24"/>
      <c r="O13" s="108"/>
      <c r="P13" s="108"/>
      <c r="Q13" s="24"/>
    </row>
    <row r="14" spans="1:17" s="12" customFormat="1" ht="17.100000000000001" customHeight="1">
      <c r="A14" s="105"/>
      <c r="B14" s="23"/>
      <c r="C14" s="23"/>
      <c r="D14" s="55"/>
      <c r="E14" s="42"/>
      <c r="F14" s="23"/>
      <c r="G14" s="23"/>
      <c r="H14" s="92"/>
      <c r="I14" s="42"/>
      <c r="J14" s="23"/>
      <c r="K14" s="24"/>
      <c r="L14" s="24"/>
      <c r="M14" s="24"/>
      <c r="N14" s="24"/>
      <c r="O14" s="108"/>
      <c r="P14" s="108"/>
      <c r="Q14" s="24"/>
    </row>
    <row r="15" spans="1:17" s="12" customFormat="1" ht="17.100000000000001" customHeight="1">
      <c r="A15" s="105"/>
      <c r="B15" s="23"/>
      <c r="C15" s="23"/>
      <c r="D15" s="55"/>
      <c r="E15" s="42"/>
      <c r="F15" s="23"/>
      <c r="G15" s="23"/>
      <c r="H15" s="92"/>
      <c r="I15" s="42"/>
      <c r="J15" s="24"/>
      <c r="K15" s="24"/>
      <c r="L15" s="24"/>
      <c r="M15" s="24"/>
      <c r="N15" s="24"/>
      <c r="O15" s="108"/>
      <c r="P15" s="108"/>
      <c r="Q15" s="24"/>
    </row>
    <row r="16" spans="1:17" s="12" customFormat="1" ht="17.100000000000001" customHeight="1">
      <c r="A16" s="105"/>
      <c r="B16" s="23"/>
      <c r="C16" s="23"/>
      <c r="D16" s="55"/>
      <c r="E16" s="42"/>
      <c r="F16" s="23"/>
      <c r="G16" s="23"/>
      <c r="H16" s="92"/>
      <c r="I16" s="42"/>
      <c r="J16" s="24"/>
      <c r="K16" s="24"/>
      <c r="L16" s="24"/>
      <c r="M16" s="24"/>
      <c r="N16" s="24"/>
      <c r="O16" s="108"/>
      <c r="P16" s="108"/>
      <c r="Q16" s="24"/>
    </row>
    <row r="17" spans="1:17" s="12" customFormat="1" ht="17.100000000000001" customHeight="1">
      <c r="A17" s="105"/>
      <c r="B17" s="23"/>
      <c r="C17" s="23"/>
      <c r="D17" s="55"/>
      <c r="E17" s="42"/>
      <c r="F17" s="23"/>
      <c r="G17" s="23"/>
      <c r="H17" s="92"/>
      <c r="I17" s="42"/>
      <c r="J17" s="24"/>
      <c r="K17" s="24"/>
      <c r="L17" s="24"/>
      <c r="M17" s="24"/>
      <c r="N17" s="24"/>
      <c r="O17" s="108"/>
      <c r="P17" s="108"/>
      <c r="Q17" s="24"/>
    </row>
    <row r="18" spans="1:17" s="12" customFormat="1" ht="17.100000000000001" customHeight="1">
      <c r="A18" s="105"/>
      <c r="B18" s="23"/>
      <c r="C18" s="23"/>
      <c r="D18" s="55"/>
      <c r="E18" s="42"/>
      <c r="F18" s="23"/>
      <c r="G18" s="23"/>
      <c r="H18" s="92"/>
      <c r="I18" s="42"/>
      <c r="J18" s="24"/>
      <c r="K18" s="24"/>
      <c r="L18" s="24"/>
      <c r="M18" s="24"/>
      <c r="N18" s="24"/>
      <c r="O18" s="108"/>
      <c r="P18" s="108"/>
      <c r="Q18" s="24"/>
    </row>
    <row r="19" spans="1:17" s="12" customFormat="1" ht="17.100000000000001" customHeight="1">
      <c r="A19" s="105"/>
      <c r="B19" s="107"/>
      <c r="C19" s="107"/>
      <c r="D19" s="107"/>
      <c r="E19" s="107"/>
      <c r="F19" s="107"/>
      <c r="G19" s="107"/>
      <c r="H19" s="107"/>
      <c r="I19" s="107"/>
      <c r="J19" s="108"/>
      <c r="K19" s="108"/>
      <c r="L19" s="108"/>
      <c r="M19" s="108"/>
      <c r="N19" s="108"/>
      <c r="O19" s="108"/>
      <c r="P19" s="108"/>
      <c r="Q19" s="108"/>
    </row>
    <row r="20" spans="1:17" s="12" customFormat="1" ht="17.100000000000001" customHeight="1">
      <c r="A20" s="105"/>
      <c r="B20" s="107"/>
      <c r="C20" s="107"/>
      <c r="D20" s="107"/>
      <c r="E20" s="107"/>
      <c r="F20" s="107"/>
      <c r="G20" s="107"/>
      <c r="H20" s="107"/>
      <c r="I20" s="107"/>
      <c r="J20" s="108"/>
      <c r="K20" s="108"/>
      <c r="L20" s="108"/>
      <c r="M20" s="108"/>
      <c r="N20" s="108"/>
      <c r="O20" s="108"/>
      <c r="P20" s="108"/>
      <c r="Q20" s="108"/>
    </row>
    <row r="21" spans="1:17" s="12" customFormat="1" ht="17.100000000000001" customHeight="1">
      <c r="A21" s="105"/>
      <c r="B21" s="107"/>
      <c r="C21" s="107"/>
      <c r="D21" s="107"/>
      <c r="E21" s="107"/>
      <c r="F21" s="107"/>
      <c r="G21" s="107"/>
      <c r="H21" s="107"/>
      <c r="I21" s="107"/>
      <c r="J21" s="108"/>
      <c r="K21" s="108"/>
      <c r="L21" s="108"/>
      <c r="M21" s="108"/>
      <c r="N21" s="108"/>
      <c r="O21" s="108"/>
      <c r="P21" s="108"/>
      <c r="Q21" s="108"/>
    </row>
    <row r="22" spans="1:17" s="12" customFormat="1" ht="17.100000000000001" customHeight="1">
      <c r="A22" s="105"/>
      <c r="B22" s="107"/>
      <c r="C22" s="107"/>
      <c r="D22" s="107"/>
      <c r="E22" s="107"/>
      <c r="F22" s="107"/>
      <c r="G22" s="107"/>
      <c r="H22" s="107"/>
      <c r="I22" s="107"/>
      <c r="J22" s="108"/>
      <c r="K22" s="108"/>
      <c r="L22" s="108"/>
      <c r="M22" s="108"/>
      <c r="N22" s="108"/>
      <c r="O22" s="108"/>
      <c r="P22" s="108"/>
      <c r="Q22" s="108"/>
    </row>
    <row r="23" spans="1:17" s="12" customFormat="1" ht="17.100000000000001" customHeight="1">
      <c r="A23" s="105"/>
      <c r="B23" s="107"/>
      <c r="C23" s="107"/>
      <c r="D23" s="107"/>
      <c r="E23" s="107"/>
      <c r="F23" s="107"/>
      <c r="G23" s="107"/>
      <c r="H23" s="107"/>
      <c r="I23" s="107"/>
      <c r="J23" s="108"/>
      <c r="K23" s="108"/>
      <c r="L23" s="108"/>
      <c r="M23" s="108"/>
      <c r="N23" s="108"/>
      <c r="O23" s="108"/>
      <c r="P23" s="108"/>
      <c r="Q23" s="108"/>
    </row>
    <row r="24" spans="1:17" s="12" customFormat="1" ht="17.100000000000001" customHeight="1"/>
    <row r="25" spans="1:17" s="12" customFormat="1" ht="17.100000000000001" customHeight="1">
      <c r="A25" s="17" t="s">
        <v>92</v>
      </c>
    </row>
    <row r="26" spans="1:17" s="19" customFormat="1" ht="18" customHeight="1">
      <c r="A26" s="168" t="s">
        <v>125</v>
      </c>
      <c r="B26" s="168" t="s">
        <v>126</v>
      </c>
      <c r="C26" s="168" t="s">
        <v>127</v>
      </c>
      <c r="D26" s="168" t="s">
        <v>128</v>
      </c>
      <c r="E26" s="168" t="s">
        <v>127</v>
      </c>
      <c r="F26" s="168" t="s">
        <v>182</v>
      </c>
      <c r="G26" s="168" t="s">
        <v>184</v>
      </c>
      <c r="H26" s="168" t="s">
        <v>163</v>
      </c>
      <c r="I26" s="168" t="s">
        <v>171</v>
      </c>
      <c r="J26" s="168" t="s">
        <v>172</v>
      </c>
      <c r="K26" s="168" t="s">
        <v>166</v>
      </c>
    </row>
    <row r="27" spans="1:17" ht="17.100000000000001" customHeight="1">
      <c r="A27" s="109"/>
      <c r="B27" s="109"/>
      <c r="C27" s="109"/>
      <c r="D27" s="109"/>
      <c r="E27" s="109"/>
      <c r="F27" s="109"/>
      <c r="G27" s="109"/>
      <c r="H27" s="109"/>
      <c r="I27" s="109"/>
      <c r="J27" s="109"/>
      <c r="K27" s="109"/>
    </row>
    <row r="28" spans="1:17" ht="17.100000000000001" customHeight="1">
      <c r="A28" s="109"/>
      <c r="B28" s="109"/>
      <c r="C28" s="109"/>
      <c r="D28" s="109"/>
      <c r="E28" s="109"/>
      <c r="F28" s="109"/>
      <c r="G28" s="109"/>
      <c r="H28" s="109"/>
      <c r="I28" s="109"/>
      <c r="J28" s="109"/>
      <c r="K28" s="109"/>
    </row>
    <row r="29" spans="1:17" ht="17.100000000000001" customHeight="1">
      <c r="A29" s="109"/>
      <c r="B29" s="109"/>
      <c r="C29" s="109"/>
      <c r="D29" s="109"/>
      <c r="E29" s="109"/>
      <c r="F29" s="109"/>
      <c r="G29" s="109"/>
      <c r="H29" s="109"/>
      <c r="I29" s="109"/>
      <c r="J29" s="109"/>
      <c r="K29" s="109"/>
    </row>
    <row r="30" spans="1:17" ht="17.100000000000001" customHeight="1">
      <c r="A30" s="109"/>
      <c r="B30" s="109"/>
      <c r="C30" s="109"/>
      <c r="D30" s="109"/>
      <c r="E30" s="109"/>
      <c r="F30" s="109"/>
      <c r="G30" s="109"/>
      <c r="H30" s="109"/>
      <c r="I30" s="109"/>
      <c r="J30" s="109"/>
      <c r="K30" s="109"/>
    </row>
    <row r="31" spans="1:17" ht="17.100000000000001" customHeight="1">
      <c r="A31" s="109"/>
      <c r="B31" s="109"/>
      <c r="C31" s="109"/>
      <c r="D31" s="109"/>
      <c r="E31" s="109"/>
      <c r="F31" s="109"/>
      <c r="G31" s="109"/>
      <c r="H31" s="109"/>
      <c r="I31" s="109"/>
      <c r="J31" s="109"/>
      <c r="K31" s="109"/>
    </row>
    <row r="32" spans="1:17" ht="17.100000000000001" customHeight="1">
      <c r="A32" s="109"/>
      <c r="B32" s="109"/>
      <c r="C32" s="109"/>
      <c r="D32" s="109"/>
      <c r="E32" s="109"/>
      <c r="F32" s="109"/>
      <c r="G32" s="109"/>
      <c r="H32" s="109"/>
      <c r="I32" s="109"/>
      <c r="J32" s="109"/>
      <c r="K32" s="109"/>
    </row>
    <row r="33" spans="1:36" ht="17.100000000000001" customHeight="1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</row>
    <row r="34" spans="1:36" ht="17.100000000000001" customHeight="1">
      <c r="A34" s="109"/>
      <c r="B34" s="109"/>
      <c r="C34" s="109"/>
      <c r="D34" s="109"/>
      <c r="E34" s="109"/>
      <c r="F34" s="109"/>
      <c r="G34" s="109"/>
      <c r="H34" s="109"/>
      <c r="I34" s="109"/>
      <c r="J34" s="109"/>
      <c r="K34" s="109"/>
    </row>
    <row r="35" spans="1:36" ht="17.100000000000001" customHeight="1">
      <c r="A35" s="109"/>
      <c r="B35" s="109"/>
      <c r="C35" s="109"/>
      <c r="D35" s="109"/>
      <c r="E35" s="109"/>
      <c r="F35" s="109"/>
      <c r="G35" s="109"/>
      <c r="H35" s="109"/>
      <c r="I35" s="109"/>
      <c r="J35" s="109"/>
      <c r="K35" s="109"/>
    </row>
    <row r="36" spans="1:36" ht="17.100000000000001" customHeight="1">
      <c r="A36" s="109"/>
      <c r="B36" s="109"/>
      <c r="C36" s="109"/>
      <c r="D36" s="109"/>
      <c r="E36" s="109"/>
      <c r="F36" s="109"/>
      <c r="G36" s="109"/>
      <c r="H36" s="109"/>
      <c r="I36" s="109"/>
      <c r="J36" s="109"/>
      <c r="K36" s="109"/>
    </row>
    <row r="37" spans="1:36" ht="17.100000000000001" customHeight="1">
      <c r="A37" s="109"/>
      <c r="B37" s="109"/>
      <c r="C37" s="109"/>
      <c r="D37" s="109"/>
      <c r="E37" s="109"/>
      <c r="F37" s="109"/>
      <c r="G37" s="109"/>
      <c r="H37" s="109"/>
      <c r="I37" s="109"/>
      <c r="J37" s="109"/>
      <c r="K37" s="109"/>
    </row>
    <row r="38" spans="1:36" ht="17.100000000000001" customHeight="1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109"/>
    </row>
    <row r="39" spans="1:36" ht="17.100000000000001" customHeight="1">
      <c r="A39" s="109"/>
      <c r="B39" s="109"/>
      <c r="C39" s="109"/>
      <c r="D39" s="109"/>
      <c r="E39" s="109"/>
      <c r="F39" s="109"/>
      <c r="G39" s="109"/>
      <c r="H39" s="109"/>
      <c r="I39" s="109"/>
      <c r="J39" s="109"/>
      <c r="K39" s="109"/>
    </row>
    <row r="40" spans="1:36" ht="17.100000000000001" customHeight="1">
      <c r="A40" s="109"/>
      <c r="B40" s="109"/>
      <c r="C40" s="109"/>
      <c r="D40" s="109"/>
      <c r="E40" s="109"/>
      <c r="F40" s="109"/>
      <c r="G40" s="109"/>
      <c r="H40" s="109"/>
      <c r="I40" s="109"/>
      <c r="J40" s="109"/>
      <c r="K40" s="109"/>
    </row>
    <row r="41" spans="1:36" ht="17.100000000000001" customHeight="1">
      <c r="A41" s="109"/>
      <c r="B41" s="109"/>
      <c r="C41" s="109"/>
      <c r="D41" s="109"/>
      <c r="E41" s="109"/>
      <c r="F41" s="109"/>
      <c r="G41" s="109"/>
      <c r="H41" s="109"/>
      <c r="I41" s="109"/>
      <c r="J41" s="109"/>
      <c r="K41" s="109"/>
    </row>
    <row r="42" spans="1:36" ht="17.100000000000001" customHeight="1">
      <c r="A42" s="109"/>
      <c r="B42" s="109"/>
      <c r="C42" s="109"/>
      <c r="D42" s="109"/>
      <c r="E42" s="109"/>
      <c r="F42" s="109"/>
      <c r="G42" s="109"/>
      <c r="H42" s="109"/>
      <c r="I42" s="109"/>
      <c r="J42" s="109"/>
      <c r="K42" s="109"/>
    </row>
    <row r="43" spans="1:36" ht="17.100000000000001" customHeight="1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</row>
    <row r="44" spans="1:36" ht="17.100000000000001" customHeight="1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</row>
    <row r="45" spans="1:36" ht="17.100000000000001" customHeight="1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109"/>
    </row>
    <row r="46" spans="1:36" ht="17.100000000000001" customHeight="1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</row>
    <row r="47" spans="1:36" ht="17.100000000000001" customHeight="1">
      <c r="AE47" s="12"/>
      <c r="AF47" s="12"/>
      <c r="AG47" s="12"/>
      <c r="AH47" s="12"/>
      <c r="AI47" s="12"/>
      <c r="AJ47" s="1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zoomScaleNormal="100" workbookViewId="0"/>
  </sheetViews>
  <sheetFormatPr defaultColWidth="9" defaultRowHeight="17.100000000000001" customHeight="1"/>
  <cols>
    <col min="1" max="36" width="10.44140625" style="225" customWidth="1"/>
    <col min="37" max="16384" width="9" style="225"/>
  </cols>
  <sheetData>
    <row r="1" spans="1:17" s="12" customFormat="1" ht="33" customHeight="1">
      <c r="A1" s="15" t="s">
        <v>87</v>
      </c>
    </row>
    <row r="2" spans="1:17" s="12" customFormat="1" ht="17.100000000000001" customHeight="1">
      <c r="A2" s="17" t="s">
        <v>43</v>
      </c>
      <c r="C2" s="91" t="s">
        <v>62</v>
      </c>
      <c r="F2" s="91" t="s">
        <v>74</v>
      </c>
      <c r="J2" s="17" t="s">
        <v>44</v>
      </c>
      <c r="M2" s="17" t="s">
        <v>45</v>
      </c>
    </row>
    <row r="3" spans="1:17" s="12" customFormat="1" ht="13.5">
      <c r="A3" s="14" t="s">
        <v>88</v>
      </c>
      <c r="B3" s="14" t="s">
        <v>60</v>
      </c>
      <c r="C3" s="14" t="s">
        <v>55</v>
      </c>
      <c r="D3" s="14" t="s">
        <v>56</v>
      </c>
      <c r="E3" s="14" t="s">
        <v>51</v>
      </c>
      <c r="F3" s="13" t="s">
        <v>46</v>
      </c>
      <c r="G3" s="14" t="s">
        <v>61</v>
      </c>
      <c r="H3" s="14" t="s">
        <v>75</v>
      </c>
      <c r="I3" s="14" t="s">
        <v>47</v>
      </c>
      <c r="J3" s="14" t="s">
        <v>48</v>
      </c>
      <c r="K3" s="41" t="s">
        <v>49</v>
      </c>
      <c r="L3" s="41" t="s">
        <v>50</v>
      </c>
      <c r="M3" s="41" t="s">
        <v>63</v>
      </c>
      <c r="N3" s="41" t="s">
        <v>64</v>
      </c>
      <c r="O3" s="106" t="s">
        <v>89</v>
      </c>
      <c r="P3" s="106" t="s">
        <v>90</v>
      </c>
      <c r="Q3" s="41" t="s">
        <v>91</v>
      </c>
    </row>
    <row r="4" spans="1:17" s="12" customFormat="1" ht="17.100000000000001" customHeight="1">
      <c r="A4" s="105"/>
      <c r="B4" s="23"/>
      <c r="C4" s="23"/>
      <c r="D4" s="55"/>
      <c r="E4" s="42"/>
      <c r="F4" s="23"/>
      <c r="G4" s="23"/>
      <c r="H4" s="92"/>
      <c r="I4" s="42"/>
      <c r="J4" s="23"/>
      <c r="K4" s="23"/>
      <c r="L4" s="23"/>
      <c r="M4" s="23"/>
      <c r="N4" s="23"/>
      <c r="O4" s="107"/>
      <c r="P4" s="107"/>
      <c r="Q4" s="23"/>
    </row>
    <row r="5" spans="1:17" s="12" customFormat="1" ht="17.100000000000001" customHeight="1">
      <c r="A5" s="105"/>
      <c r="B5" s="23"/>
      <c r="C5" s="23"/>
      <c r="D5" s="55"/>
      <c r="E5" s="42"/>
      <c r="F5" s="23"/>
      <c r="G5" s="23"/>
      <c r="H5" s="92"/>
      <c r="I5" s="42"/>
      <c r="J5" s="23"/>
      <c r="K5" s="24"/>
      <c r="L5" s="24"/>
      <c r="M5" s="24"/>
      <c r="N5" s="24"/>
      <c r="O5" s="108"/>
      <c r="P5" s="108"/>
      <c r="Q5" s="24"/>
    </row>
    <row r="6" spans="1:17" s="12" customFormat="1" ht="17.100000000000001" customHeight="1">
      <c r="A6" s="105"/>
      <c r="B6" s="23"/>
      <c r="C6" s="23"/>
      <c r="D6" s="55"/>
      <c r="E6" s="42"/>
      <c r="F6" s="23"/>
      <c r="G6" s="23"/>
      <c r="H6" s="92"/>
      <c r="I6" s="42"/>
      <c r="J6" s="23"/>
      <c r="K6" s="24"/>
      <c r="L6" s="24"/>
      <c r="M6" s="24"/>
      <c r="N6" s="24"/>
      <c r="O6" s="108"/>
      <c r="P6" s="108"/>
      <c r="Q6" s="24"/>
    </row>
    <row r="7" spans="1:17" s="12" customFormat="1" ht="17.100000000000001" customHeight="1">
      <c r="A7" s="105"/>
      <c r="B7" s="23"/>
      <c r="C7" s="23"/>
      <c r="D7" s="55"/>
      <c r="E7" s="42"/>
      <c r="F7" s="23"/>
      <c r="G7" s="23"/>
      <c r="H7" s="92"/>
      <c r="I7" s="42"/>
      <c r="J7" s="23"/>
      <c r="K7" s="24"/>
      <c r="L7" s="24"/>
      <c r="M7" s="24"/>
      <c r="N7" s="24"/>
      <c r="O7" s="108"/>
      <c r="P7" s="108"/>
      <c r="Q7" s="24"/>
    </row>
    <row r="8" spans="1:17" s="12" customFormat="1" ht="17.100000000000001" customHeight="1">
      <c r="A8" s="105"/>
      <c r="B8" s="23"/>
      <c r="C8" s="23"/>
      <c r="D8" s="55"/>
      <c r="E8" s="42"/>
      <c r="F8" s="23"/>
      <c r="G8" s="23"/>
      <c r="H8" s="92"/>
      <c r="I8" s="42"/>
      <c r="J8" s="23"/>
      <c r="K8" s="24"/>
      <c r="L8" s="24"/>
      <c r="M8" s="24"/>
      <c r="N8" s="24"/>
      <c r="O8" s="108"/>
      <c r="P8" s="108"/>
      <c r="Q8" s="24"/>
    </row>
    <row r="9" spans="1:17" s="12" customFormat="1" ht="17.100000000000001" customHeight="1">
      <c r="A9" s="105"/>
      <c r="B9" s="23"/>
      <c r="C9" s="23"/>
      <c r="D9" s="55"/>
      <c r="E9" s="42"/>
      <c r="F9" s="23"/>
      <c r="G9" s="23"/>
      <c r="H9" s="92"/>
      <c r="I9" s="42"/>
      <c r="J9" s="23"/>
      <c r="K9" s="24"/>
      <c r="L9" s="24"/>
      <c r="M9" s="24"/>
      <c r="N9" s="24"/>
      <c r="O9" s="108"/>
      <c r="P9" s="108"/>
      <c r="Q9" s="24"/>
    </row>
    <row r="10" spans="1:17" s="12" customFormat="1" ht="17.100000000000001" customHeight="1">
      <c r="A10" s="105"/>
      <c r="B10" s="23"/>
      <c r="C10" s="23"/>
      <c r="D10" s="55"/>
      <c r="E10" s="42"/>
      <c r="F10" s="23"/>
      <c r="G10" s="23"/>
      <c r="H10" s="92"/>
      <c r="I10" s="42"/>
      <c r="J10" s="23"/>
      <c r="K10" s="24"/>
      <c r="L10" s="24"/>
      <c r="M10" s="24"/>
      <c r="N10" s="24"/>
      <c r="O10" s="108"/>
      <c r="P10" s="108"/>
      <c r="Q10" s="24"/>
    </row>
    <row r="11" spans="1:17" s="12" customFormat="1" ht="17.100000000000001" customHeight="1">
      <c r="A11" s="105"/>
      <c r="B11" s="23"/>
      <c r="C11" s="23"/>
      <c r="D11" s="55"/>
      <c r="E11" s="42"/>
      <c r="F11" s="23"/>
      <c r="G11" s="23"/>
      <c r="H11" s="92"/>
      <c r="I11" s="42"/>
      <c r="J11" s="23"/>
      <c r="K11" s="24"/>
      <c r="L11" s="24"/>
      <c r="M11" s="24"/>
      <c r="N11" s="24"/>
      <c r="O11" s="108"/>
      <c r="P11" s="108"/>
      <c r="Q11" s="24"/>
    </row>
    <row r="12" spans="1:17" s="12" customFormat="1" ht="17.100000000000001" customHeight="1">
      <c r="A12" s="105"/>
      <c r="B12" s="23"/>
      <c r="C12" s="23"/>
      <c r="D12" s="55"/>
      <c r="E12" s="42"/>
      <c r="F12" s="23"/>
      <c r="G12" s="23"/>
      <c r="H12" s="92"/>
      <c r="I12" s="42"/>
      <c r="J12" s="23"/>
      <c r="K12" s="24"/>
      <c r="L12" s="24"/>
      <c r="M12" s="24"/>
      <c r="N12" s="24"/>
      <c r="O12" s="108"/>
      <c r="P12" s="108"/>
      <c r="Q12" s="24"/>
    </row>
    <row r="13" spans="1:17" s="12" customFormat="1" ht="17.100000000000001" customHeight="1">
      <c r="A13" s="105"/>
      <c r="B13" s="23"/>
      <c r="C13" s="23"/>
      <c r="D13" s="55"/>
      <c r="E13" s="42"/>
      <c r="F13" s="23"/>
      <c r="G13" s="23"/>
      <c r="H13" s="92"/>
      <c r="I13" s="42"/>
      <c r="J13" s="23"/>
      <c r="K13" s="24"/>
      <c r="L13" s="24"/>
      <c r="M13" s="24"/>
      <c r="N13" s="24"/>
      <c r="O13" s="108"/>
      <c r="P13" s="108"/>
      <c r="Q13" s="24"/>
    </row>
    <row r="14" spans="1:17" s="12" customFormat="1" ht="17.100000000000001" customHeight="1">
      <c r="A14" s="105"/>
      <c r="B14" s="23"/>
      <c r="C14" s="23"/>
      <c r="D14" s="55"/>
      <c r="E14" s="42"/>
      <c r="F14" s="23"/>
      <c r="G14" s="23"/>
      <c r="H14" s="92"/>
      <c r="I14" s="42"/>
      <c r="J14" s="23"/>
      <c r="K14" s="24"/>
      <c r="L14" s="24"/>
      <c r="M14" s="24"/>
      <c r="N14" s="24"/>
      <c r="O14" s="108"/>
      <c r="P14" s="108"/>
      <c r="Q14" s="24"/>
    </row>
    <row r="15" spans="1:17" s="12" customFormat="1" ht="17.100000000000001" customHeight="1">
      <c r="A15" s="105"/>
      <c r="B15" s="23"/>
      <c r="C15" s="23"/>
      <c r="D15" s="55"/>
      <c r="E15" s="42"/>
      <c r="F15" s="23"/>
      <c r="G15" s="23"/>
      <c r="H15" s="92"/>
      <c r="I15" s="42"/>
      <c r="J15" s="24"/>
      <c r="K15" s="24"/>
      <c r="L15" s="24"/>
      <c r="M15" s="24"/>
      <c r="N15" s="24"/>
      <c r="O15" s="108"/>
      <c r="P15" s="108"/>
      <c r="Q15" s="24"/>
    </row>
    <row r="16" spans="1:17" s="12" customFormat="1" ht="17.100000000000001" customHeight="1">
      <c r="A16" s="105"/>
      <c r="B16" s="23"/>
      <c r="C16" s="23"/>
      <c r="D16" s="55"/>
      <c r="E16" s="42"/>
      <c r="F16" s="23"/>
      <c r="G16" s="23"/>
      <c r="H16" s="92"/>
      <c r="I16" s="42"/>
      <c r="J16" s="24"/>
      <c r="K16" s="24"/>
      <c r="L16" s="24"/>
      <c r="M16" s="24"/>
      <c r="N16" s="24"/>
      <c r="O16" s="108"/>
      <c r="P16" s="108"/>
      <c r="Q16" s="24"/>
    </row>
    <row r="17" spans="1:17" s="12" customFormat="1" ht="17.100000000000001" customHeight="1">
      <c r="A17" s="105"/>
      <c r="B17" s="23"/>
      <c r="C17" s="23"/>
      <c r="D17" s="55"/>
      <c r="E17" s="42"/>
      <c r="F17" s="23"/>
      <c r="G17" s="23"/>
      <c r="H17" s="92"/>
      <c r="I17" s="42"/>
      <c r="J17" s="24"/>
      <c r="K17" s="24"/>
      <c r="L17" s="24"/>
      <c r="M17" s="24"/>
      <c r="N17" s="24"/>
      <c r="O17" s="108"/>
      <c r="P17" s="108"/>
      <c r="Q17" s="24"/>
    </row>
    <row r="18" spans="1:17" s="12" customFormat="1" ht="17.100000000000001" customHeight="1">
      <c r="A18" s="105"/>
      <c r="B18" s="23"/>
      <c r="C18" s="23"/>
      <c r="D18" s="55"/>
      <c r="E18" s="42"/>
      <c r="F18" s="23"/>
      <c r="G18" s="23"/>
      <c r="H18" s="92"/>
      <c r="I18" s="42"/>
      <c r="J18" s="24"/>
      <c r="K18" s="24"/>
      <c r="L18" s="24"/>
      <c r="M18" s="24"/>
      <c r="N18" s="24"/>
      <c r="O18" s="108"/>
      <c r="P18" s="108"/>
      <c r="Q18" s="24"/>
    </row>
    <row r="19" spans="1:17" s="12" customFormat="1" ht="17.100000000000001" customHeight="1">
      <c r="A19" s="105"/>
      <c r="B19" s="107"/>
      <c r="C19" s="107"/>
      <c r="D19" s="107"/>
      <c r="E19" s="107"/>
      <c r="F19" s="107"/>
      <c r="G19" s="107"/>
      <c r="H19" s="107"/>
      <c r="I19" s="107"/>
      <c r="J19" s="108"/>
      <c r="K19" s="108"/>
      <c r="L19" s="108"/>
      <c r="M19" s="108"/>
      <c r="N19" s="108"/>
      <c r="O19" s="108"/>
      <c r="P19" s="108"/>
      <c r="Q19" s="108"/>
    </row>
    <row r="20" spans="1:17" s="12" customFormat="1" ht="17.100000000000001" customHeight="1">
      <c r="A20" s="105"/>
      <c r="B20" s="107"/>
      <c r="C20" s="107"/>
      <c r="D20" s="107"/>
      <c r="E20" s="107"/>
      <c r="F20" s="107"/>
      <c r="G20" s="107"/>
      <c r="H20" s="107"/>
      <c r="I20" s="107"/>
      <c r="J20" s="108"/>
      <c r="K20" s="108"/>
      <c r="L20" s="108"/>
      <c r="M20" s="108"/>
      <c r="N20" s="108"/>
      <c r="O20" s="108"/>
      <c r="P20" s="108"/>
      <c r="Q20" s="108"/>
    </row>
    <row r="21" spans="1:17" s="12" customFormat="1" ht="17.100000000000001" customHeight="1">
      <c r="A21" s="105"/>
      <c r="B21" s="107"/>
      <c r="C21" s="107"/>
      <c r="D21" s="107"/>
      <c r="E21" s="107"/>
      <c r="F21" s="107"/>
      <c r="G21" s="107"/>
      <c r="H21" s="107"/>
      <c r="I21" s="107"/>
      <c r="J21" s="108"/>
      <c r="K21" s="108"/>
      <c r="L21" s="108"/>
      <c r="M21" s="108"/>
      <c r="N21" s="108"/>
      <c r="O21" s="108"/>
      <c r="P21" s="108"/>
      <c r="Q21" s="108"/>
    </row>
    <row r="22" spans="1:17" s="12" customFormat="1" ht="17.100000000000001" customHeight="1">
      <c r="A22" s="105"/>
      <c r="B22" s="107"/>
      <c r="C22" s="107"/>
      <c r="D22" s="107"/>
      <c r="E22" s="107"/>
      <c r="F22" s="107"/>
      <c r="G22" s="107"/>
      <c r="H22" s="107"/>
      <c r="I22" s="107"/>
      <c r="J22" s="108"/>
      <c r="K22" s="108"/>
      <c r="L22" s="108"/>
      <c r="M22" s="108"/>
      <c r="N22" s="108"/>
      <c r="O22" s="108"/>
      <c r="P22" s="108"/>
      <c r="Q22" s="108"/>
    </row>
    <row r="23" spans="1:17" s="12" customFormat="1" ht="17.100000000000001" customHeight="1">
      <c r="A23" s="105"/>
      <c r="B23" s="107"/>
      <c r="C23" s="107"/>
      <c r="D23" s="107"/>
      <c r="E23" s="107"/>
      <c r="F23" s="107"/>
      <c r="G23" s="107"/>
      <c r="H23" s="107"/>
      <c r="I23" s="107"/>
      <c r="J23" s="108"/>
      <c r="K23" s="108"/>
      <c r="L23" s="108"/>
      <c r="M23" s="108"/>
      <c r="N23" s="108"/>
      <c r="O23" s="108"/>
      <c r="P23" s="108"/>
      <c r="Q23" s="108"/>
    </row>
    <row r="24" spans="1:17" s="12" customFormat="1" ht="17.100000000000001" customHeight="1"/>
    <row r="25" spans="1:17" s="12" customFormat="1" ht="17.100000000000001" customHeight="1">
      <c r="A25" s="17" t="s">
        <v>92</v>
      </c>
    </row>
    <row r="26" spans="1:17" s="19" customFormat="1" ht="18" customHeight="1">
      <c r="A26" s="168" t="s">
        <v>125</v>
      </c>
      <c r="B26" s="168" t="s">
        <v>126</v>
      </c>
      <c r="C26" s="168" t="s">
        <v>127</v>
      </c>
      <c r="D26" s="168" t="s">
        <v>128</v>
      </c>
      <c r="E26" s="168" t="s">
        <v>127</v>
      </c>
      <c r="F26" s="168" t="s">
        <v>181</v>
      </c>
      <c r="G26" s="168" t="s">
        <v>184</v>
      </c>
      <c r="H26" s="168" t="s">
        <v>167</v>
      </c>
      <c r="I26" s="168" t="s">
        <v>168</v>
      </c>
      <c r="J26" s="168" t="s">
        <v>169</v>
      </c>
      <c r="K26" s="168" t="s">
        <v>170</v>
      </c>
    </row>
    <row r="27" spans="1:17" ht="17.100000000000001" customHeight="1">
      <c r="A27" s="109"/>
      <c r="B27" s="109"/>
      <c r="C27" s="109"/>
      <c r="D27" s="109"/>
      <c r="E27" s="109"/>
      <c r="F27" s="109"/>
      <c r="G27" s="109"/>
      <c r="H27" s="109"/>
      <c r="I27" s="109"/>
      <c r="J27" s="109"/>
      <c r="K27" s="109"/>
    </row>
    <row r="28" spans="1:17" ht="17.100000000000001" customHeight="1">
      <c r="A28" s="109"/>
      <c r="B28" s="109"/>
      <c r="C28" s="109"/>
      <c r="D28" s="109"/>
      <c r="E28" s="109"/>
      <c r="F28" s="109"/>
      <c r="G28" s="109"/>
      <c r="H28" s="109"/>
      <c r="I28" s="109"/>
      <c r="J28" s="109"/>
      <c r="K28" s="109"/>
    </row>
    <row r="29" spans="1:17" ht="17.100000000000001" customHeight="1">
      <c r="A29" s="109"/>
      <c r="B29" s="109"/>
      <c r="C29" s="109"/>
      <c r="D29" s="109"/>
      <c r="E29" s="109"/>
      <c r="F29" s="109"/>
      <c r="G29" s="109"/>
      <c r="H29" s="109"/>
      <c r="I29" s="109"/>
      <c r="J29" s="109"/>
      <c r="K29" s="109"/>
    </row>
    <row r="30" spans="1:17" ht="17.100000000000001" customHeight="1">
      <c r="A30" s="109"/>
      <c r="B30" s="109"/>
      <c r="C30" s="109"/>
      <c r="D30" s="109"/>
      <c r="E30" s="109"/>
      <c r="F30" s="109"/>
      <c r="G30" s="109"/>
      <c r="H30" s="109"/>
      <c r="I30" s="109"/>
      <c r="J30" s="109"/>
      <c r="K30" s="109"/>
    </row>
    <row r="31" spans="1:17" ht="17.100000000000001" customHeight="1">
      <c r="A31" s="109"/>
      <c r="B31" s="109"/>
      <c r="C31" s="109"/>
      <c r="D31" s="109"/>
      <c r="E31" s="109"/>
      <c r="F31" s="109"/>
      <c r="G31" s="109"/>
      <c r="H31" s="109"/>
      <c r="I31" s="109"/>
      <c r="J31" s="109"/>
      <c r="K31" s="109"/>
    </row>
    <row r="32" spans="1:17" ht="17.100000000000001" customHeight="1">
      <c r="A32" s="109"/>
      <c r="B32" s="109"/>
      <c r="C32" s="109"/>
      <c r="D32" s="109"/>
      <c r="E32" s="109"/>
      <c r="F32" s="109"/>
      <c r="G32" s="109"/>
      <c r="H32" s="109"/>
      <c r="I32" s="109"/>
      <c r="J32" s="109"/>
      <c r="K32" s="109"/>
    </row>
    <row r="33" spans="1:36" ht="17.100000000000001" customHeight="1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</row>
    <row r="34" spans="1:36" ht="17.100000000000001" customHeight="1">
      <c r="A34" s="109"/>
      <c r="B34" s="109"/>
      <c r="C34" s="109"/>
      <c r="D34" s="109"/>
      <c r="E34" s="109"/>
      <c r="F34" s="109"/>
      <c r="G34" s="109"/>
      <c r="H34" s="109"/>
      <c r="I34" s="109"/>
      <c r="J34" s="109"/>
      <c r="K34" s="109"/>
    </row>
    <row r="35" spans="1:36" ht="17.100000000000001" customHeight="1">
      <c r="A35" s="109"/>
      <c r="B35" s="109"/>
      <c r="C35" s="109"/>
      <c r="D35" s="109"/>
      <c r="E35" s="109"/>
      <c r="F35" s="109"/>
      <c r="G35" s="109"/>
      <c r="H35" s="109"/>
      <c r="I35" s="109"/>
      <c r="J35" s="109"/>
      <c r="K35" s="109"/>
    </row>
    <row r="36" spans="1:36" ht="17.100000000000001" customHeight="1">
      <c r="A36" s="109"/>
      <c r="B36" s="109"/>
      <c r="C36" s="109"/>
      <c r="D36" s="109"/>
      <c r="E36" s="109"/>
      <c r="F36" s="109"/>
      <c r="G36" s="109"/>
      <c r="H36" s="109"/>
      <c r="I36" s="109"/>
      <c r="J36" s="109"/>
      <c r="K36" s="109"/>
    </row>
    <row r="37" spans="1:36" ht="17.100000000000001" customHeight="1">
      <c r="A37" s="109"/>
      <c r="B37" s="109"/>
      <c r="C37" s="109"/>
      <c r="D37" s="109"/>
      <c r="E37" s="109"/>
      <c r="F37" s="109"/>
      <c r="G37" s="109"/>
      <c r="H37" s="109"/>
      <c r="I37" s="109"/>
      <c r="J37" s="109"/>
      <c r="K37" s="109"/>
    </row>
    <row r="38" spans="1:36" ht="17.100000000000001" customHeight="1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109"/>
    </row>
    <row r="39" spans="1:36" ht="17.100000000000001" customHeight="1">
      <c r="A39" s="109"/>
      <c r="B39" s="109"/>
      <c r="C39" s="109"/>
      <c r="D39" s="109"/>
      <c r="E39" s="109"/>
      <c r="F39" s="109"/>
      <c r="G39" s="109"/>
      <c r="H39" s="109"/>
      <c r="I39" s="109"/>
      <c r="J39" s="109"/>
      <c r="K39" s="109"/>
    </row>
    <row r="40" spans="1:36" ht="17.100000000000001" customHeight="1">
      <c r="A40" s="109"/>
      <c r="B40" s="109"/>
      <c r="C40" s="109"/>
      <c r="D40" s="109"/>
      <c r="E40" s="109"/>
      <c r="F40" s="109"/>
      <c r="G40" s="109"/>
      <c r="H40" s="109"/>
      <c r="I40" s="109"/>
      <c r="J40" s="109"/>
      <c r="K40" s="109"/>
    </row>
    <row r="41" spans="1:36" ht="17.100000000000001" customHeight="1">
      <c r="A41" s="109"/>
      <c r="B41" s="109"/>
      <c r="C41" s="109"/>
      <c r="D41" s="109"/>
      <c r="E41" s="109"/>
      <c r="F41" s="109"/>
      <c r="G41" s="109"/>
      <c r="H41" s="109"/>
      <c r="I41" s="109"/>
      <c r="J41" s="109"/>
      <c r="K41" s="109"/>
    </row>
    <row r="42" spans="1:36" ht="17.100000000000001" customHeight="1">
      <c r="A42" s="109"/>
      <c r="B42" s="109"/>
      <c r="C42" s="109"/>
      <c r="D42" s="109"/>
      <c r="E42" s="109"/>
      <c r="F42" s="109"/>
      <c r="G42" s="109"/>
      <c r="H42" s="109"/>
      <c r="I42" s="109"/>
      <c r="J42" s="109"/>
      <c r="K42" s="109"/>
    </row>
    <row r="43" spans="1:36" ht="17.100000000000001" customHeight="1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</row>
    <row r="44" spans="1:36" ht="17.100000000000001" customHeight="1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</row>
    <row r="45" spans="1:36" ht="17.100000000000001" customHeight="1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109"/>
    </row>
    <row r="46" spans="1:36" ht="17.100000000000001" customHeight="1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</row>
    <row r="47" spans="1:36" ht="17.100000000000001" customHeight="1">
      <c r="AE47" s="12"/>
      <c r="AF47" s="12"/>
      <c r="AG47" s="12"/>
      <c r="AH47" s="12"/>
      <c r="AI47" s="12"/>
      <c r="AJ47" s="1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zoomScaleNormal="100" workbookViewId="0"/>
  </sheetViews>
  <sheetFormatPr defaultColWidth="9" defaultRowHeight="17.100000000000001" customHeight="1"/>
  <cols>
    <col min="1" max="36" width="10.44140625" style="225" customWidth="1"/>
    <col min="37" max="16384" width="9" style="225"/>
  </cols>
  <sheetData>
    <row r="1" spans="1:17" s="12" customFormat="1" ht="33" customHeight="1">
      <c r="A1" s="15" t="s">
        <v>87</v>
      </c>
    </row>
    <row r="2" spans="1:17" s="12" customFormat="1" ht="17.100000000000001" customHeight="1">
      <c r="A2" s="17" t="s">
        <v>43</v>
      </c>
      <c r="C2" s="91" t="s">
        <v>62</v>
      </c>
      <c r="F2" s="91" t="s">
        <v>74</v>
      </c>
      <c r="J2" s="17" t="s">
        <v>44</v>
      </c>
      <c r="M2" s="17" t="s">
        <v>45</v>
      </c>
    </row>
    <row r="3" spans="1:17" s="12" customFormat="1" ht="13.5">
      <c r="A3" s="14" t="s">
        <v>88</v>
      </c>
      <c r="B3" s="14" t="s">
        <v>60</v>
      </c>
      <c r="C3" s="14" t="s">
        <v>55</v>
      </c>
      <c r="D3" s="14" t="s">
        <v>56</v>
      </c>
      <c r="E3" s="14" t="s">
        <v>51</v>
      </c>
      <c r="F3" s="13" t="s">
        <v>46</v>
      </c>
      <c r="G3" s="14" t="s">
        <v>61</v>
      </c>
      <c r="H3" s="14" t="s">
        <v>75</v>
      </c>
      <c r="I3" s="14" t="s">
        <v>47</v>
      </c>
      <c r="J3" s="14" t="s">
        <v>48</v>
      </c>
      <c r="K3" s="41" t="s">
        <v>49</v>
      </c>
      <c r="L3" s="41" t="s">
        <v>50</v>
      </c>
      <c r="M3" s="41" t="s">
        <v>63</v>
      </c>
      <c r="N3" s="41" t="s">
        <v>64</v>
      </c>
      <c r="O3" s="106" t="s">
        <v>89</v>
      </c>
      <c r="P3" s="106" t="s">
        <v>90</v>
      </c>
      <c r="Q3" s="41" t="s">
        <v>91</v>
      </c>
    </row>
    <row r="4" spans="1:17" s="12" customFormat="1" ht="17.100000000000001" customHeight="1">
      <c r="A4" s="105"/>
      <c r="B4" s="23"/>
      <c r="C4" s="23"/>
      <c r="D4" s="55"/>
      <c r="E4" s="42"/>
      <c r="F4" s="23"/>
      <c r="G4" s="23"/>
      <c r="H4" s="92"/>
      <c r="I4" s="42"/>
      <c r="J4" s="23"/>
      <c r="K4" s="23"/>
      <c r="L4" s="23"/>
      <c r="M4" s="23"/>
      <c r="N4" s="23"/>
      <c r="O4" s="107"/>
      <c r="P4" s="107"/>
      <c r="Q4" s="23"/>
    </row>
    <row r="5" spans="1:17" s="12" customFormat="1" ht="17.100000000000001" customHeight="1">
      <c r="A5" s="105"/>
      <c r="B5" s="23"/>
      <c r="C5" s="23"/>
      <c r="D5" s="55"/>
      <c r="E5" s="42"/>
      <c r="F5" s="23"/>
      <c r="G5" s="23"/>
      <c r="H5" s="92"/>
      <c r="I5" s="42"/>
      <c r="J5" s="23"/>
      <c r="K5" s="24"/>
      <c r="L5" s="24"/>
      <c r="M5" s="24"/>
      <c r="N5" s="24"/>
      <c r="O5" s="108"/>
      <c r="P5" s="108"/>
      <c r="Q5" s="24"/>
    </row>
    <row r="6" spans="1:17" s="12" customFormat="1" ht="17.100000000000001" customHeight="1">
      <c r="A6" s="105"/>
      <c r="B6" s="23"/>
      <c r="C6" s="23"/>
      <c r="D6" s="55"/>
      <c r="E6" s="42"/>
      <c r="F6" s="23"/>
      <c r="G6" s="23"/>
      <c r="H6" s="92"/>
      <c r="I6" s="42"/>
      <c r="J6" s="23"/>
      <c r="K6" s="24"/>
      <c r="L6" s="24"/>
      <c r="M6" s="24"/>
      <c r="N6" s="24"/>
      <c r="O6" s="108"/>
      <c r="P6" s="108"/>
      <c r="Q6" s="24"/>
    </row>
    <row r="7" spans="1:17" s="12" customFormat="1" ht="17.100000000000001" customHeight="1">
      <c r="A7" s="105"/>
      <c r="B7" s="23"/>
      <c r="C7" s="23"/>
      <c r="D7" s="55"/>
      <c r="E7" s="42"/>
      <c r="F7" s="23"/>
      <c r="G7" s="23"/>
      <c r="H7" s="92"/>
      <c r="I7" s="42"/>
      <c r="J7" s="23"/>
      <c r="K7" s="24"/>
      <c r="L7" s="24"/>
      <c r="M7" s="24"/>
      <c r="N7" s="24"/>
      <c r="O7" s="108"/>
      <c r="P7" s="108"/>
      <c r="Q7" s="24"/>
    </row>
    <row r="8" spans="1:17" s="12" customFormat="1" ht="17.100000000000001" customHeight="1">
      <c r="A8" s="105"/>
      <c r="B8" s="23"/>
      <c r="C8" s="23"/>
      <c r="D8" s="55"/>
      <c r="E8" s="42"/>
      <c r="F8" s="23"/>
      <c r="G8" s="23"/>
      <c r="H8" s="92"/>
      <c r="I8" s="42"/>
      <c r="J8" s="23"/>
      <c r="K8" s="24"/>
      <c r="L8" s="24"/>
      <c r="M8" s="24"/>
      <c r="N8" s="24"/>
      <c r="O8" s="108"/>
      <c r="P8" s="108"/>
      <c r="Q8" s="24"/>
    </row>
    <row r="9" spans="1:17" s="12" customFormat="1" ht="17.100000000000001" customHeight="1">
      <c r="A9" s="105"/>
      <c r="B9" s="23"/>
      <c r="C9" s="23"/>
      <c r="D9" s="55"/>
      <c r="E9" s="42"/>
      <c r="F9" s="23"/>
      <c r="G9" s="23"/>
      <c r="H9" s="92"/>
      <c r="I9" s="42"/>
      <c r="J9" s="23"/>
      <c r="K9" s="24"/>
      <c r="L9" s="24"/>
      <c r="M9" s="24"/>
      <c r="N9" s="24"/>
      <c r="O9" s="108"/>
      <c r="P9" s="108"/>
      <c r="Q9" s="24"/>
    </row>
    <row r="10" spans="1:17" s="12" customFormat="1" ht="17.100000000000001" customHeight="1">
      <c r="A10" s="105"/>
      <c r="B10" s="23"/>
      <c r="C10" s="23"/>
      <c r="D10" s="55"/>
      <c r="E10" s="42"/>
      <c r="F10" s="23"/>
      <c r="G10" s="23"/>
      <c r="H10" s="92"/>
      <c r="I10" s="42"/>
      <c r="J10" s="23"/>
      <c r="K10" s="24"/>
      <c r="L10" s="24"/>
      <c r="M10" s="24"/>
      <c r="N10" s="24"/>
      <c r="O10" s="108"/>
      <c r="P10" s="108"/>
      <c r="Q10" s="24"/>
    </row>
    <row r="11" spans="1:17" s="12" customFormat="1" ht="17.100000000000001" customHeight="1">
      <c r="A11" s="105"/>
      <c r="B11" s="23"/>
      <c r="C11" s="23"/>
      <c r="D11" s="55"/>
      <c r="E11" s="42"/>
      <c r="F11" s="23"/>
      <c r="G11" s="23"/>
      <c r="H11" s="92"/>
      <c r="I11" s="42"/>
      <c r="J11" s="23"/>
      <c r="K11" s="24"/>
      <c r="L11" s="24"/>
      <c r="M11" s="24"/>
      <c r="N11" s="24"/>
      <c r="O11" s="108"/>
      <c r="P11" s="108"/>
      <c r="Q11" s="24"/>
    </row>
    <row r="12" spans="1:17" s="12" customFormat="1" ht="17.100000000000001" customHeight="1">
      <c r="A12" s="105"/>
      <c r="B12" s="23"/>
      <c r="C12" s="23"/>
      <c r="D12" s="55"/>
      <c r="E12" s="42"/>
      <c r="F12" s="23"/>
      <c r="G12" s="23"/>
      <c r="H12" s="92"/>
      <c r="I12" s="42"/>
      <c r="J12" s="23"/>
      <c r="K12" s="24"/>
      <c r="L12" s="24"/>
      <c r="M12" s="24"/>
      <c r="N12" s="24"/>
      <c r="O12" s="108"/>
      <c r="P12" s="108"/>
      <c r="Q12" s="24"/>
    </row>
    <row r="13" spans="1:17" s="12" customFormat="1" ht="17.100000000000001" customHeight="1">
      <c r="A13" s="105"/>
      <c r="B13" s="23"/>
      <c r="C13" s="23"/>
      <c r="D13" s="55"/>
      <c r="E13" s="42"/>
      <c r="F13" s="23"/>
      <c r="G13" s="23"/>
      <c r="H13" s="92"/>
      <c r="I13" s="42"/>
      <c r="J13" s="23"/>
      <c r="K13" s="24"/>
      <c r="L13" s="24"/>
      <c r="M13" s="24"/>
      <c r="N13" s="24"/>
      <c r="O13" s="108"/>
      <c r="P13" s="108"/>
      <c r="Q13" s="24"/>
    </row>
    <row r="14" spans="1:17" s="12" customFormat="1" ht="17.100000000000001" customHeight="1">
      <c r="A14" s="105"/>
      <c r="B14" s="23"/>
      <c r="C14" s="23"/>
      <c r="D14" s="55"/>
      <c r="E14" s="42"/>
      <c r="F14" s="23"/>
      <c r="G14" s="23"/>
      <c r="H14" s="92"/>
      <c r="I14" s="42"/>
      <c r="J14" s="23"/>
      <c r="K14" s="24"/>
      <c r="L14" s="24"/>
      <c r="M14" s="24"/>
      <c r="N14" s="24"/>
      <c r="O14" s="108"/>
      <c r="P14" s="108"/>
      <c r="Q14" s="24"/>
    </row>
    <row r="15" spans="1:17" s="12" customFormat="1" ht="17.100000000000001" customHeight="1">
      <c r="A15" s="105"/>
      <c r="B15" s="23"/>
      <c r="C15" s="23"/>
      <c r="D15" s="55"/>
      <c r="E15" s="42"/>
      <c r="F15" s="23"/>
      <c r="G15" s="23"/>
      <c r="H15" s="92"/>
      <c r="I15" s="42"/>
      <c r="J15" s="24"/>
      <c r="K15" s="24"/>
      <c r="L15" s="24"/>
      <c r="M15" s="24"/>
      <c r="N15" s="24"/>
      <c r="O15" s="108"/>
      <c r="P15" s="108"/>
      <c r="Q15" s="24"/>
    </row>
    <row r="16" spans="1:17" s="12" customFormat="1" ht="17.100000000000001" customHeight="1">
      <c r="A16" s="105"/>
      <c r="B16" s="23"/>
      <c r="C16" s="23"/>
      <c r="D16" s="55"/>
      <c r="E16" s="42"/>
      <c r="F16" s="23"/>
      <c r="G16" s="23"/>
      <c r="H16" s="92"/>
      <c r="I16" s="42"/>
      <c r="J16" s="24"/>
      <c r="K16" s="24"/>
      <c r="L16" s="24"/>
      <c r="M16" s="24"/>
      <c r="N16" s="24"/>
      <c r="O16" s="108"/>
      <c r="P16" s="108"/>
      <c r="Q16" s="24"/>
    </row>
    <row r="17" spans="1:17" s="12" customFormat="1" ht="17.100000000000001" customHeight="1">
      <c r="A17" s="105"/>
      <c r="B17" s="23"/>
      <c r="C17" s="23"/>
      <c r="D17" s="55"/>
      <c r="E17" s="42"/>
      <c r="F17" s="23"/>
      <c r="G17" s="23"/>
      <c r="H17" s="92"/>
      <c r="I17" s="42"/>
      <c r="J17" s="24"/>
      <c r="K17" s="24"/>
      <c r="L17" s="24"/>
      <c r="M17" s="24"/>
      <c r="N17" s="24"/>
      <c r="O17" s="108"/>
      <c r="P17" s="108"/>
      <c r="Q17" s="24"/>
    </row>
    <row r="18" spans="1:17" s="12" customFormat="1" ht="17.100000000000001" customHeight="1">
      <c r="A18" s="105"/>
      <c r="B18" s="23"/>
      <c r="C18" s="23"/>
      <c r="D18" s="55"/>
      <c r="E18" s="42"/>
      <c r="F18" s="23"/>
      <c r="G18" s="23"/>
      <c r="H18" s="92"/>
      <c r="I18" s="42"/>
      <c r="J18" s="24"/>
      <c r="K18" s="24"/>
      <c r="L18" s="24"/>
      <c r="M18" s="24"/>
      <c r="N18" s="24"/>
      <c r="O18" s="108"/>
      <c r="P18" s="108"/>
      <c r="Q18" s="24"/>
    </row>
    <row r="19" spans="1:17" s="12" customFormat="1" ht="17.100000000000001" customHeight="1">
      <c r="A19" s="105"/>
      <c r="B19" s="107"/>
      <c r="C19" s="107"/>
      <c r="D19" s="107"/>
      <c r="E19" s="107"/>
      <c r="F19" s="107"/>
      <c r="G19" s="107"/>
      <c r="H19" s="107"/>
      <c r="I19" s="107"/>
      <c r="J19" s="108"/>
      <c r="K19" s="108"/>
      <c r="L19" s="108"/>
      <c r="M19" s="108"/>
      <c r="N19" s="108"/>
      <c r="O19" s="108"/>
      <c r="P19" s="108"/>
      <c r="Q19" s="108"/>
    </row>
    <row r="20" spans="1:17" s="12" customFormat="1" ht="17.100000000000001" customHeight="1">
      <c r="A20" s="105"/>
      <c r="B20" s="107"/>
      <c r="C20" s="107"/>
      <c r="D20" s="107"/>
      <c r="E20" s="107"/>
      <c r="F20" s="107"/>
      <c r="G20" s="107"/>
      <c r="H20" s="107"/>
      <c r="I20" s="107"/>
      <c r="J20" s="108"/>
      <c r="K20" s="108"/>
      <c r="L20" s="108"/>
      <c r="M20" s="108"/>
      <c r="N20" s="108"/>
      <c r="O20" s="108"/>
      <c r="P20" s="108"/>
      <c r="Q20" s="108"/>
    </row>
    <row r="21" spans="1:17" s="12" customFormat="1" ht="17.100000000000001" customHeight="1">
      <c r="A21" s="105"/>
      <c r="B21" s="107"/>
      <c r="C21" s="107"/>
      <c r="D21" s="107"/>
      <c r="E21" s="107"/>
      <c r="F21" s="107"/>
      <c r="G21" s="107"/>
      <c r="H21" s="107"/>
      <c r="I21" s="107"/>
      <c r="J21" s="108"/>
      <c r="K21" s="108"/>
      <c r="L21" s="108"/>
      <c r="M21" s="108"/>
      <c r="N21" s="108"/>
      <c r="O21" s="108"/>
      <c r="P21" s="108"/>
      <c r="Q21" s="108"/>
    </row>
    <row r="22" spans="1:17" s="12" customFormat="1" ht="17.100000000000001" customHeight="1">
      <c r="A22" s="105"/>
      <c r="B22" s="107"/>
      <c r="C22" s="107"/>
      <c r="D22" s="107"/>
      <c r="E22" s="107"/>
      <c r="F22" s="107"/>
      <c r="G22" s="107"/>
      <c r="H22" s="107"/>
      <c r="I22" s="107"/>
      <c r="J22" s="108"/>
      <c r="K22" s="108"/>
      <c r="L22" s="108"/>
      <c r="M22" s="108"/>
      <c r="N22" s="108"/>
      <c r="O22" s="108"/>
      <c r="P22" s="108"/>
      <c r="Q22" s="108"/>
    </row>
    <row r="23" spans="1:17" s="12" customFormat="1" ht="17.100000000000001" customHeight="1">
      <c r="A23" s="105"/>
      <c r="B23" s="107"/>
      <c r="C23" s="107"/>
      <c r="D23" s="107"/>
      <c r="E23" s="107"/>
      <c r="F23" s="107"/>
      <c r="G23" s="107"/>
      <c r="H23" s="107"/>
      <c r="I23" s="107"/>
      <c r="J23" s="108"/>
      <c r="K23" s="108"/>
      <c r="L23" s="108"/>
      <c r="M23" s="108"/>
      <c r="N23" s="108"/>
      <c r="O23" s="108"/>
      <c r="P23" s="108"/>
      <c r="Q23" s="108"/>
    </row>
    <row r="24" spans="1:17" s="12" customFormat="1" ht="17.100000000000001" customHeight="1"/>
    <row r="25" spans="1:17" s="12" customFormat="1" ht="17.100000000000001" customHeight="1">
      <c r="A25" s="17" t="s">
        <v>92</v>
      </c>
    </row>
    <row r="26" spans="1:17" s="19" customFormat="1" ht="18" customHeight="1">
      <c r="A26" s="168" t="s">
        <v>125</v>
      </c>
      <c r="B26" s="168" t="s">
        <v>126</v>
      </c>
      <c r="C26" s="168" t="s">
        <v>127</v>
      </c>
      <c r="D26" s="168" t="s">
        <v>128</v>
      </c>
      <c r="E26" s="168" t="s">
        <v>127</v>
      </c>
      <c r="F26" s="168" t="s">
        <v>181</v>
      </c>
      <c r="G26" s="168" t="s">
        <v>184</v>
      </c>
      <c r="H26" s="168" t="s">
        <v>163</v>
      </c>
      <c r="I26" s="168" t="s">
        <v>141</v>
      </c>
      <c r="J26" s="168" t="s">
        <v>99</v>
      </c>
      <c r="K26" s="168" t="s">
        <v>131</v>
      </c>
    </row>
    <row r="27" spans="1:17" ht="17.100000000000001" customHeight="1">
      <c r="A27" s="109"/>
      <c r="B27" s="109"/>
      <c r="C27" s="109"/>
      <c r="D27" s="109"/>
      <c r="E27" s="109"/>
      <c r="F27" s="109"/>
      <c r="G27" s="109"/>
      <c r="H27" s="109"/>
      <c r="I27" s="109"/>
      <c r="J27" s="109"/>
      <c r="K27" s="109"/>
    </row>
    <row r="28" spans="1:17" ht="17.100000000000001" customHeight="1">
      <c r="A28" s="109"/>
      <c r="B28" s="109"/>
      <c r="C28" s="109"/>
      <c r="D28" s="109"/>
      <c r="E28" s="109"/>
      <c r="F28" s="109"/>
      <c r="G28" s="109"/>
      <c r="H28" s="109"/>
      <c r="I28" s="109"/>
      <c r="J28" s="109"/>
      <c r="K28" s="109"/>
    </row>
    <row r="29" spans="1:17" ht="17.100000000000001" customHeight="1">
      <c r="A29" s="109"/>
      <c r="B29" s="109"/>
      <c r="C29" s="109"/>
      <c r="D29" s="109"/>
      <c r="E29" s="109"/>
      <c r="F29" s="109"/>
      <c r="G29" s="109"/>
      <c r="H29" s="109"/>
      <c r="I29" s="109"/>
      <c r="J29" s="109"/>
      <c r="K29" s="109"/>
    </row>
    <row r="30" spans="1:17" ht="17.100000000000001" customHeight="1">
      <c r="A30" s="109"/>
      <c r="B30" s="109"/>
      <c r="C30" s="109"/>
      <c r="D30" s="109"/>
      <c r="E30" s="109"/>
      <c r="F30" s="109"/>
      <c r="G30" s="109"/>
      <c r="H30" s="109"/>
      <c r="I30" s="109"/>
      <c r="J30" s="109"/>
      <c r="K30" s="109"/>
    </row>
    <row r="31" spans="1:17" ht="17.100000000000001" customHeight="1">
      <c r="A31" s="109"/>
      <c r="B31" s="109"/>
      <c r="C31" s="109"/>
      <c r="D31" s="109"/>
      <c r="E31" s="109"/>
      <c r="F31" s="109"/>
      <c r="G31" s="109"/>
      <c r="H31" s="109"/>
      <c r="I31" s="109"/>
      <c r="J31" s="109"/>
      <c r="K31" s="109"/>
    </row>
    <row r="32" spans="1:17" ht="17.100000000000001" customHeight="1">
      <c r="A32" s="109"/>
      <c r="B32" s="109"/>
      <c r="C32" s="109"/>
      <c r="D32" s="109"/>
      <c r="E32" s="109"/>
      <c r="F32" s="109"/>
      <c r="G32" s="109"/>
      <c r="H32" s="109"/>
      <c r="I32" s="109"/>
      <c r="J32" s="109"/>
      <c r="K32" s="109"/>
    </row>
    <row r="33" spans="1:26" ht="17.100000000000001" customHeight="1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</row>
    <row r="34" spans="1:26" ht="17.100000000000001" customHeight="1">
      <c r="A34" s="109"/>
      <c r="B34" s="109"/>
      <c r="C34" s="109"/>
      <c r="D34" s="109"/>
      <c r="E34" s="109"/>
      <c r="F34" s="109"/>
      <c r="G34" s="109"/>
      <c r="H34" s="109"/>
      <c r="I34" s="109"/>
      <c r="J34" s="109"/>
      <c r="K34" s="109"/>
    </row>
    <row r="35" spans="1:26" ht="17.100000000000001" customHeight="1">
      <c r="A35" s="109"/>
      <c r="B35" s="109"/>
      <c r="C35" s="109"/>
      <c r="D35" s="109"/>
      <c r="E35" s="109"/>
      <c r="F35" s="109"/>
      <c r="G35" s="109"/>
      <c r="H35" s="109"/>
      <c r="I35" s="109"/>
      <c r="J35" s="109"/>
      <c r="K35" s="109"/>
    </row>
    <row r="36" spans="1:26" ht="17.100000000000001" customHeight="1">
      <c r="A36" s="109"/>
      <c r="B36" s="109"/>
      <c r="C36" s="109"/>
      <c r="D36" s="109"/>
      <c r="E36" s="109"/>
      <c r="F36" s="109"/>
      <c r="G36" s="109"/>
      <c r="H36" s="109"/>
      <c r="I36" s="109"/>
      <c r="J36" s="109"/>
      <c r="K36" s="109"/>
    </row>
    <row r="37" spans="1:26" ht="17.100000000000001" customHeight="1">
      <c r="A37" s="109"/>
      <c r="B37" s="109"/>
      <c r="C37" s="109"/>
      <c r="D37" s="109"/>
      <c r="E37" s="109"/>
      <c r="F37" s="109"/>
      <c r="G37" s="109"/>
      <c r="H37" s="109"/>
      <c r="I37" s="109"/>
      <c r="J37" s="109"/>
      <c r="K37" s="109"/>
    </row>
    <row r="38" spans="1:26" ht="17.100000000000001" customHeight="1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109"/>
    </row>
    <row r="39" spans="1:26" ht="17.100000000000001" customHeight="1">
      <c r="A39" s="109"/>
      <c r="B39" s="109"/>
      <c r="C39" s="109"/>
      <c r="D39" s="109"/>
      <c r="E39" s="109"/>
      <c r="F39" s="109"/>
      <c r="G39" s="109"/>
      <c r="H39" s="109"/>
      <c r="I39" s="109"/>
      <c r="J39" s="109"/>
      <c r="K39" s="109"/>
    </row>
    <row r="40" spans="1:26" ht="17.100000000000001" customHeight="1">
      <c r="A40" s="109"/>
      <c r="B40" s="109"/>
      <c r="C40" s="109"/>
      <c r="D40" s="109"/>
      <c r="E40" s="109"/>
      <c r="F40" s="109"/>
      <c r="G40" s="109"/>
      <c r="H40" s="109"/>
      <c r="I40" s="109"/>
      <c r="J40" s="109"/>
      <c r="K40" s="109"/>
    </row>
    <row r="41" spans="1:26" ht="17.100000000000001" customHeight="1">
      <c r="A41" s="109"/>
      <c r="B41" s="109"/>
      <c r="C41" s="109"/>
      <c r="D41" s="109"/>
      <c r="E41" s="109"/>
      <c r="F41" s="109"/>
      <c r="G41" s="109"/>
      <c r="H41" s="109"/>
      <c r="I41" s="109"/>
      <c r="J41" s="109"/>
      <c r="K41" s="109"/>
    </row>
    <row r="42" spans="1:26" ht="17.100000000000001" customHeight="1">
      <c r="A42" s="109"/>
      <c r="B42" s="109"/>
      <c r="C42" s="109"/>
      <c r="D42" s="109"/>
      <c r="E42" s="109"/>
      <c r="F42" s="109"/>
      <c r="G42" s="109"/>
      <c r="H42" s="109"/>
      <c r="I42" s="109"/>
      <c r="J42" s="109"/>
      <c r="K42" s="109"/>
    </row>
    <row r="43" spans="1:26" ht="17.100000000000001" customHeight="1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</row>
    <row r="44" spans="1:26" ht="17.100000000000001" customHeight="1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</row>
    <row r="45" spans="1:26" ht="17.100000000000001" customHeight="1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109"/>
    </row>
    <row r="46" spans="1:26" ht="17.100000000000001" customHeight="1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</row>
    <row r="47" spans="1:26" ht="17.100000000000001" customHeight="1">
      <c r="U47" s="12"/>
      <c r="V47" s="12"/>
      <c r="W47" s="12"/>
      <c r="X47" s="12"/>
      <c r="Y47" s="12"/>
      <c r="Z47" s="1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Normal="100" workbookViewId="0"/>
  </sheetViews>
  <sheetFormatPr defaultColWidth="9" defaultRowHeight="17.100000000000001" customHeight="1"/>
  <cols>
    <col min="1" max="36" width="10.44140625" style="239" customWidth="1"/>
    <col min="37" max="16384" width="9" style="239"/>
  </cols>
  <sheetData>
    <row r="1" spans="1:19" s="12" customFormat="1" ht="33" customHeight="1">
      <c r="A1" s="15" t="s">
        <v>188</v>
      </c>
    </row>
    <row r="2" spans="1:19" s="12" customFormat="1" ht="17.100000000000001" customHeight="1">
      <c r="A2" s="17" t="s">
        <v>43</v>
      </c>
      <c r="B2" s="17"/>
      <c r="C2" s="17"/>
      <c r="E2" s="91" t="s">
        <v>62</v>
      </c>
      <c r="H2" s="91" t="s">
        <v>74</v>
      </c>
      <c r="L2" s="17" t="s">
        <v>44</v>
      </c>
      <c r="O2" s="17" t="s">
        <v>45</v>
      </c>
    </row>
    <row r="3" spans="1:19" s="12" customFormat="1" ht="13.5">
      <c r="A3" s="14" t="s">
        <v>193</v>
      </c>
      <c r="B3" s="14" t="s">
        <v>191</v>
      </c>
      <c r="C3" s="14" t="s">
        <v>192</v>
      </c>
      <c r="D3" s="14" t="s">
        <v>60</v>
      </c>
      <c r="E3" s="14" t="s">
        <v>55</v>
      </c>
      <c r="F3" s="14" t="s">
        <v>56</v>
      </c>
      <c r="G3" s="14" t="s">
        <v>51</v>
      </c>
      <c r="H3" s="13" t="s">
        <v>46</v>
      </c>
      <c r="I3" s="14" t="s">
        <v>61</v>
      </c>
      <c r="J3" s="14" t="s">
        <v>75</v>
      </c>
      <c r="K3" s="14" t="s">
        <v>47</v>
      </c>
      <c r="L3" s="14" t="s">
        <v>48</v>
      </c>
      <c r="M3" s="41" t="s">
        <v>49</v>
      </c>
      <c r="N3" s="41" t="s">
        <v>50</v>
      </c>
      <c r="O3" s="41" t="s">
        <v>63</v>
      </c>
      <c r="P3" s="41" t="s">
        <v>64</v>
      </c>
      <c r="Q3" s="106" t="s">
        <v>89</v>
      </c>
      <c r="R3" s="106" t="s">
        <v>90</v>
      </c>
      <c r="S3" s="41" t="s">
        <v>91</v>
      </c>
    </row>
    <row r="4" spans="1:19" s="12" customFormat="1" ht="17.100000000000001" customHeight="1">
      <c r="A4" s="105"/>
      <c r="B4" s="105"/>
      <c r="C4" s="105"/>
      <c r="D4" s="23"/>
      <c r="E4" s="23"/>
      <c r="F4" s="55"/>
      <c r="G4" s="42"/>
      <c r="H4" s="23"/>
      <c r="I4" s="23"/>
      <c r="J4" s="92"/>
      <c r="K4" s="42"/>
      <c r="L4" s="23"/>
      <c r="M4" s="23"/>
      <c r="N4" s="23"/>
      <c r="O4" s="23"/>
      <c r="P4" s="23"/>
      <c r="Q4" s="107"/>
      <c r="R4" s="107"/>
      <c r="S4" s="23"/>
    </row>
    <row r="5" spans="1:19" s="12" customFormat="1" ht="17.100000000000001" customHeight="1">
      <c r="A5" s="105"/>
      <c r="B5" s="105"/>
      <c r="C5" s="105"/>
      <c r="D5" s="23"/>
      <c r="E5" s="23"/>
      <c r="F5" s="55"/>
      <c r="G5" s="42"/>
      <c r="H5" s="23"/>
      <c r="I5" s="23"/>
      <c r="J5" s="92"/>
      <c r="K5" s="42"/>
      <c r="L5" s="23"/>
      <c r="M5" s="24"/>
      <c r="N5" s="24"/>
      <c r="O5" s="24"/>
      <c r="P5" s="24"/>
      <c r="Q5" s="108"/>
      <c r="R5" s="108"/>
      <c r="S5" s="24"/>
    </row>
    <row r="6" spans="1:19" s="12" customFormat="1" ht="17.100000000000001" customHeight="1">
      <c r="A6" s="105"/>
      <c r="B6" s="105"/>
      <c r="C6" s="105"/>
      <c r="D6" s="23"/>
      <c r="E6" s="23"/>
      <c r="F6" s="55"/>
      <c r="G6" s="42"/>
      <c r="H6" s="23"/>
      <c r="I6" s="23"/>
      <c r="J6" s="92"/>
      <c r="K6" s="42"/>
      <c r="L6" s="23"/>
      <c r="M6" s="24"/>
      <c r="N6" s="24"/>
      <c r="O6" s="24"/>
      <c r="P6" s="24"/>
      <c r="Q6" s="108"/>
      <c r="R6" s="108"/>
      <c r="S6" s="24"/>
    </row>
    <row r="7" spans="1:19" s="12" customFormat="1" ht="17.100000000000001" customHeight="1">
      <c r="A7" s="105"/>
      <c r="B7" s="105"/>
      <c r="C7" s="105"/>
      <c r="D7" s="23"/>
      <c r="E7" s="23"/>
      <c r="F7" s="55"/>
      <c r="G7" s="42"/>
      <c r="H7" s="23"/>
      <c r="I7" s="23"/>
      <c r="J7" s="92"/>
      <c r="K7" s="42"/>
      <c r="L7" s="23"/>
      <c r="M7" s="24"/>
      <c r="N7" s="24"/>
      <c r="O7" s="24"/>
      <c r="P7" s="24"/>
      <c r="Q7" s="108"/>
      <c r="R7" s="108"/>
      <c r="S7" s="24"/>
    </row>
    <row r="8" spans="1:19" s="12" customFormat="1" ht="17.100000000000001" customHeight="1">
      <c r="A8" s="105"/>
      <c r="B8" s="105"/>
      <c r="C8" s="105"/>
      <c r="D8" s="23"/>
      <c r="E8" s="23"/>
      <c r="F8" s="55"/>
      <c r="G8" s="42"/>
      <c r="H8" s="23"/>
      <c r="I8" s="23"/>
      <c r="J8" s="92"/>
      <c r="K8" s="42"/>
      <c r="L8" s="23"/>
      <c r="M8" s="24"/>
      <c r="N8" s="24"/>
      <c r="O8" s="24"/>
      <c r="P8" s="24"/>
      <c r="Q8" s="108"/>
      <c r="R8" s="108"/>
      <c r="S8" s="24"/>
    </row>
    <row r="9" spans="1:19" s="12" customFormat="1" ht="17.100000000000001" customHeight="1">
      <c r="A9" s="105"/>
      <c r="B9" s="105"/>
      <c r="C9" s="105"/>
      <c r="D9" s="23"/>
      <c r="E9" s="23"/>
      <c r="F9" s="55"/>
      <c r="G9" s="42"/>
      <c r="H9" s="23"/>
      <c r="I9" s="23"/>
      <c r="J9" s="92"/>
      <c r="K9" s="42"/>
      <c r="L9" s="23"/>
      <c r="M9" s="24"/>
      <c r="N9" s="24"/>
      <c r="O9" s="24"/>
      <c r="P9" s="24"/>
      <c r="Q9" s="108"/>
      <c r="R9" s="108"/>
      <c r="S9" s="24"/>
    </row>
    <row r="10" spans="1:19" s="12" customFormat="1" ht="17.100000000000001" customHeight="1">
      <c r="A10" s="105"/>
      <c r="B10" s="105"/>
      <c r="C10" s="105"/>
      <c r="D10" s="23"/>
      <c r="E10" s="23"/>
      <c r="F10" s="55"/>
      <c r="G10" s="42"/>
      <c r="H10" s="23"/>
      <c r="I10" s="23"/>
      <c r="J10" s="92"/>
      <c r="K10" s="42"/>
      <c r="L10" s="23"/>
      <c r="M10" s="24"/>
      <c r="N10" s="24"/>
      <c r="O10" s="24"/>
      <c r="P10" s="24"/>
      <c r="Q10" s="108"/>
      <c r="R10" s="108"/>
      <c r="S10" s="24"/>
    </row>
    <row r="11" spans="1:19" s="12" customFormat="1" ht="17.100000000000001" customHeight="1">
      <c r="A11" s="105"/>
      <c r="B11" s="105"/>
      <c r="C11" s="105"/>
      <c r="D11" s="23"/>
      <c r="E11" s="23"/>
      <c r="F11" s="55"/>
      <c r="G11" s="42"/>
      <c r="H11" s="23"/>
      <c r="I11" s="23"/>
      <c r="J11" s="92"/>
      <c r="K11" s="42"/>
      <c r="L11" s="23"/>
      <c r="M11" s="24"/>
      <c r="N11" s="24"/>
      <c r="O11" s="24"/>
      <c r="P11" s="24"/>
      <c r="Q11" s="108"/>
      <c r="R11" s="108"/>
      <c r="S11" s="24"/>
    </row>
    <row r="12" spans="1:19" s="12" customFormat="1" ht="17.100000000000001" customHeight="1">
      <c r="A12" s="105"/>
      <c r="B12" s="105"/>
      <c r="C12" s="105"/>
      <c r="D12" s="23"/>
      <c r="E12" s="23"/>
      <c r="F12" s="55"/>
      <c r="G12" s="42"/>
      <c r="H12" s="23"/>
      <c r="I12" s="23"/>
      <c r="J12" s="92"/>
      <c r="K12" s="42"/>
      <c r="L12" s="23"/>
      <c r="M12" s="24"/>
      <c r="N12" s="24"/>
      <c r="O12" s="24"/>
      <c r="P12" s="24"/>
      <c r="Q12" s="108"/>
      <c r="R12" s="108"/>
      <c r="S12" s="24"/>
    </row>
    <row r="13" spans="1:19" s="12" customFormat="1" ht="17.100000000000001" customHeight="1">
      <c r="A13" s="105"/>
      <c r="B13" s="105"/>
      <c r="C13" s="105"/>
      <c r="D13" s="23"/>
      <c r="E13" s="23"/>
      <c r="F13" s="55"/>
      <c r="G13" s="42"/>
      <c r="H13" s="23"/>
      <c r="I13" s="23"/>
      <c r="J13" s="92"/>
      <c r="K13" s="42"/>
      <c r="L13" s="23"/>
      <c r="M13" s="24"/>
      <c r="N13" s="24"/>
      <c r="O13" s="24"/>
      <c r="P13" s="24"/>
      <c r="Q13" s="108"/>
      <c r="R13" s="108"/>
      <c r="S13" s="24"/>
    </row>
    <row r="14" spans="1:19" s="12" customFormat="1" ht="17.100000000000001" customHeight="1">
      <c r="A14" s="105"/>
      <c r="B14" s="105"/>
      <c r="C14" s="105"/>
      <c r="D14" s="23"/>
      <c r="E14" s="23"/>
      <c r="F14" s="55"/>
      <c r="G14" s="42"/>
      <c r="H14" s="23"/>
      <c r="I14" s="23"/>
      <c r="J14" s="92"/>
      <c r="K14" s="42"/>
      <c r="L14" s="23"/>
      <c r="M14" s="24"/>
      <c r="N14" s="24"/>
      <c r="O14" s="24"/>
      <c r="P14" s="24"/>
      <c r="Q14" s="108"/>
      <c r="R14" s="108"/>
      <c r="S14" s="24"/>
    </row>
    <row r="15" spans="1:19" s="12" customFormat="1" ht="17.100000000000001" customHeight="1">
      <c r="A15" s="105"/>
      <c r="B15" s="105"/>
      <c r="C15" s="105"/>
      <c r="D15" s="23"/>
      <c r="E15" s="23"/>
      <c r="F15" s="55"/>
      <c r="G15" s="42"/>
      <c r="H15" s="23"/>
      <c r="I15" s="23"/>
      <c r="J15" s="92"/>
      <c r="K15" s="42"/>
      <c r="L15" s="24"/>
      <c r="M15" s="24"/>
      <c r="N15" s="24"/>
      <c r="O15" s="24"/>
      <c r="P15" s="24"/>
      <c r="Q15" s="108"/>
      <c r="R15" s="108"/>
      <c r="S15" s="24"/>
    </row>
    <row r="16" spans="1:19" s="12" customFormat="1" ht="17.100000000000001" customHeight="1">
      <c r="A16" s="105"/>
      <c r="B16" s="105"/>
      <c r="C16" s="105"/>
      <c r="D16" s="23"/>
      <c r="E16" s="23"/>
      <c r="F16" s="55"/>
      <c r="G16" s="42"/>
      <c r="H16" s="23"/>
      <c r="I16" s="23"/>
      <c r="J16" s="92"/>
      <c r="K16" s="42"/>
      <c r="L16" s="24"/>
      <c r="M16" s="24"/>
      <c r="N16" s="24"/>
      <c r="O16" s="24"/>
      <c r="P16" s="24"/>
      <c r="Q16" s="108"/>
      <c r="R16" s="108"/>
      <c r="S16" s="24"/>
    </row>
    <row r="17" spans="1:19" s="12" customFormat="1" ht="17.100000000000001" customHeight="1">
      <c r="A17" s="105"/>
      <c r="B17" s="105"/>
      <c r="C17" s="105"/>
      <c r="D17" s="23"/>
      <c r="E17" s="23"/>
      <c r="F17" s="55"/>
      <c r="G17" s="42"/>
      <c r="H17" s="23"/>
      <c r="I17" s="23"/>
      <c r="J17" s="92"/>
      <c r="K17" s="42"/>
      <c r="L17" s="24"/>
      <c r="M17" s="24"/>
      <c r="N17" s="24"/>
      <c r="O17" s="24"/>
      <c r="P17" s="24"/>
      <c r="Q17" s="108"/>
      <c r="R17" s="108"/>
      <c r="S17" s="24"/>
    </row>
    <row r="18" spans="1:19" s="12" customFormat="1" ht="17.100000000000001" customHeight="1">
      <c r="A18" s="105"/>
      <c r="B18" s="105"/>
      <c r="C18" s="105"/>
      <c r="D18" s="23"/>
      <c r="E18" s="23"/>
      <c r="F18" s="55"/>
      <c r="G18" s="42"/>
      <c r="H18" s="23"/>
      <c r="I18" s="23"/>
      <c r="J18" s="92"/>
      <c r="K18" s="42"/>
      <c r="L18" s="24"/>
      <c r="M18" s="24"/>
      <c r="N18" s="24"/>
      <c r="O18" s="24"/>
      <c r="P18" s="24"/>
      <c r="Q18" s="108"/>
      <c r="R18" s="108"/>
      <c r="S18" s="24"/>
    </row>
    <row r="19" spans="1:19" s="12" customFormat="1" ht="17.100000000000001" customHeight="1">
      <c r="A19" s="105"/>
      <c r="B19" s="105"/>
      <c r="C19" s="105"/>
      <c r="D19" s="107"/>
      <c r="E19" s="107"/>
      <c r="F19" s="107"/>
      <c r="G19" s="107"/>
      <c r="H19" s="107"/>
      <c r="I19" s="107"/>
      <c r="J19" s="107"/>
      <c r="K19" s="107"/>
      <c r="L19" s="108"/>
      <c r="M19" s="108"/>
      <c r="N19" s="108"/>
      <c r="O19" s="108"/>
      <c r="P19" s="108"/>
      <c r="Q19" s="108"/>
      <c r="R19" s="108"/>
      <c r="S19" s="108"/>
    </row>
    <row r="20" spans="1:19" s="12" customFormat="1" ht="17.100000000000001" customHeight="1">
      <c r="A20" s="105"/>
      <c r="B20" s="105"/>
      <c r="C20" s="105"/>
      <c r="D20" s="107"/>
      <c r="E20" s="107"/>
      <c r="F20" s="107"/>
      <c r="G20" s="107"/>
      <c r="H20" s="107"/>
      <c r="I20" s="107"/>
      <c r="J20" s="107"/>
      <c r="K20" s="107"/>
      <c r="L20" s="108"/>
      <c r="M20" s="108"/>
      <c r="N20" s="108"/>
      <c r="O20" s="108"/>
      <c r="P20" s="108"/>
      <c r="Q20" s="108"/>
      <c r="R20" s="108"/>
      <c r="S20" s="108"/>
    </row>
    <row r="21" spans="1:19" s="12" customFormat="1" ht="17.100000000000001" customHeight="1">
      <c r="A21" s="105"/>
      <c r="B21" s="105"/>
      <c r="C21" s="105"/>
      <c r="D21" s="107"/>
      <c r="E21" s="107"/>
      <c r="F21" s="107"/>
      <c r="G21" s="107"/>
      <c r="H21" s="107"/>
      <c r="I21" s="107"/>
      <c r="J21" s="107"/>
      <c r="K21" s="107"/>
      <c r="L21" s="108"/>
      <c r="M21" s="108"/>
      <c r="N21" s="108"/>
      <c r="O21" s="108"/>
      <c r="P21" s="108"/>
      <c r="Q21" s="108"/>
      <c r="R21" s="108"/>
      <c r="S21" s="108"/>
    </row>
    <row r="22" spans="1:19" s="12" customFormat="1" ht="17.100000000000001" customHeight="1">
      <c r="A22" s="105"/>
      <c r="B22" s="105"/>
      <c r="C22" s="105"/>
      <c r="D22" s="107"/>
      <c r="E22" s="107"/>
      <c r="F22" s="107"/>
      <c r="G22" s="107"/>
      <c r="H22" s="107"/>
      <c r="I22" s="107"/>
      <c r="J22" s="107"/>
      <c r="K22" s="107"/>
      <c r="L22" s="108"/>
      <c r="M22" s="108"/>
      <c r="N22" s="108"/>
      <c r="O22" s="108"/>
      <c r="P22" s="108"/>
      <c r="Q22" s="108"/>
      <c r="R22" s="108"/>
      <c r="S22" s="108"/>
    </row>
    <row r="23" spans="1:19" s="12" customFormat="1" ht="17.100000000000001" customHeight="1">
      <c r="A23" s="105"/>
      <c r="B23" s="105"/>
      <c r="C23" s="105"/>
      <c r="D23" s="107"/>
      <c r="E23" s="107"/>
      <c r="F23" s="107"/>
      <c r="G23" s="107"/>
      <c r="H23" s="107"/>
      <c r="I23" s="107"/>
      <c r="J23" s="107"/>
      <c r="K23" s="107"/>
      <c r="L23" s="108"/>
      <c r="M23" s="108"/>
      <c r="N23" s="108"/>
      <c r="O23" s="108"/>
      <c r="P23" s="108"/>
      <c r="Q23" s="108"/>
      <c r="R23" s="108"/>
      <c r="S23" s="108"/>
    </row>
    <row r="24" spans="1:19" s="12" customFormat="1" ht="17.100000000000001" customHeight="1">
      <c r="A24" s="105"/>
      <c r="B24" s="105"/>
      <c r="C24" s="105"/>
      <c r="D24" s="107"/>
      <c r="E24" s="107"/>
      <c r="F24" s="107"/>
      <c r="G24" s="107"/>
      <c r="H24" s="107"/>
      <c r="I24" s="107"/>
      <c r="J24" s="107"/>
      <c r="K24" s="107"/>
      <c r="L24" s="108"/>
      <c r="M24" s="108"/>
      <c r="N24" s="108"/>
      <c r="O24" s="108"/>
      <c r="P24" s="108"/>
      <c r="Q24" s="108"/>
      <c r="R24" s="108"/>
      <c r="S24" s="108"/>
    </row>
    <row r="25" spans="1:19" s="12" customFormat="1" ht="17.100000000000001" customHeight="1">
      <c r="A25" s="105"/>
      <c r="B25" s="105"/>
      <c r="C25" s="105"/>
      <c r="D25" s="107"/>
      <c r="E25" s="107"/>
      <c r="F25" s="107"/>
      <c r="G25" s="107"/>
      <c r="H25" s="107"/>
      <c r="I25" s="107"/>
      <c r="J25" s="107"/>
      <c r="K25" s="107"/>
      <c r="L25" s="108"/>
      <c r="M25" s="108"/>
      <c r="N25" s="108"/>
      <c r="O25" s="108"/>
      <c r="P25" s="108"/>
      <c r="Q25" s="108"/>
      <c r="R25" s="108"/>
      <c r="S25" s="108"/>
    </row>
    <row r="26" spans="1:19" s="12" customFormat="1" ht="17.100000000000001" customHeight="1">
      <c r="A26" s="105"/>
      <c r="B26" s="105"/>
      <c r="C26" s="105"/>
      <c r="D26" s="107"/>
      <c r="E26" s="107"/>
      <c r="F26" s="107"/>
      <c r="G26" s="107"/>
      <c r="H26" s="107"/>
      <c r="I26" s="107"/>
      <c r="J26" s="107"/>
      <c r="K26" s="107"/>
      <c r="L26" s="108"/>
      <c r="M26" s="108"/>
      <c r="N26" s="108"/>
      <c r="O26" s="108"/>
      <c r="P26" s="108"/>
      <c r="Q26" s="108"/>
      <c r="R26" s="108"/>
      <c r="S26" s="108"/>
    </row>
    <row r="27" spans="1:19" s="12" customFormat="1" ht="17.100000000000001" customHeight="1">
      <c r="A27" s="105"/>
      <c r="B27" s="105"/>
      <c r="C27" s="105"/>
      <c r="D27" s="107"/>
      <c r="E27" s="107"/>
      <c r="F27" s="107"/>
      <c r="G27" s="107"/>
      <c r="H27" s="107"/>
      <c r="I27" s="107"/>
      <c r="J27" s="107"/>
      <c r="K27" s="107"/>
      <c r="L27" s="108"/>
      <c r="M27" s="108"/>
      <c r="N27" s="108"/>
      <c r="O27" s="108"/>
      <c r="P27" s="108"/>
      <c r="Q27" s="108"/>
      <c r="R27" s="108"/>
      <c r="S27" s="108"/>
    </row>
    <row r="28" spans="1:19" s="12" customFormat="1" ht="17.100000000000001" customHeight="1">
      <c r="A28" s="105"/>
      <c r="B28" s="105"/>
      <c r="C28" s="105"/>
      <c r="D28" s="107"/>
      <c r="E28" s="107"/>
      <c r="F28" s="107"/>
      <c r="G28" s="107"/>
      <c r="H28" s="107"/>
      <c r="I28" s="107"/>
      <c r="J28" s="107"/>
      <c r="K28" s="107"/>
      <c r="L28" s="108"/>
      <c r="M28" s="108"/>
      <c r="N28" s="108"/>
      <c r="O28" s="108"/>
      <c r="P28" s="108"/>
      <c r="Q28" s="108"/>
      <c r="R28" s="108"/>
      <c r="S28" s="108"/>
    </row>
    <row r="29" spans="1:19" s="12" customFormat="1" ht="17.100000000000001" customHeight="1">
      <c r="A29" s="105"/>
      <c r="B29" s="105"/>
      <c r="C29" s="105"/>
      <c r="D29" s="107"/>
      <c r="E29" s="107"/>
      <c r="F29" s="107"/>
      <c r="G29" s="107"/>
      <c r="H29" s="107"/>
      <c r="I29" s="107"/>
      <c r="J29" s="107"/>
      <c r="K29" s="107"/>
      <c r="L29" s="108"/>
      <c r="M29" s="108"/>
      <c r="N29" s="108"/>
      <c r="O29" s="108"/>
      <c r="P29" s="108"/>
      <c r="Q29" s="108"/>
      <c r="R29" s="108"/>
      <c r="S29" s="108"/>
    </row>
    <row r="30" spans="1:19" s="12" customFormat="1" ht="17.100000000000001" customHeight="1">
      <c r="A30" s="105"/>
      <c r="B30" s="105"/>
      <c r="C30" s="105"/>
      <c r="D30" s="107"/>
      <c r="E30" s="107"/>
      <c r="F30" s="107"/>
      <c r="G30" s="107"/>
      <c r="H30" s="107"/>
      <c r="I30" s="107"/>
      <c r="J30" s="107"/>
      <c r="K30" s="107"/>
      <c r="L30" s="108"/>
      <c r="M30" s="108"/>
      <c r="N30" s="108"/>
      <c r="O30" s="108"/>
      <c r="P30" s="108"/>
      <c r="Q30" s="108"/>
      <c r="R30" s="108"/>
      <c r="S30" s="108"/>
    </row>
    <row r="31" spans="1:19" s="12" customFormat="1" ht="17.100000000000001" customHeight="1">
      <c r="A31" s="105"/>
      <c r="B31" s="105"/>
      <c r="C31" s="105"/>
      <c r="D31" s="107"/>
      <c r="E31" s="107"/>
      <c r="F31" s="107"/>
      <c r="G31" s="107"/>
      <c r="H31" s="107"/>
      <c r="I31" s="107"/>
      <c r="J31" s="107"/>
      <c r="K31" s="107"/>
      <c r="L31" s="108"/>
      <c r="M31" s="108"/>
      <c r="N31" s="108"/>
      <c r="O31" s="108"/>
      <c r="P31" s="108"/>
      <c r="Q31" s="108"/>
      <c r="R31" s="108"/>
      <c r="S31" s="108"/>
    </row>
    <row r="32" spans="1:19" s="12" customFormat="1" ht="17.100000000000001" customHeight="1">
      <c r="A32" s="105"/>
      <c r="B32" s="105"/>
      <c r="C32" s="105"/>
      <c r="D32" s="107"/>
      <c r="E32" s="107"/>
      <c r="F32" s="107"/>
      <c r="G32" s="107"/>
      <c r="H32" s="107"/>
      <c r="I32" s="107"/>
      <c r="J32" s="107"/>
      <c r="K32" s="107"/>
      <c r="L32" s="108"/>
      <c r="M32" s="108"/>
      <c r="N32" s="108"/>
      <c r="O32" s="108"/>
      <c r="P32" s="108"/>
      <c r="Q32" s="108"/>
      <c r="R32" s="108"/>
      <c r="S32" s="108"/>
    </row>
    <row r="33" spans="1:19" s="12" customFormat="1" ht="17.100000000000001" customHeight="1">
      <c r="A33" s="105"/>
      <c r="B33" s="105"/>
      <c r="C33" s="105"/>
      <c r="D33" s="107"/>
      <c r="E33" s="107"/>
      <c r="F33" s="107"/>
      <c r="G33" s="107"/>
      <c r="H33" s="107"/>
      <c r="I33" s="107"/>
      <c r="J33" s="107"/>
      <c r="K33" s="107"/>
      <c r="L33" s="108"/>
      <c r="M33" s="108"/>
      <c r="N33" s="108"/>
      <c r="O33" s="108"/>
      <c r="P33" s="108"/>
      <c r="Q33" s="108"/>
      <c r="R33" s="108"/>
      <c r="S33" s="108"/>
    </row>
    <row r="34" spans="1:19" s="12" customFormat="1" ht="17.100000000000001" customHeight="1">
      <c r="A34" s="105"/>
      <c r="B34" s="105"/>
      <c r="C34" s="105"/>
      <c r="D34" s="107"/>
      <c r="E34" s="107"/>
      <c r="F34" s="107"/>
      <c r="G34" s="107"/>
      <c r="H34" s="107"/>
      <c r="I34" s="107"/>
      <c r="J34" s="107"/>
      <c r="K34" s="107"/>
      <c r="L34" s="108"/>
      <c r="M34" s="108"/>
      <c r="N34" s="108"/>
      <c r="O34" s="108"/>
      <c r="P34" s="108"/>
      <c r="Q34" s="108"/>
      <c r="R34" s="108"/>
      <c r="S34" s="108"/>
    </row>
    <row r="35" spans="1:19" s="12" customFormat="1" ht="17.100000000000001" customHeight="1">
      <c r="A35" s="105"/>
      <c r="B35" s="105"/>
      <c r="C35" s="105"/>
      <c r="D35" s="107"/>
      <c r="E35" s="107"/>
      <c r="F35" s="107"/>
      <c r="G35" s="107"/>
      <c r="H35" s="107"/>
      <c r="I35" s="107"/>
      <c r="J35" s="107"/>
      <c r="K35" s="107"/>
      <c r="L35" s="108"/>
      <c r="M35" s="108"/>
      <c r="N35" s="108"/>
      <c r="O35" s="108"/>
      <c r="P35" s="108"/>
      <c r="Q35" s="108"/>
      <c r="R35" s="108"/>
      <c r="S35" s="108"/>
    </row>
    <row r="36" spans="1:19" s="12" customFormat="1" ht="17.100000000000001" customHeight="1">
      <c r="A36" s="105"/>
      <c r="B36" s="105"/>
      <c r="C36" s="105"/>
      <c r="D36" s="107"/>
      <c r="E36" s="107"/>
      <c r="F36" s="107"/>
      <c r="G36" s="107"/>
      <c r="H36" s="107"/>
      <c r="I36" s="107"/>
      <c r="J36" s="107"/>
      <c r="K36" s="107"/>
      <c r="L36" s="108"/>
      <c r="M36" s="108"/>
      <c r="N36" s="108"/>
      <c r="O36" s="108"/>
      <c r="P36" s="108"/>
      <c r="Q36" s="108"/>
      <c r="R36" s="108"/>
      <c r="S36" s="108"/>
    </row>
    <row r="37" spans="1:19" s="12" customFormat="1" ht="17.100000000000001" customHeight="1">
      <c r="A37" s="105"/>
      <c r="B37" s="105"/>
      <c r="C37" s="105"/>
      <c r="D37" s="107"/>
      <c r="E37" s="107"/>
      <c r="F37" s="107"/>
      <c r="G37" s="107"/>
      <c r="H37" s="107"/>
      <c r="I37" s="107"/>
      <c r="J37" s="107"/>
      <c r="K37" s="107"/>
      <c r="L37" s="108"/>
      <c r="M37" s="108"/>
      <c r="N37" s="108"/>
      <c r="O37" s="108"/>
      <c r="P37" s="108"/>
      <c r="Q37" s="108"/>
      <c r="R37" s="108"/>
      <c r="S37" s="108"/>
    </row>
    <row r="38" spans="1:19" s="12" customFormat="1" ht="17.100000000000001" customHeight="1">
      <c r="A38" s="105"/>
      <c r="B38" s="105"/>
      <c r="C38" s="105"/>
      <c r="D38" s="107"/>
      <c r="E38" s="107"/>
      <c r="F38" s="107"/>
      <c r="G38" s="107"/>
      <c r="H38" s="107"/>
      <c r="I38" s="107"/>
      <c r="J38" s="107"/>
      <c r="K38" s="107"/>
      <c r="L38" s="108"/>
      <c r="M38" s="108"/>
      <c r="N38" s="108"/>
      <c r="O38" s="108"/>
      <c r="P38" s="108"/>
      <c r="Q38" s="108"/>
      <c r="R38" s="108"/>
      <c r="S38" s="108"/>
    </row>
    <row r="39" spans="1:19" s="12" customFormat="1" ht="17.100000000000001" customHeight="1">
      <c r="A39" s="105"/>
      <c r="B39" s="105"/>
      <c r="C39" s="105"/>
      <c r="D39" s="107"/>
      <c r="E39" s="107"/>
      <c r="F39" s="107"/>
      <c r="G39" s="107"/>
      <c r="H39" s="107"/>
      <c r="I39" s="107"/>
      <c r="J39" s="107"/>
      <c r="K39" s="107"/>
      <c r="L39" s="108"/>
      <c r="M39" s="108"/>
      <c r="N39" s="108"/>
      <c r="O39" s="108"/>
      <c r="P39" s="108"/>
      <c r="Q39" s="108"/>
      <c r="R39" s="108"/>
      <c r="S39" s="108"/>
    </row>
    <row r="40" spans="1:19" s="12" customFormat="1" ht="17.100000000000001" customHeight="1"/>
    <row r="41" spans="1:19" s="12" customFormat="1" ht="17.100000000000001" customHeight="1">
      <c r="A41" s="17" t="s">
        <v>92</v>
      </c>
    </row>
    <row r="42" spans="1:19" s="19" customFormat="1" ht="18" customHeight="1">
      <c r="A42" s="168" t="s">
        <v>125</v>
      </c>
      <c r="B42" s="168" t="s">
        <v>126</v>
      </c>
      <c r="C42" s="168" t="s">
        <v>127</v>
      </c>
      <c r="D42" s="168" t="s">
        <v>128</v>
      </c>
      <c r="E42" s="168" t="s">
        <v>127</v>
      </c>
      <c r="F42" s="168" t="s">
        <v>190</v>
      </c>
      <c r="G42" s="168" t="s">
        <v>129</v>
      </c>
      <c r="H42" s="168" t="s">
        <v>130</v>
      </c>
    </row>
    <row r="43" spans="1:19" ht="17.100000000000001" customHeight="1">
      <c r="A43" s="109"/>
      <c r="B43" s="109"/>
      <c r="C43" s="109"/>
      <c r="D43" s="109"/>
      <c r="E43" s="109"/>
      <c r="F43" s="109"/>
      <c r="G43" s="109"/>
      <c r="H43" s="109"/>
    </row>
    <row r="44" spans="1:19" ht="17.100000000000001" customHeight="1">
      <c r="A44" s="109"/>
      <c r="B44" s="109"/>
      <c r="C44" s="109"/>
      <c r="D44" s="109"/>
      <c r="E44" s="109"/>
      <c r="F44" s="109"/>
      <c r="G44" s="109"/>
      <c r="H44" s="109"/>
    </row>
    <row r="45" spans="1:19" ht="17.100000000000001" customHeight="1">
      <c r="A45" s="109"/>
      <c r="B45" s="109"/>
      <c r="C45" s="109"/>
      <c r="D45" s="109"/>
      <c r="E45" s="109"/>
      <c r="F45" s="109"/>
      <c r="G45" s="109"/>
      <c r="H45" s="109"/>
    </row>
    <row r="46" spans="1:19" ht="17.100000000000001" customHeight="1">
      <c r="A46" s="109"/>
      <c r="B46" s="109"/>
      <c r="C46" s="109"/>
      <c r="D46" s="109"/>
      <c r="E46" s="109"/>
      <c r="F46" s="109"/>
      <c r="G46" s="109"/>
      <c r="H46" s="109"/>
    </row>
    <row r="47" spans="1:19" ht="17.100000000000001" customHeight="1">
      <c r="A47" s="109"/>
      <c r="B47" s="109"/>
      <c r="C47" s="109"/>
      <c r="D47" s="109"/>
      <c r="E47" s="109"/>
      <c r="F47" s="109"/>
      <c r="G47" s="109"/>
      <c r="H47" s="109"/>
    </row>
    <row r="48" spans="1:19" ht="17.100000000000001" customHeight="1">
      <c r="A48" s="109"/>
      <c r="B48" s="109"/>
      <c r="C48" s="109"/>
      <c r="D48" s="109"/>
      <c r="E48" s="109"/>
      <c r="F48" s="109"/>
      <c r="G48" s="109"/>
      <c r="H48" s="109"/>
    </row>
    <row r="49" spans="1:8" ht="17.100000000000001" customHeight="1">
      <c r="A49" s="109"/>
      <c r="B49" s="109"/>
      <c r="C49" s="109"/>
      <c r="D49" s="109"/>
      <c r="E49" s="109"/>
      <c r="F49" s="109"/>
      <c r="G49" s="109"/>
      <c r="H49" s="109"/>
    </row>
    <row r="50" spans="1:8" ht="17.100000000000001" customHeight="1">
      <c r="A50" s="109"/>
      <c r="B50" s="109"/>
      <c r="C50" s="109"/>
      <c r="D50" s="109"/>
      <c r="E50" s="109"/>
      <c r="F50" s="109"/>
      <c r="G50" s="109"/>
      <c r="H50" s="109"/>
    </row>
    <row r="51" spans="1:8" ht="17.100000000000001" customHeight="1">
      <c r="A51" s="109"/>
      <c r="B51" s="109"/>
      <c r="C51" s="109"/>
      <c r="D51" s="109"/>
      <c r="E51" s="109"/>
      <c r="F51" s="109"/>
      <c r="G51" s="109"/>
      <c r="H51" s="109"/>
    </row>
    <row r="52" spans="1:8" ht="17.100000000000001" customHeight="1">
      <c r="A52" s="109"/>
      <c r="B52" s="109"/>
      <c r="C52" s="109"/>
      <c r="D52" s="109"/>
      <c r="E52" s="109"/>
      <c r="F52" s="109"/>
      <c r="G52" s="109"/>
      <c r="H52" s="109"/>
    </row>
    <row r="53" spans="1:8" ht="17.100000000000001" customHeight="1">
      <c r="A53" s="109"/>
      <c r="B53" s="109"/>
      <c r="C53" s="109"/>
      <c r="D53" s="109"/>
      <c r="E53" s="109"/>
      <c r="F53" s="109"/>
      <c r="G53" s="109"/>
      <c r="H53" s="109"/>
    </row>
    <row r="54" spans="1:8" ht="17.100000000000001" customHeight="1">
      <c r="A54" s="109"/>
      <c r="B54" s="109"/>
      <c r="C54" s="109"/>
      <c r="D54" s="109"/>
      <c r="E54" s="109"/>
      <c r="F54" s="109"/>
      <c r="G54" s="109"/>
      <c r="H54" s="109"/>
    </row>
    <row r="55" spans="1:8" ht="17.100000000000001" customHeight="1">
      <c r="A55" s="109"/>
      <c r="B55" s="109"/>
      <c r="C55" s="109"/>
      <c r="D55" s="109"/>
      <c r="E55" s="109"/>
      <c r="F55" s="109"/>
      <c r="G55" s="109"/>
      <c r="H55" s="109"/>
    </row>
    <row r="56" spans="1:8" ht="17.100000000000001" customHeight="1">
      <c r="A56" s="109"/>
      <c r="B56" s="109"/>
      <c r="C56" s="109"/>
      <c r="D56" s="109"/>
      <c r="E56" s="109"/>
      <c r="F56" s="109"/>
      <c r="G56" s="109"/>
      <c r="H56" s="109"/>
    </row>
    <row r="57" spans="1:8" ht="17.100000000000001" customHeight="1">
      <c r="A57" s="109"/>
      <c r="B57" s="109"/>
      <c r="C57" s="109"/>
      <c r="D57" s="109"/>
      <c r="E57" s="109"/>
      <c r="F57" s="109"/>
      <c r="G57" s="109"/>
      <c r="H57" s="109"/>
    </row>
    <row r="58" spans="1:8" ht="17.100000000000001" customHeight="1">
      <c r="A58" s="109"/>
      <c r="B58" s="109"/>
      <c r="C58" s="109"/>
      <c r="D58" s="109"/>
      <c r="E58" s="109"/>
      <c r="F58" s="109"/>
      <c r="G58" s="109"/>
      <c r="H58" s="109"/>
    </row>
    <row r="59" spans="1:8" ht="17.100000000000001" customHeight="1">
      <c r="A59" s="109"/>
      <c r="B59" s="109"/>
      <c r="C59" s="109"/>
      <c r="D59" s="109"/>
      <c r="E59" s="109"/>
      <c r="F59" s="109"/>
      <c r="G59" s="109"/>
      <c r="H59" s="109"/>
    </row>
    <row r="60" spans="1:8" ht="17.100000000000001" customHeight="1">
      <c r="A60" s="109"/>
      <c r="B60" s="109"/>
      <c r="C60" s="109"/>
      <c r="D60" s="109"/>
      <c r="E60" s="109"/>
      <c r="F60" s="109"/>
      <c r="G60" s="109"/>
      <c r="H60" s="109"/>
    </row>
    <row r="61" spans="1:8" ht="17.100000000000001" customHeight="1">
      <c r="A61" s="109"/>
      <c r="B61" s="109"/>
      <c r="C61" s="109"/>
      <c r="D61" s="109"/>
      <c r="E61" s="109"/>
      <c r="F61" s="109"/>
      <c r="G61" s="109"/>
      <c r="H61" s="109"/>
    </row>
    <row r="62" spans="1:8" s="240" customFormat="1" ht="17.100000000000001" customHeight="1">
      <c r="A62" s="109"/>
      <c r="B62" s="109"/>
      <c r="C62" s="109"/>
      <c r="D62" s="109"/>
      <c r="E62" s="109"/>
      <c r="F62" s="109"/>
      <c r="G62" s="109"/>
      <c r="H62" s="109"/>
    </row>
    <row r="63" spans="1:8" s="240" customFormat="1" ht="17.100000000000001" customHeight="1">
      <c r="A63" s="109"/>
      <c r="B63" s="109"/>
      <c r="C63" s="109"/>
      <c r="D63" s="109"/>
      <c r="E63" s="109"/>
      <c r="F63" s="109"/>
      <c r="G63" s="109"/>
      <c r="H63" s="109"/>
    </row>
    <row r="64" spans="1:8" s="240" customFormat="1" ht="17.100000000000001" customHeight="1">
      <c r="A64" s="109"/>
      <c r="B64" s="109"/>
      <c r="C64" s="109"/>
      <c r="D64" s="109"/>
      <c r="E64" s="109"/>
      <c r="F64" s="109"/>
      <c r="G64" s="109"/>
      <c r="H64" s="109"/>
    </row>
    <row r="65" spans="1:23" s="240" customFormat="1" ht="17.100000000000001" customHeight="1">
      <c r="A65" s="109"/>
      <c r="B65" s="109"/>
      <c r="C65" s="109"/>
      <c r="D65" s="109"/>
      <c r="E65" s="109"/>
      <c r="F65" s="109"/>
      <c r="G65" s="109"/>
      <c r="H65" s="109"/>
    </row>
    <row r="66" spans="1:23" s="240" customFormat="1" ht="17.100000000000001" customHeight="1">
      <c r="A66" s="109"/>
      <c r="B66" s="109"/>
      <c r="C66" s="109"/>
      <c r="D66" s="109"/>
      <c r="E66" s="109"/>
      <c r="F66" s="109"/>
      <c r="G66" s="109"/>
      <c r="H66" s="109"/>
    </row>
    <row r="67" spans="1:23" s="240" customFormat="1" ht="17.100000000000001" customHeight="1">
      <c r="A67" s="109"/>
      <c r="B67" s="109"/>
      <c r="C67" s="109"/>
      <c r="D67" s="109"/>
      <c r="E67" s="109"/>
      <c r="F67" s="109"/>
      <c r="G67" s="109"/>
      <c r="H67" s="109"/>
    </row>
    <row r="68" spans="1:23" s="240" customFormat="1" ht="17.100000000000001" customHeight="1">
      <c r="A68" s="109"/>
      <c r="B68" s="109"/>
      <c r="C68" s="109"/>
      <c r="D68" s="109"/>
      <c r="E68" s="109"/>
      <c r="F68" s="109"/>
      <c r="G68" s="109"/>
      <c r="H68" s="109"/>
    </row>
    <row r="69" spans="1:23" s="240" customFormat="1" ht="17.100000000000001" customHeight="1">
      <c r="A69" s="109"/>
      <c r="B69" s="109"/>
      <c r="C69" s="109"/>
      <c r="D69" s="109"/>
      <c r="E69" s="109"/>
      <c r="F69" s="109"/>
      <c r="G69" s="109"/>
      <c r="H69" s="109"/>
    </row>
    <row r="70" spans="1:23" s="240" customFormat="1" ht="17.100000000000001" customHeight="1">
      <c r="A70" s="109"/>
      <c r="B70" s="109"/>
      <c r="C70" s="109"/>
      <c r="D70" s="109"/>
      <c r="E70" s="109"/>
      <c r="F70" s="109"/>
      <c r="G70" s="109"/>
      <c r="H70" s="109"/>
    </row>
    <row r="71" spans="1:23" s="240" customFormat="1" ht="17.100000000000001" customHeight="1">
      <c r="A71" s="109"/>
      <c r="B71" s="109"/>
      <c r="C71" s="109"/>
      <c r="D71" s="109"/>
      <c r="E71" s="109"/>
      <c r="F71" s="109"/>
      <c r="G71" s="109"/>
      <c r="H71" s="109"/>
    </row>
    <row r="72" spans="1:23" s="240" customFormat="1" ht="17.100000000000001" customHeight="1">
      <c r="A72" s="109"/>
      <c r="B72" s="109"/>
      <c r="C72" s="109"/>
      <c r="D72" s="109"/>
      <c r="E72" s="109"/>
      <c r="F72" s="109"/>
      <c r="G72" s="109"/>
      <c r="H72" s="109"/>
    </row>
    <row r="73" spans="1:23" s="240" customFormat="1" ht="17.100000000000001" customHeight="1">
      <c r="A73" s="109"/>
      <c r="B73" s="109"/>
      <c r="C73" s="109"/>
      <c r="D73" s="109"/>
      <c r="E73" s="109"/>
      <c r="F73" s="109"/>
      <c r="G73" s="109"/>
      <c r="H73" s="109"/>
    </row>
    <row r="74" spans="1:23" s="240" customFormat="1" ht="17.100000000000001" customHeight="1">
      <c r="A74" s="109"/>
      <c r="B74" s="109"/>
      <c r="C74" s="109"/>
      <c r="D74" s="109"/>
      <c r="E74" s="109"/>
      <c r="F74" s="109"/>
      <c r="G74" s="109"/>
      <c r="H74" s="109"/>
    </row>
    <row r="75" spans="1:23" s="240" customFormat="1" ht="17.100000000000001" customHeight="1">
      <c r="A75" s="109"/>
      <c r="B75" s="109"/>
      <c r="C75" s="109"/>
      <c r="D75" s="109"/>
      <c r="E75" s="109"/>
      <c r="F75" s="109"/>
      <c r="G75" s="109"/>
      <c r="H75" s="109"/>
    </row>
    <row r="76" spans="1:23" s="240" customFormat="1" ht="17.100000000000001" customHeight="1">
      <c r="A76" s="109"/>
      <c r="B76" s="109"/>
      <c r="C76" s="109"/>
      <c r="D76" s="109"/>
      <c r="E76" s="109"/>
      <c r="F76" s="109"/>
      <c r="G76" s="109"/>
      <c r="H76" s="109"/>
    </row>
    <row r="77" spans="1:23" s="240" customFormat="1" ht="17.100000000000001" customHeight="1">
      <c r="A77" s="109"/>
      <c r="B77" s="109"/>
      <c r="C77" s="109"/>
      <c r="D77" s="109"/>
      <c r="E77" s="109"/>
      <c r="F77" s="109"/>
      <c r="G77" s="109"/>
      <c r="H77" s="109"/>
    </row>
    <row r="78" spans="1:23" ht="17.100000000000001" customHeight="1">
      <c r="A78" s="109"/>
      <c r="B78" s="109"/>
      <c r="C78" s="109"/>
      <c r="D78" s="109"/>
      <c r="E78" s="109"/>
      <c r="F78" s="109"/>
      <c r="G78" s="109"/>
      <c r="H78" s="109"/>
    </row>
    <row r="79" spans="1:23" ht="17.100000000000001" customHeight="1">
      <c r="R79" s="12"/>
      <c r="S79" s="12"/>
      <c r="T79" s="12"/>
      <c r="U79" s="12"/>
      <c r="V79" s="12"/>
      <c r="W79" s="1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zoomScaleNormal="100" workbookViewId="0"/>
  </sheetViews>
  <sheetFormatPr defaultColWidth="9" defaultRowHeight="17.100000000000001" customHeight="1"/>
  <cols>
    <col min="1" max="36" width="10.44140625" style="239" customWidth="1"/>
    <col min="37" max="16384" width="9" style="239"/>
  </cols>
  <sheetData>
    <row r="1" spans="1:23" s="12" customFormat="1" ht="33" customHeight="1">
      <c r="A1" s="15" t="s">
        <v>189</v>
      </c>
    </row>
    <row r="2" spans="1:23" s="12" customFormat="1" ht="17.100000000000001" customHeight="1">
      <c r="A2" s="17" t="s">
        <v>43</v>
      </c>
      <c r="B2" s="17"/>
      <c r="C2" s="17"/>
      <c r="D2" s="17"/>
      <c r="F2" s="91" t="s">
        <v>62</v>
      </c>
      <c r="I2" s="91" t="s">
        <v>74</v>
      </c>
      <c r="M2" s="17" t="s">
        <v>44</v>
      </c>
      <c r="P2" s="17" t="s">
        <v>45</v>
      </c>
    </row>
    <row r="3" spans="1:23" s="12" customFormat="1" ht="13.5">
      <c r="A3" s="14" t="s">
        <v>208</v>
      </c>
      <c r="B3" s="14" t="s">
        <v>236</v>
      </c>
      <c r="C3" s="14" t="s">
        <v>209</v>
      </c>
      <c r="D3" s="14" t="s">
        <v>210</v>
      </c>
      <c r="E3" s="14" t="s">
        <v>211</v>
      </c>
      <c r="F3" s="14" t="s">
        <v>212</v>
      </c>
      <c r="G3" s="14" t="s">
        <v>56</v>
      </c>
      <c r="H3" s="14" t="s">
        <v>51</v>
      </c>
      <c r="I3" s="13" t="s">
        <v>213</v>
      </c>
      <c r="J3" s="14" t="s">
        <v>214</v>
      </c>
      <c r="K3" s="14" t="s">
        <v>215</v>
      </c>
      <c r="L3" s="14" t="s">
        <v>216</v>
      </c>
      <c r="M3" s="14" t="s">
        <v>217</v>
      </c>
      <c r="N3" s="245" t="s">
        <v>218</v>
      </c>
      <c r="O3" s="245" t="s">
        <v>50</v>
      </c>
      <c r="P3" s="245" t="s">
        <v>219</v>
      </c>
      <c r="Q3" s="245" t="s">
        <v>64</v>
      </c>
      <c r="R3" s="245" t="s">
        <v>89</v>
      </c>
      <c r="S3" s="245" t="s">
        <v>220</v>
      </c>
      <c r="T3" s="245" t="s">
        <v>221</v>
      </c>
    </row>
    <row r="4" spans="1:23" s="12" customFormat="1" ht="17.100000000000001" customHeight="1">
      <c r="A4" s="105"/>
      <c r="B4" s="105"/>
      <c r="C4" s="105"/>
      <c r="D4" s="105"/>
      <c r="E4" s="23"/>
      <c r="F4" s="23"/>
      <c r="G4" s="55"/>
      <c r="H4" s="42"/>
      <c r="I4" s="23"/>
      <c r="J4" s="23"/>
      <c r="K4" s="92"/>
      <c r="L4" s="42"/>
      <c r="M4" s="23"/>
      <c r="N4" s="23"/>
      <c r="O4" s="23"/>
      <c r="P4" s="23"/>
      <c r="Q4" s="23"/>
      <c r="R4" s="107"/>
      <c r="S4" s="107"/>
      <c r="T4" s="23"/>
    </row>
    <row r="5" spans="1:23" s="12" customFormat="1" ht="17.100000000000001" customHeight="1">
      <c r="A5" s="105"/>
      <c r="B5" s="105"/>
      <c r="C5" s="105"/>
      <c r="D5" s="105"/>
      <c r="E5" s="23"/>
      <c r="F5" s="23"/>
      <c r="G5" s="55"/>
      <c r="H5" s="42"/>
      <c r="I5" s="23"/>
      <c r="J5" s="23"/>
      <c r="K5" s="92"/>
      <c r="L5" s="42"/>
      <c r="M5" s="23"/>
      <c r="N5" s="24"/>
      <c r="O5" s="24"/>
      <c r="P5" s="24"/>
      <c r="Q5" s="24"/>
      <c r="R5" s="108"/>
      <c r="S5" s="108"/>
      <c r="T5" s="24"/>
    </row>
    <row r="6" spans="1:23" s="12" customFormat="1" ht="17.100000000000001" customHeight="1">
      <c r="A6" s="105"/>
      <c r="B6" s="105"/>
      <c r="C6" s="105"/>
      <c r="D6" s="105"/>
      <c r="E6" s="23"/>
      <c r="F6" s="23"/>
      <c r="G6" s="55"/>
      <c r="H6" s="42"/>
      <c r="I6" s="23"/>
      <c r="J6" s="23"/>
      <c r="K6" s="92"/>
      <c r="L6" s="42"/>
      <c r="M6" s="23"/>
      <c r="N6" s="24"/>
      <c r="O6" s="24"/>
      <c r="P6" s="24"/>
      <c r="Q6" s="24"/>
      <c r="R6" s="108"/>
      <c r="S6" s="108"/>
      <c r="T6" s="24"/>
    </row>
    <row r="7" spans="1:23" s="12" customFormat="1" ht="17.100000000000001" customHeight="1"/>
    <row r="8" spans="1:23" s="12" customFormat="1" ht="17.100000000000001" customHeight="1">
      <c r="A8" s="17" t="s">
        <v>92</v>
      </c>
    </row>
    <row r="9" spans="1:23" s="19" customFormat="1" ht="18" customHeight="1">
      <c r="A9" s="168" t="s">
        <v>125</v>
      </c>
      <c r="B9" s="168" t="s">
        <v>126</v>
      </c>
      <c r="C9" s="168" t="s">
        <v>127</v>
      </c>
      <c r="D9" s="168" t="s">
        <v>128</v>
      </c>
      <c r="E9" s="168" t="s">
        <v>127</v>
      </c>
      <c r="F9" s="168" t="s">
        <v>190</v>
      </c>
      <c r="G9" s="168" t="s">
        <v>129</v>
      </c>
      <c r="H9" s="168" t="s">
        <v>130</v>
      </c>
    </row>
    <row r="10" spans="1:23" ht="17.100000000000001" customHeight="1">
      <c r="A10" s="109"/>
      <c r="B10" s="109"/>
      <c r="C10" s="109"/>
      <c r="D10" s="109"/>
      <c r="E10" s="109"/>
      <c r="F10" s="109"/>
      <c r="G10" s="109"/>
      <c r="H10" s="109"/>
    </row>
    <row r="11" spans="1:23" ht="17.100000000000001" customHeight="1">
      <c r="A11" s="109"/>
      <c r="B11" s="109"/>
      <c r="C11" s="109"/>
      <c r="D11" s="109"/>
      <c r="E11" s="109"/>
      <c r="F11" s="109"/>
      <c r="G11" s="109"/>
      <c r="H11" s="109"/>
    </row>
    <row r="12" spans="1:23" ht="17.100000000000001" customHeight="1">
      <c r="A12" s="109"/>
      <c r="B12" s="109"/>
      <c r="C12" s="109"/>
      <c r="D12" s="109"/>
      <c r="E12" s="109"/>
      <c r="F12" s="109"/>
      <c r="G12" s="109"/>
      <c r="H12" s="109"/>
    </row>
    <row r="13" spans="1:23" ht="17.100000000000001" customHeight="1">
      <c r="R13" s="12"/>
      <c r="S13" s="12"/>
      <c r="T13" s="12"/>
      <c r="U13" s="12"/>
      <c r="V13" s="12"/>
      <c r="W13" s="1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이름이 지정된 범위</vt:lpstr>
      </vt:variant>
      <vt:variant>
        <vt:i4>53</vt:i4>
      </vt:variant>
    </vt:vector>
  </HeadingPairs>
  <TitlesOfParts>
    <vt:vector size="70" baseType="lpstr">
      <vt:lpstr>기본정보</vt:lpstr>
      <vt:lpstr>교정결과</vt:lpstr>
      <vt:lpstr>교정결과-E</vt:lpstr>
      <vt:lpstr>교정결과-HY</vt:lpstr>
      <vt:lpstr>판정결과</vt:lpstr>
      <vt:lpstr>부록</vt:lpstr>
      <vt:lpstr>RAWDATA</vt:lpstr>
      <vt:lpstr>측정불확도추정보고서</vt:lpstr>
      <vt:lpstr>Calcu</vt:lpstr>
      <vt:lpstr>STD_Data</vt:lpstr>
      <vt:lpstr>Length_5_R1</vt:lpstr>
      <vt:lpstr>Length_5_R2</vt:lpstr>
      <vt:lpstr>Length_5_R3</vt:lpstr>
      <vt:lpstr>Length_5_R4</vt:lpstr>
      <vt:lpstr>Length_5_R5</vt:lpstr>
      <vt:lpstr>Straightness_1</vt:lpstr>
      <vt:lpstr>Squareness_1</vt:lpstr>
      <vt:lpstr>'교정결과-E'!B_Tag</vt:lpstr>
      <vt:lpstr>'교정결과-HY'!B_Tag</vt:lpstr>
      <vt:lpstr>B_Tag</vt:lpstr>
      <vt:lpstr>판정결과!B_Tag_2</vt:lpstr>
      <vt:lpstr>부록!B_Tag_3</vt:lpstr>
      <vt:lpstr>Length_5_R1_CMC</vt:lpstr>
      <vt:lpstr>Length_5_R1_Condition</vt:lpstr>
      <vt:lpstr>Length_5_R1_Resolution</vt:lpstr>
      <vt:lpstr>Length_5_R1_Result</vt:lpstr>
      <vt:lpstr>Length_5_R1_Spec</vt:lpstr>
      <vt:lpstr>Length_5_R1_STD1</vt:lpstr>
      <vt:lpstr>Length_5_R2!Length_5_R2_CMC</vt:lpstr>
      <vt:lpstr>Length_5_R2!Length_5_R2_Condition</vt:lpstr>
      <vt:lpstr>Length_5_R2!Length_5_R2_Resolution</vt:lpstr>
      <vt:lpstr>Length_5_R2!Length_5_R2_Result</vt:lpstr>
      <vt:lpstr>Length_5_R2!Length_5_R2_Spec</vt:lpstr>
      <vt:lpstr>Length_5_R2!Length_5_R2_STD1</vt:lpstr>
      <vt:lpstr>Length_5_R3!Length_5_R3_CMC</vt:lpstr>
      <vt:lpstr>Length_5_R3!Length_5_R3_Condition</vt:lpstr>
      <vt:lpstr>Length_5_R3!Length_5_R3_Resolution</vt:lpstr>
      <vt:lpstr>Length_5_R3!Length_5_R3_Result</vt:lpstr>
      <vt:lpstr>Length_5_R3!Length_5_R3_Spec</vt:lpstr>
      <vt:lpstr>Length_5_R3!Length_5_R3_STD1</vt:lpstr>
      <vt:lpstr>Length_5_R4!Length_5_R4_CMC</vt:lpstr>
      <vt:lpstr>Length_5_R4!Length_5_R4_Condition</vt:lpstr>
      <vt:lpstr>Length_5_R4!Length_5_R4_Resolution</vt:lpstr>
      <vt:lpstr>Length_5_R4!Length_5_R4_Result</vt:lpstr>
      <vt:lpstr>Length_5_R4!Length_5_R4_Spec</vt:lpstr>
      <vt:lpstr>Length_5_R4!Length_5_R4_STD1</vt:lpstr>
      <vt:lpstr>Length_5_R5!Length_5_R5_CMC</vt:lpstr>
      <vt:lpstr>Length_5_R5!Length_5_R5_Condition</vt:lpstr>
      <vt:lpstr>Length_5_R5!Length_5_R5_Resolution</vt:lpstr>
      <vt:lpstr>Length_5_R5!Length_5_R5_Result</vt:lpstr>
      <vt:lpstr>Length_5_R5!Length_5_R5_Spec</vt:lpstr>
      <vt:lpstr>Length_5_R5!Length_5_R5_STD1</vt:lpstr>
      <vt:lpstr>기본정보!Print_Area</vt:lpstr>
      <vt:lpstr>교정결과!Print_Titles</vt:lpstr>
      <vt:lpstr>'교정결과-E'!Print_Titles</vt:lpstr>
      <vt:lpstr>'교정결과-HY'!Print_Titles</vt:lpstr>
      <vt:lpstr>부록!Print_Titles</vt:lpstr>
      <vt:lpstr>판정결과!Print_Titles</vt:lpstr>
      <vt:lpstr>Squareness_1!Squareness_1_CMC</vt:lpstr>
      <vt:lpstr>Squareness_1!Squareness_1_Condition</vt:lpstr>
      <vt:lpstr>Squareness_1!Squareness_1_Resolution</vt:lpstr>
      <vt:lpstr>Squareness_1!Squareness_1_Result</vt:lpstr>
      <vt:lpstr>Squareness_1!Squareness_1_Spec</vt:lpstr>
      <vt:lpstr>Squareness_1!Squareness_1_STD1</vt:lpstr>
      <vt:lpstr>Straightness_1!Straightness_1_CMC</vt:lpstr>
      <vt:lpstr>Straightness_1!Straightness_1_Condition</vt:lpstr>
      <vt:lpstr>Straightness_1!Straightness_1_Resolution</vt:lpstr>
      <vt:lpstr>Straightness_1!Straightness_1_Result</vt:lpstr>
      <vt:lpstr>Straightness_1!Straightness_1_Spec</vt:lpstr>
      <vt:lpstr>Straightness_1!Straightness_1_STD1</vt:lpstr>
    </vt:vector>
  </TitlesOfParts>
  <Company>HCT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노트북-5</dc:creator>
  <cp:lastModifiedBy>Jey Jey</cp:lastModifiedBy>
  <cp:lastPrinted>2021-04-21T05:14:41Z</cp:lastPrinted>
  <dcterms:created xsi:type="dcterms:W3CDTF">2004-11-10T00:11:43Z</dcterms:created>
  <dcterms:modified xsi:type="dcterms:W3CDTF">2021-11-11T04:32:57Z</dcterms:modified>
</cp:coreProperties>
</file>