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35"/>
  </bookViews>
  <sheets>
    <sheet name="기본정보" sheetId="13" r:id="rId1"/>
    <sheet name="교정결과" sheetId="11" r:id="rId2"/>
    <sheet name="교정결과-E" sheetId="24" r:id="rId3"/>
    <sheet name="교정결과-HY" sheetId="33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5_R1" sheetId="14" r:id="rId11"/>
    <sheet name="Length_5_R2" sheetId="37" r:id="rId12"/>
    <sheet name="Length_5_R3" sheetId="38" r:id="rId13"/>
    <sheet name="Length_5_R4" sheetId="39" r:id="rId14"/>
    <sheet name="Length_5_R5" sheetId="40" r:id="rId15"/>
  </sheets>
  <definedNames>
    <definedName name="_xlnm._FilterDatabase" localSheetId="0" hidden="1">기본정보!#REF!</definedName>
    <definedName name="B_Tag" localSheetId="2">'교정결과-E'!$C$103:$H$103</definedName>
    <definedName name="B_Tag" localSheetId="3">'교정결과-HY'!$B$124:$Q$124</definedName>
    <definedName name="B_Tag">교정결과!$C$99:$H$99</definedName>
    <definedName name="B_Tag_2" localSheetId="4">판정결과!$E$125:$I$125</definedName>
    <definedName name="B_Tag_3" localSheetId="5">부록!$B$11:$K$11</definedName>
    <definedName name="Length_5_R1_CMC">Length_5_R1!$C$4:$E$23</definedName>
    <definedName name="Length_5_R1_Condition">Length_5_R1!$A$4:$B$23</definedName>
    <definedName name="Length_5_R1_Resolution">Length_5_R1!$F$4:$I$23</definedName>
    <definedName name="Length_5_R1_Result">Length_5_R1!$M$4:$Q$23</definedName>
    <definedName name="Length_5_R1_Spec">Length_5_R1!$J$4:$L$23</definedName>
    <definedName name="Length_5_R1_STD1">Length_5_R1!$A$27</definedName>
    <definedName name="Length_5_R2_CMC" localSheetId="11">Length_5_R2!$C$4:$E$23</definedName>
    <definedName name="Length_5_R2_Condition" localSheetId="11">Length_5_R2!$A$4:$B$23</definedName>
    <definedName name="Length_5_R2_Resolution" localSheetId="11">Length_5_R2!$F$4:$I$23</definedName>
    <definedName name="Length_5_R2_Result" localSheetId="11">Length_5_R2!$M$4:$Q$23</definedName>
    <definedName name="Length_5_R2_Spec" localSheetId="11">Length_5_R2!$J$4:$L$23</definedName>
    <definedName name="Length_5_R2_STD1" localSheetId="11">Length_5_R2!$A$27</definedName>
    <definedName name="Length_5_R3_CMC" localSheetId="12">Length_5_R3!$C$4:$E$23</definedName>
    <definedName name="Length_5_R3_Condition" localSheetId="12">Length_5_R3!$A$4:$B$23</definedName>
    <definedName name="Length_5_R3_Resolution" localSheetId="12">Length_5_R3!$F$4:$I$23</definedName>
    <definedName name="Length_5_R3_Result" localSheetId="12">Length_5_R3!$M$4:$Q$23</definedName>
    <definedName name="Length_5_R3_Spec" localSheetId="12">Length_5_R3!$J$4:$L$23</definedName>
    <definedName name="Length_5_R3_STD1" localSheetId="12">Length_5_R3!$A$27</definedName>
    <definedName name="Length_5_R4_CMC" localSheetId="13">Length_5_R4!$C$4:$E$23</definedName>
    <definedName name="Length_5_R4_Condition" localSheetId="13">Length_5_R4!$A$4:$B$23</definedName>
    <definedName name="Length_5_R4_Resolution" localSheetId="13">Length_5_R4!$F$4:$I$23</definedName>
    <definedName name="Length_5_R4_Result" localSheetId="13">Length_5_R4!$M$4:$Q$23</definedName>
    <definedName name="Length_5_R4_Spec" localSheetId="13">Length_5_R4!$J$4:$L$23</definedName>
    <definedName name="Length_5_R4_STD1" localSheetId="13">Length_5_R4!$A$27</definedName>
    <definedName name="Length_5_R5_CMC" localSheetId="14">Length_5_R5!$C$4:$E$23</definedName>
    <definedName name="Length_5_R5_Condition" localSheetId="14">Length_5_R5!$A$4:$B$23</definedName>
    <definedName name="Length_5_R5_Resolution" localSheetId="14">Length_5_R5!$F$4:$I$23</definedName>
    <definedName name="Length_5_R5_Result" localSheetId="14">Length_5_R5!$M$4:$Q$23</definedName>
    <definedName name="Length_5_R5_Spec" localSheetId="14">Length_5_R5!$J$4:$L$23</definedName>
    <definedName name="Length_5_R5_STD1" localSheetId="14">Length_5_R5!$A$27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Q286" i="21" l="1"/>
  <c r="O286" i="21"/>
  <c r="M286" i="21"/>
  <c r="Q226" i="21"/>
  <c r="O226" i="21"/>
  <c r="M226" i="21" s="1"/>
  <c r="Q166" i="21"/>
  <c r="O166" i="21"/>
  <c r="M166" i="21" s="1"/>
  <c r="Q106" i="21"/>
  <c r="O106" i="21"/>
  <c r="M106" i="21" s="1"/>
  <c r="Q46" i="21"/>
  <c r="T275" i="21" l="1"/>
  <c r="T280" i="21"/>
  <c r="T215" i="21"/>
  <c r="T220" i="21"/>
  <c r="T155" i="21"/>
  <c r="T160" i="21"/>
  <c r="T95" i="21"/>
  <c r="T100" i="21"/>
  <c r="T40" i="21"/>
  <c r="T35" i="21"/>
  <c r="K286" i="21" l="1"/>
  <c r="K106" i="21"/>
  <c r="O46" i="21"/>
  <c r="M46" i="21" s="1"/>
  <c r="K166" i="21" l="1"/>
  <c r="K226" i="21"/>
  <c r="K46" i="21"/>
  <c r="B154" i="23" l="1"/>
  <c r="R88" i="23" l="1"/>
  <c r="Y88" i="23" s="1"/>
  <c r="C244" i="21" l="1"/>
  <c r="B244" i="21" s="1"/>
  <c r="F244" i="21"/>
  <c r="G244" i="21"/>
  <c r="H244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Y274" i="21"/>
  <c r="X274" i="21"/>
  <c r="Y275" i="21"/>
  <c r="H276" i="21"/>
  <c r="L276" i="21" s="1"/>
  <c r="Z276" i="21"/>
  <c r="H277" i="21"/>
  <c r="Z277" i="21"/>
  <c r="H278" i="21"/>
  <c r="L278" i="21" s="1"/>
  <c r="Z278" i="21"/>
  <c r="H279" i="21"/>
  <c r="L279" i="21" s="1"/>
  <c r="Z279" i="21"/>
  <c r="Z280" i="21"/>
  <c r="D297" i="21" s="1"/>
  <c r="X280" i="21"/>
  <c r="F285" i="21"/>
  <c r="C184" i="21"/>
  <c r="B184" i="21" s="1"/>
  <c r="F184" i="21"/>
  <c r="G184" i="21"/>
  <c r="H184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Y214" i="21"/>
  <c r="X214" i="21"/>
  <c r="Y215" i="21"/>
  <c r="H216" i="21"/>
  <c r="L216" i="21" s="1"/>
  <c r="Z216" i="21"/>
  <c r="H217" i="21"/>
  <c r="Z217" i="21"/>
  <c r="H218" i="21"/>
  <c r="L218" i="21" s="1"/>
  <c r="Z218" i="21"/>
  <c r="H219" i="21"/>
  <c r="L219" i="21" s="1"/>
  <c r="Z219" i="21"/>
  <c r="Z220" i="21"/>
  <c r="X220" i="21"/>
  <c r="F225" i="21"/>
  <c r="C124" i="21"/>
  <c r="B124" i="21" s="1"/>
  <c r="F124" i="21"/>
  <c r="G124" i="21"/>
  <c r="H124" i="21"/>
  <c r="L305" i="21" s="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Y154" i="21"/>
  <c r="X154" i="21"/>
  <c r="Y155" i="21"/>
  <c r="H156" i="21"/>
  <c r="L156" i="21" s="1"/>
  <c r="Z156" i="21"/>
  <c r="H157" i="21"/>
  <c r="Z157" i="21"/>
  <c r="H158" i="21"/>
  <c r="L158" i="21" s="1"/>
  <c r="Z158" i="21"/>
  <c r="H159" i="21"/>
  <c r="L159" i="21" s="1"/>
  <c r="Z159" i="21"/>
  <c r="Z160" i="21"/>
  <c r="X160" i="21"/>
  <c r="F165" i="21"/>
  <c r="C64" i="21"/>
  <c r="B64" i="21" s="1"/>
  <c r="F64" i="21"/>
  <c r="G64" i="21"/>
  <c r="H64" i="21"/>
  <c r="L304" i="21" s="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Y94" i="21"/>
  <c r="X94" i="21"/>
  <c r="Y95" i="21"/>
  <c r="H96" i="21"/>
  <c r="L96" i="21" s="1"/>
  <c r="Z96" i="21"/>
  <c r="H97" i="21"/>
  <c r="L97" i="21" s="1"/>
  <c r="Z97" i="21"/>
  <c r="H98" i="21"/>
  <c r="L98" i="21" s="1"/>
  <c r="Z98" i="21"/>
  <c r="H99" i="21"/>
  <c r="L99" i="21" s="1"/>
  <c r="Z99" i="21"/>
  <c r="Z100" i="21"/>
  <c r="X100" i="21"/>
  <c r="F105" i="21"/>
  <c r="V79" i="21" l="1"/>
  <c r="AE79" i="21"/>
  <c r="W79" i="21"/>
  <c r="AE145" i="21"/>
  <c r="V145" i="21"/>
  <c r="W145" i="21"/>
  <c r="AE137" i="21"/>
  <c r="V137" i="21"/>
  <c r="W137" i="21"/>
  <c r="V203" i="21"/>
  <c r="AE203" i="21"/>
  <c r="W203" i="21"/>
  <c r="V195" i="21"/>
  <c r="AE195" i="21"/>
  <c r="W195" i="21"/>
  <c r="AE269" i="21"/>
  <c r="V269" i="21"/>
  <c r="W269" i="21"/>
  <c r="AE261" i="21"/>
  <c r="V261" i="21"/>
  <c r="W261" i="21"/>
  <c r="AE257" i="21"/>
  <c r="V257" i="21"/>
  <c r="W257" i="21"/>
  <c r="W86" i="21"/>
  <c r="V86" i="21"/>
  <c r="AE86" i="21"/>
  <c r="AE82" i="21"/>
  <c r="V82" i="21"/>
  <c r="W82" i="21"/>
  <c r="AE74" i="21"/>
  <c r="W74" i="21"/>
  <c r="V74" i="21"/>
  <c r="AE148" i="21"/>
  <c r="W148" i="21"/>
  <c r="V148" i="21"/>
  <c r="AE140" i="21"/>
  <c r="W140" i="21"/>
  <c r="V140" i="21"/>
  <c r="AE132" i="21"/>
  <c r="W132" i="21"/>
  <c r="V132" i="21"/>
  <c r="AE206" i="21"/>
  <c r="V206" i="21"/>
  <c r="W206" i="21"/>
  <c r="AE198" i="21"/>
  <c r="V198" i="21"/>
  <c r="W198" i="21"/>
  <c r="AE268" i="21"/>
  <c r="W268" i="21"/>
  <c r="V268" i="21"/>
  <c r="P260" i="21"/>
  <c r="AE260" i="21"/>
  <c r="W260" i="21"/>
  <c r="V260" i="21"/>
  <c r="AE89" i="21"/>
  <c r="V89" i="21"/>
  <c r="W89" i="21"/>
  <c r="AE85" i="21"/>
  <c r="V85" i="21"/>
  <c r="W85" i="21"/>
  <c r="AE81" i="21"/>
  <c r="V81" i="21"/>
  <c r="W81" i="21"/>
  <c r="AE77" i="21"/>
  <c r="V77" i="21"/>
  <c r="W77" i="21"/>
  <c r="AE73" i="21"/>
  <c r="V73" i="21"/>
  <c r="W73" i="21"/>
  <c r="V147" i="21"/>
  <c r="W147" i="21"/>
  <c r="AE147" i="21"/>
  <c r="V143" i="21"/>
  <c r="AE143" i="21"/>
  <c r="W143" i="21"/>
  <c r="V139" i="21"/>
  <c r="W139" i="21"/>
  <c r="AE139" i="21"/>
  <c r="V135" i="21"/>
  <c r="AE135" i="21"/>
  <c r="W135" i="21"/>
  <c r="V131" i="21"/>
  <c r="W131" i="21"/>
  <c r="AE131" i="21"/>
  <c r="AE209" i="21"/>
  <c r="V209" i="21"/>
  <c r="W209" i="21"/>
  <c r="AE205" i="21"/>
  <c r="V205" i="21"/>
  <c r="W205" i="21"/>
  <c r="AE201" i="21"/>
  <c r="V201" i="21"/>
  <c r="W201" i="21"/>
  <c r="AE197" i="21"/>
  <c r="V197" i="21"/>
  <c r="W197" i="21"/>
  <c r="T193" i="21"/>
  <c r="AE193" i="21"/>
  <c r="V193" i="21"/>
  <c r="W193" i="21"/>
  <c r="V267" i="21"/>
  <c r="W267" i="21"/>
  <c r="AE267" i="21"/>
  <c r="V263" i="21"/>
  <c r="AE263" i="21"/>
  <c r="W263" i="21"/>
  <c r="V259" i="21"/>
  <c r="AE259" i="21"/>
  <c r="W259" i="21"/>
  <c r="D255" i="21"/>
  <c r="V255" i="21"/>
  <c r="W255" i="21"/>
  <c r="AE255" i="21"/>
  <c r="V251" i="21"/>
  <c r="AE251" i="21"/>
  <c r="W251" i="21"/>
  <c r="V87" i="21"/>
  <c r="AE87" i="21"/>
  <c r="W87" i="21"/>
  <c r="V83" i="21"/>
  <c r="W83" i="21"/>
  <c r="AE83" i="21"/>
  <c r="V75" i="21"/>
  <c r="W75" i="21"/>
  <c r="AE75" i="21"/>
  <c r="V71" i="21"/>
  <c r="W71" i="21"/>
  <c r="AE71" i="21"/>
  <c r="AE149" i="21"/>
  <c r="V149" i="21"/>
  <c r="W149" i="21"/>
  <c r="AE141" i="21"/>
  <c r="V141" i="21"/>
  <c r="W141" i="21"/>
  <c r="AE133" i="21"/>
  <c r="V133" i="21"/>
  <c r="W133" i="21"/>
  <c r="V207" i="21"/>
  <c r="W207" i="21"/>
  <c r="AE207" i="21"/>
  <c r="V199" i="21"/>
  <c r="W199" i="21"/>
  <c r="AE199" i="21"/>
  <c r="V191" i="21"/>
  <c r="AE191" i="21"/>
  <c r="W191" i="21"/>
  <c r="AE265" i="21"/>
  <c r="V265" i="21"/>
  <c r="W265" i="21"/>
  <c r="AE253" i="21"/>
  <c r="V253" i="21"/>
  <c r="W253" i="21"/>
  <c r="E78" i="21"/>
  <c r="W78" i="21"/>
  <c r="AE78" i="21"/>
  <c r="V78" i="21"/>
  <c r="O70" i="21"/>
  <c r="AE70" i="21"/>
  <c r="W70" i="21"/>
  <c r="V70" i="21"/>
  <c r="AE144" i="21"/>
  <c r="W144" i="21"/>
  <c r="V144" i="21"/>
  <c r="AE136" i="21"/>
  <c r="W136" i="21"/>
  <c r="V136" i="21"/>
  <c r="AE202" i="21"/>
  <c r="W202" i="21"/>
  <c r="V202" i="21"/>
  <c r="AE194" i="21"/>
  <c r="W194" i="21"/>
  <c r="V194" i="21"/>
  <c r="V190" i="21"/>
  <c r="AE190" i="21"/>
  <c r="W190" i="21"/>
  <c r="AE264" i="21"/>
  <c r="W264" i="21"/>
  <c r="V264" i="21"/>
  <c r="AE256" i="21"/>
  <c r="W256" i="21"/>
  <c r="V256" i="21"/>
  <c r="N252" i="21"/>
  <c r="AE252" i="21"/>
  <c r="W252" i="21"/>
  <c r="V252" i="21"/>
  <c r="AE88" i="21"/>
  <c r="W88" i="21"/>
  <c r="V88" i="21"/>
  <c r="AE84" i="21"/>
  <c r="W84" i="21"/>
  <c r="V84" i="21"/>
  <c r="AE80" i="21"/>
  <c r="W80" i="21"/>
  <c r="V80" i="21"/>
  <c r="AE76" i="21"/>
  <c r="W76" i="21"/>
  <c r="V76" i="21"/>
  <c r="AE72" i="21"/>
  <c r="W72" i="21"/>
  <c r="V72" i="21"/>
  <c r="V146" i="21"/>
  <c r="AE146" i="21"/>
  <c r="W146" i="21"/>
  <c r="W142" i="21"/>
  <c r="V142" i="21"/>
  <c r="AE142" i="21"/>
  <c r="AE138" i="21"/>
  <c r="V138" i="21"/>
  <c r="W138" i="21"/>
  <c r="AE134" i="21"/>
  <c r="V134" i="21"/>
  <c r="W134" i="21"/>
  <c r="W130" i="21"/>
  <c r="AE130" i="21"/>
  <c r="V130" i="21"/>
  <c r="AE208" i="21"/>
  <c r="W208" i="21"/>
  <c r="V208" i="21"/>
  <c r="AE204" i="21"/>
  <c r="W204" i="21"/>
  <c r="V204" i="21"/>
  <c r="AE200" i="21"/>
  <c r="W200" i="21"/>
  <c r="V200" i="21"/>
  <c r="AE196" i="21"/>
  <c r="W196" i="21"/>
  <c r="V196" i="21"/>
  <c r="AE192" i="21"/>
  <c r="W192" i="21"/>
  <c r="V192" i="21"/>
  <c r="AE266" i="21"/>
  <c r="W266" i="21"/>
  <c r="V266" i="21"/>
  <c r="AE262" i="21"/>
  <c r="V262" i="21"/>
  <c r="W262" i="21"/>
  <c r="W258" i="21"/>
  <c r="V258" i="21"/>
  <c r="AE258" i="21"/>
  <c r="G254" i="21"/>
  <c r="W254" i="21"/>
  <c r="V254" i="21"/>
  <c r="AE254" i="21"/>
  <c r="AE250" i="21"/>
  <c r="W250" i="21"/>
  <c r="V250" i="21"/>
  <c r="O216" i="21"/>
  <c r="Q216" i="21" s="1"/>
  <c r="S216" i="21" s="1"/>
  <c r="L217" i="21"/>
  <c r="O156" i="21"/>
  <c r="Q156" i="21" s="1"/>
  <c r="S156" i="21" s="1"/>
  <c r="L157" i="21"/>
  <c r="O276" i="21"/>
  <c r="Q276" i="21" s="1"/>
  <c r="S276" i="21" s="1"/>
  <c r="L277" i="21"/>
  <c r="D193" i="21"/>
  <c r="G252" i="21"/>
  <c r="O140" i="21"/>
  <c r="R254" i="21"/>
  <c r="R252" i="21"/>
  <c r="E249" i="21"/>
  <c r="F249" i="21" s="1"/>
  <c r="G249" i="21" s="1"/>
  <c r="H249" i="21" s="1"/>
  <c r="I249" i="21" s="1"/>
  <c r="J249" i="21" s="1"/>
  <c r="L307" i="21"/>
  <c r="E269" i="21"/>
  <c r="C266" i="21"/>
  <c r="R263" i="21"/>
  <c r="R260" i="21"/>
  <c r="O259" i="21"/>
  <c r="M254" i="21"/>
  <c r="D252" i="21"/>
  <c r="E264" i="21"/>
  <c r="E253" i="21"/>
  <c r="R86" i="21"/>
  <c r="M147" i="21"/>
  <c r="G268" i="21"/>
  <c r="D265" i="21"/>
  <c r="G262" i="21"/>
  <c r="D258" i="21"/>
  <c r="F255" i="21"/>
  <c r="J251" i="21"/>
  <c r="E260" i="21"/>
  <c r="J86" i="21"/>
  <c r="E189" i="21"/>
  <c r="F189" i="21" s="1"/>
  <c r="G189" i="21" s="1"/>
  <c r="H189" i="21" s="1"/>
  <c r="I189" i="21" s="1"/>
  <c r="J189" i="21" s="1"/>
  <c r="L306" i="21"/>
  <c r="F267" i="21"/>
  <c r="F264" i="21"/>
  <c r="R261" i="21"/>
  <c r="K260" i="21"/>
  <c r="F257" i="21"/>
  <c r="D254" i="21"/>
  <c r="C250" i="21"/>
  <c r="H202" i="21"/>
  <c r="E198" i="21"/>
  <c r="D205" i="21"/>
  <c r="H201" i="21"/>
  <c r="F197" i="21"/>
  <c r="F191" i="21"/>
  <c r="U266" i="21"/>
  <c r="J266" i="21"/>
  <c r="J209" i="21"/>
  <c r="E192" i="21"/>
  <c r="F204" i="21"/>
  <c r="E200" i="21"/>
  <c r="E196" i="21"/>
  <c r="C190" i="21"/>
  <c r="R266" i="21"/>
  <c r="F266" i="21"/>
  <c r="C260" i="21"/>
  <c r="R194" i="21"/>
  <c r="M266" i="21"/>
  <c r="S149" i="21"/>
  <c r="E206" i="21"/>
  <c r="F203" i="21"/>
  <c r="C199" i="21"/>
  <c r="R195" i="21"/>
  <c r="E193" i="21"/>
  <c r="N266" i="21"/>
  <c r="E266" i="21"/>
  <c r="P264" i="21"/>
  <c r="F253" i="21"/>
  <c r="P269" i="21"/>
  <c r="G269" i="21"/>
  <c r="S269" i="21"/>
  <c r="O269" i="21"/>
  <c r="K269" i="21"/>
  <c r="F269" i="21"/>
  <c r="R268" i="21"/>
  <c r="J267" i="21"/>
  <c r="O254" i="21"/>
  <c r="E254" i="21"/>
  <c r="O252" i="21"/>
  <c r="F252" i="21"/>
  <c r="J250" i="21"/>
  <c r="G146" i="21"/>
  <c r="I205" i="21"/>
  <c r="R269" i="21"/>
  <c r="N269" i="21"/>
  <c r="J269" i="21"/>
  <c r="D269" i="21"/>
  <c r="P268" i="21"/>
  <c r="T269" i="21"/>
  <c r="L269" i="21"/>
  <c r="R146" i="21"/>
  <c r="U269" i="21"/>
  <c r="Q269" i="21"/>
  <c r="M269" i="21"/>
  <c r="H269" i="21"/>
  <c r="C269" i="21"/>
  <c r="L264" i="21"/>
  <c r="H260" i="21"/>
  <c r="S258" i="21"/>
  <c r="U254" i="21"/>
  <c r="J254" i="21"/>
  <c r="J252" i="21"/>
  <c r="R251" i="21"/>
  <c r="I244" i="21"/>
  <c r="L134" i="21"/>
  <c r="S265" i="21"/>
  <c r="S262" i="21"/>
  <c r="R142" i="21"/>
  <c r="O265" i="21"/>
  <c r="S146" i="21"/>
  <c r="G144" i="21"/>
  <c r="F141" i="21"/>
  <c r="H138" i="21"/>
  <c r="E131" i="21"/>
  <c r="M205" i="21"/>
  <c r="C200" i="21"/>
  <c r="H196" i="21"/>
  <c r="J193" i="21"/>
  <c r="L192" i="21"/>
  <c r="R267" i="21"/>
  <c r="C265" i="21"/>
  <c r="R264" i="21"/>
  <c r="G264" i="21"/>
  <c r="I262" i="21"/>
  <c r="S260" i="21"/>
  <c r="L260" i="21"/>
  <c r="F260" i="21"/>
  <c r="H259" i="21"/>
  <c r="L255" i="21"/>
  <c r="J253" i="21"/>
  <c r="Q250" i="21"/>
  <c r="E277" i="21" s="1"/>
  <c r="F146" i="21"/>
  <c r="M137" i="21"/>
  <c r="H83" i="21"/>
  <c r="U78" i="21"/>
  <c r="J147" i="21"/>
  <c r="K146" i="21"/>
  <c r="D140" i="21"/>
  <c r="S205" i="21"/>
  <c r="N193" i="21"/>
  <c r="R262" i="21"/>
  <c r="R253" i="21"/>
  <c r="P87" i="21"/>
  <c r="G82" i="21"/>
  <c r="R79" i="21"/>
  <c r="D70" i="21"/>
  <c r="D149" i="21"/>
  <c r="J146" i="21"/>
  <c r="O144" i="21"/>
  <c r="R139" i="21"/>
  <c r="F135" i="21"/>
  <c r="N132" i="21"/>
  <c r="N205" i="21"/>
  <c r="M201" i="21"/>
  <c r="K200" i="21"/>
  <c r="N198" i="21"/>
  <c r="P196" i="21"/>
  <c r="L193" i="21"/>
  <c r="G265" i="21"/>
  <c r="K264" i="21"/>
  <c r="J262" i="21"/>
  <c r="U260" i="21"/>
  <c r="N260" i="21"/>
  <c r="G260" i="21"/>
  <c r="N255" i="21"/>
  <c r="N253" i="21"/>
  <c r="P88" i="21"/>
  <c r="O83" i="21"/>
  <c r="N79" i="21"/>
  <c r="F77" i="21"/>
  <c r="L73" i="21"/>
  <c r="G70" i="21"/>
  <c r="R149" i="21"/>
  <c r="M141" i="21"/>
  <c r="H140" i="21"/>
  <c r="R138" i="21"/>
  <c r="Q201" i="21"/>
  <c r="F201" i="21"/>
  <c r="J199" i="21"/>
  <c r="Q198" i="21"/>
  <c r="F198" i="21"/>
  <c r="J197" i="21"/>
  <c r="R196" i="21"/>
  <c r="C196" i="21"/>
  <c r="I184" i="21"/>
  <c r="K265" i="21"/>
  <c r="S264" i="21"/>
  <c r="N264" i="21"/>
  <c r="H264" i="21"/>
  <c r="C264" i="21"/>
  <c r="M262" i="21"/>
  <c r="C262" i="21"/>
  <c r="M261" i="21"/>
  <c r="I258" i="21"/>
  <c r="L257" i="21"/>
  <c r="R256" i="21"/>
  <c r="F251" i="21"/>
  <c r="U250" i="21"/>
  <c r="M250" i="21"/>
  <c r="F250" i="21"/>
  <c r="M88" i="21"/>
  <c r="F87" i="21"/>
  <c r="P81" i="21"/>
  <c r="R76" i="21"/>
  <c r="R72" i="21"/>
  <c r="R70" i="21"/>
  <c r="J141" i="21"/>
  <c r="R140" i="21"/>
  <c r="C140" i="21"/>
  <c r="Q138" i="21"/>
  <c r="H261" i="21"/>
  <c r="C258" i="21"/>
  <c r="D257" i="21"/>
  <c r="F256" i="21"/>
  <c r="Q254" i="21"/>
  <c r="K254" i="21"/>
  <c r="F254" i="21"/>
  <c r="P253" i="21"/>
  <c r="H253" i="21"/>
  <c r="R250" i="21"/>
  <c r="K250" i="21"/>
  <c r="E250" i="21"/>
  <c r="F83" i="21"/>
  <c r="O80" i="21"/>
  <c r="E70" i="21"/>
  <c r="L201" i="21"/>
  <c r="J198" i="21"/>
  <c r="R197" i="21"/>
  <c r="K196" i="21"/>
  <c r="R193" i="21"/>
  <c r="F193" i="21"/>
  <c r="R192" i="21"/>
  <c r="M190" i="21"/>
  <c r="F89" i="21"/>
  <c r="T83" i="21"/>
  <c r="J78" i="21"/>
  <c r="R71" i="21"/>
  <c r="L70" i="21"/>
  <c r="N141" i="21"/>
  <c r="J140" i="21"/>
  <c r="P206" i="21"/>
  <c r="R205" i="21"/>
  <c r="C205" i="21"/>
  <c r="R201" i="21"/>
  <c r="O199" i="21"/>
  <c r="R198" i="21"/>
  <c r="I198" i="21"/>
  <c r="N197" i="21"/>
  <c r="T264" i="21"/>
  <c r="O264" i="21"/>
  <c r="J264" i="21"/>
  <c r="D264" i="21"/>
  <c r="O262" i="21"/>
  <c r="E262" i="21"/>
  <c r="T260" i="21"/>
  <c r="O260" i="21"/>
  <c r="J260" i="21"/>
  <c r="D260" i="21"/>
  <c r="N258" i="21"/>
  <c r="T257" i="21"/>
  <c r="S254" i="21"/>
  <c r="N254" i="21"/>
  <c r="I254" i="21"/>
  <c r="C254" i="21"/>
  <c r="T253" i="21"/>
  <c r="L253" i="21"/>
  <c r="D253" i="21"/>
  <c r="S252" i="21"/>
  <c r="K252" i="21"/>
  <c r="C252" i="21"/>
  <c r="O250" i="21"/>
  <c r="G250" i="21"/>
  <c r="J84" i="21"/>
  <c r="M84" i="21"/>
  <c r="R84" i="21"/>
  <c r="I85" i="21"/>
  <c r="Q85" i="21"/>
  <c r="N82" i="21"/>
  <c r="H82" i="21"/>
  <c r="O82" i="21"/>
  <c r="E143" i="21"/>
  <c r="O143" i="21"/>
  <c r="U137" i="21"/>
  <c r="M135" i="21"/>
  <c r="R135" i="21"/>
  <c r="D209" i="21"/>
  <c r="N209" i="21"/>
  <c r="F209" i="21"/>
  <c r="R209" i="21"/>
  <c r="C147" i="21"/>
  <c r="E147" i="21"/>
  <c r="Q147" i="21"/>
  <c r="I147" i="21"/>
  <c r="R147" i="21"/>
  <c r="T209" i="21"/>
  <c r="E268" i="21"/>
  <c r="C268" i="21"/>
  <c r="H268" i="21"/>
  <c r="N268" i="21"/>
  <c r="S268" i="21"/>
  <c r="F268" i="21"/>
  <c r="D268" i="21"/>
  <c r="J268" i="21"/>
  <c r="O268" i="21"/>
  <c r="T268" i="21"/>
  <c r="C256" i="21"/>
  <c r="G256" i="21"/>
  <c r="K256" i="21"/>
  <c r="O256" i="21"/>
  <c r="S256" i="21"/>
  <c r="E256" i="21"/>
  <c r="Q256" i="21"/>
  <c r="D256" i="21"/>
  <c r="H256" i="21"/>
  <c r="L256" i="21"/>
  <c r="P256" i="21"/>
  <c r="T256" i="21"/>
  <c r="I256" i="21"/>
  <c r="U256" i="21"/>
  <c r="M256" i="21"/>
  <c r="E137" i="21"/>
  <c r="P137" i="21"/>
  <c r="H137" i="21"/>
  <c r="R137" i="21"/>
  <c r="C194" i="21"/>
  <c r="I194" i="21"/>
  <c r="M194" i="21"/>
  <c r="J72" i="21"/>
  <c r="G72" i="21"/>
  <c r="O72" i="21"/>
  <c r="D88" i="21"/>
  <c r="E88" i="21"/>
  <c r="T88" i="21"/>
  <c r="I88" i="21"/>
  <c r="U84" i="21"/>
  <c r="C136" i="21"/>
  <c r="F136" i="21"/>
  <c r="O136" i="21"/>
  <c r="Q194" i="21"/>
  <c r="E84" i="21"/>
  <c r="R82" i="21"/>
  <c r="R80" i="21"/>
  <c r="U147" i="21"/>
  <c r="J137" i="21"/>
  <c r="D134" i="21"/>
  <c r="T134" i="21"/>
  <c r="L209" i="21"/>
  <c r="E207" i="21"/>
  <c r="F207" i="21"/>
  <c r="R203" i="21"/>
  <c r="C201" i="21"/>
  <c r="D201" i="21"/>
  <c r="I201" i="21"/>
  <c r="N201" i="21"/>
  <c r="T201" i="21"/>
  <c r="E201" i="21"/>
  <c r="J201" i="21"/>
  <c r="P201" i="21"/>
  <c r="U201" i="21"/>
  <c r="E194" i="21"/>
  <c r="L268" i="21"/>
  <c r="C259" i="21"/>
  <c r="J259" i="21"/>
  <c r="R259" i="21"/>
  <c r="G259" i="21"/>
  <c r="D259" i="21"/>
  <c r="L259" i="21"/>
  <c r="S259" i="21"/>
  <c r="N259" i="21"/>
  <c r="T259" i="21"/>
  <c r="N256" i="21"/>
  <c r="K268" i="21"/>
  <c r="J256" i="21"/>
  <c r="M258" i="21"/>
  <c r="G258" i="21"/>
  <c r="J257" i="21"/>
  <c r="R265" i="21"/>
  <c r="F265" i="21"/>
  <c r="R257" i="21"/>
  <c r="O81" i="21"/>
  <c r="G149" i="21"/>
  <c r="F138" i="21"/>
  <c r="G192" i="21"/>
  <c r="U265" i="21"/>
  <c r="Q265" i="21"/>
  <c r="M265" i="21"/>
  <c r="I265" i="21"/>
  <c r="E265" i="21"/>
  <c r="Q258" i="21"/>
  <c r="K258" i="21"/>
  <c r="F258" i="21"/>
  <c r="P257" i="21"/>
  <c r="H257" i="21"/>
  <c r="T255" i="21"/>
  <c r="J255" i="21"/>
  <c r="U252" i="21"/>
  <c r="Q252" i="21"/>
  <c r="M252" i="21"/>
  <c r="I252" i="21"/>
  <c r="E252" i="21"/>
  <c r="S250" i="21"/>
  <c r="E279" i="21" s="1"/>
  <c r="O278" i="21" s="1"/>
  <c r="Q278" i="21" s="1"/>
  <c r="N250" i="21"/>
  <c r="I250" i="21"/>
  <c r="N265" i="21"/>
  <c r="J265" i="21"/>
  <c r="R258" i="21"/>
  <c r="T70" i="21"/>
  <c r="J70" i="21"/>
  <c r="R200" i="21"/>
  <c r="R199" i="21"/>
  <c r="I269" i="21"/>
  <c r="Q266" i="21"/>
  <c r="I266" i="21"/>
  <c r="T265" i="21"/>
  <c r="P265" i="21"/>
  <c r="L265" i="21"/>
  <c r="H265" i="21"/>
  <c r="U262" i="21"/>
  <c r="N262" i="21"/>
  <c r="Q260" i="21"/>
  <c r="M260" i="21"/>
  <c r="I260" i="21"/>
  <c r="U258" i="21"/>
  <c r="O258" i="21"/>
  <c r="J258" i="21"/>
  <c r="E258" i="21"/>
  <c r="N257" i="21"/>
  <c r="R255" i="21"/>
  <c r="T252" i="21"/>
  <c r="P252" i="21"/>
  <c r="L252" i="21"/>
  <c r="H252" i="21"/>
  <c r="D250" i="21"/>
  <c r="A73" i="24"/>
  <c r="A70" i="11"/>
  <c r="Q207" i="21"/>
  <c r="M206" i="21"/>
  <c r="G205" i="21"/>
  <c r="R202" i="21"/>
  <c r="P200" i="21"/>
  <c r="H200" i="21"/>
  <c r="U190" i="21"/>
  <c r="J190" i="21"/>
  <c r="L149" i="21"/>
  <c r="O146" i="21"/>
  <c r="C146" i="21"/>
  <c r="T144" i="21"/>
  <c r="K144" i="21"/>
  <c r="M143" i="21"/>
  <c r="U141" i="21"/>
  <c r="E141" i="21"/>
  <c r="T140" i="21"/>
  <c r="N140" i="21"/>
  <c r="G140" i="21"/>
  <c r="M138" i="21"/>
  <c r="N136" i="21"/>
  <c r="J134" i="21"/>
  <c r="M131" i="21"/>
  <c r="N207" i="21"/>
  <c r="H206" i="21"/>
  <c r="Q205" i="21"/>
  <c r="K205" i="21"/>
  <c r="F205" i="21"/>
  <c r="R204" i="21"/>
  <c r="N203" i="21"/>
  <c r="L202" i="21"/>
  <c r="S201" i="21"/>
  <c r="O201" i="21"/>
  <c r="K201" i="21"/>
  <c r="G201" i="21"/>
  <c r="N200" i="21"/>
  <c r="G200" i="21"/>
  <c r="G199" i="21"/>
  <c r="U196" i="21"/>
  <c r="N196" i="21"/>
  <c r="G196" i="21"/>
  <c r="R190" i="21"/>
  <c r="I190" i="21"/>
  <c r="L144" i="21"/>
  <c r="N131" i="21"/>
  <c r="A42" i="24"/>
  <c r="A40" i="11"/>
  <c r="T149" i="21"/>
  <c r="J149" i="21"/>
  <c r="S144" i="21"/>
  <c r="F144" i="21"/>
  <c r="S140" i="21"/>
  <c r="L140" i="21"/>
  <c r="J136" i="21"/>
  <c r="J131" i="21"/>
  <c r="J207" i="21"/>
  <c r="R206" i="21"/>
  <c r="U205" i="21"/>
  <c r="O205" i="21"/>
  <c r="J205" i="21"/>
  <c r="E205" i="21"/>
  <c r="J204" i="21"/>
  <c r="S200" i="21"/>
  <c r="L200" i="21"/>
  <c r="F200" i="21"/>
  <c r="S196" i="21"/>
  <c r="L196" i="21"/>
  <c r="F196" i="21"/>
  <c r="U194" i="21"/>
  <c r="J194" i="21"/>
  <c r="P193" i="21"/>
  <c r="H193" i="21"/>
  <c r="Q190" i="21"/>
  <c r="E217" i="21" s="1"/>
  <c r="E190" i="21"/>
  <c r="U88" i="21"/>
  <c r="N88" i="21"/>
  <c r="H88" i="21"/>
  <c r="U83" i="21"/>
  <c r="M83" i="21"/>
  <c r="M78" i="21"/>
  <c r="P77" i="21"/>
  <c r="P70" i="21"/>
  <c r="K70" i="21"/>
  <c r="F70" i="21"/>
  <c r="R88" i="21"/>
  <c r="J88" i="21"/>
  <c r="J87" i="21"/>
  <c r="P83" i="21"/>
  <c r="S70" i="21"/>
  <c r="E99" i="21" s="1"/>
  <c r="O98" i="21" s="1"/>
  <c r="Q98" i="21" s="1"/>
  <c r="S98" i="21" s="1"/>
  <c r="N70" i="21"/>
  <c r="H70" i="21"/>
  <c r="C70" i="21"/>
  <c r="R77" i="21"/>
  <c r="G74" i="21"/>
  <c r="J74" i="21"/>
  <c r="F148" i="21"/>
  <c r="J148" i="21"/>
  <c r="E145" i="21"/>
  <c r="D145" i="21"/>
  <c r="K145" i="21"/>
  <c r="R145" i="21"/>
  <c r="G145" i="21"/>
  <c r="O145" i="21"/>
  <c r="D133" i="21"/>
  <c r="F133" i="21"/>
  <c r="O133" i="21"/>
  <c r="J133" i="21"/>
  <c r="T133" i="21"/>
  <c r="N85" i="21"/>
  <c r="C82" i="21"/>
  <c r="L82" i="21"/>
  <c r="S82" i="21"/>
  <c r="K77" i="21"/>
  <c r="C76" i="21"/>
  <c r="K76" i="21"/>
  <c r="O149" i="21"/>
  <c r="L145" i="21"/>
  <c r="I143" i="21"/>
  <c r="R134" i="21"/>
  <c r="G134" i="21"/>
  <c r="P133" i="21"/>
  <c r="I124" i="21"/>
  <c r="E129" i="21"/>
  <c r="F129" i="21" s="1"/>
  <c r="G129" i="21" s="1"/>
  <c r="H129" i="21" s="1"/>
  <c r="I129" i="21" s="1"/>
  <c r="J129" i="21" s="1"/>
  <c r="C209" i="21"/>
  <c r="G209" i="21"/>
  <c r="K209" i="21"/>
  <c r="O209" i="21"/>
  <c r="S209" i="21"/>
  <c r="E209" i="21"/>
  <c r="I209" i="21"/>
  <c r="M209" i="21"/>
  <c r="Q209" i="21"/>
  <c r="U209" i="21"/>
  <c r="C206" i="21"/>
  <c r="D206" i="21"/>
  <c r="I206" i="21"/>
  <c r="N206" i="21"/>
  <c r="T206" i="21"/>
  <c r="F206" i="21"/>
  <c r="L206" i="21"/>
  <c r="Q206" i="21"/>
  <c r="J203" i="21"/>
  <c r="E202" i="21"/>
  <c r="I202" i="21"/>
  <c r="Q202" i="21"/>
  <c r="F202" i="21"/>
  <c r="M202" i="21"/>
  <c r="T202" i="21"/>
  <c r="L84" i="21"/>
  <c r="T82" i="21"/>
  <c r="J82" i="21"/>
  <c r="R78" i="21"/>
  <c r="P73" i="21"/>
  <c r="E149" i="21"/>
  <c r="C149" i="21"/>
  <c r="H149" i="21"/>
  <c r="N149" i="21"/>
  <c r="F149" i="21"/>
  <c r="K149" i="21"/>
  <c r="P149" i="21"/>
  <c r="J145" i="21"/>
  <c r="S143" i="21"/>
  <c r="C137" i="21"/>
  <c r="F137" i="21"/>
  <c r="L137" i="21"/>
  <c r="Q137" i="21"/>
  <c r="D137" i="21"/>
  <c r="I137" i="21"/>
  <c r="N137" i="21"/>
  <c r="T137" i="21"/>
  <c r="E135" i="21"/>
  <c r="N135" i="21"/>
  <c r="J135" i="21"/>
  <c r="U135" i="21"/>
  <c r="O134" i="21"/>
  <c r="L133" i="21"/>
  <c r="J132" i="21"/>
  <c r="P209" i="21"/>
  <c r="H209" i="21"/>
  <c r="U206" i="21"/>
  <c r="J206" i="21"/>
  <c r="N202" i="21"/>
  <c r="C197" i="21"/>
  <c r="G197" i="21"/>
  <c r="K197" i="21"/>
  <c r="O197" i="21"/>
  <c r="S197" i="21"/>
  <c r="D197" i="21"/>
  <c r="H197" i="21"/>
  <c r="L197" i="21"/>
  <c r="P197" i="21"/>
  <c r="T197" i="21"/>
  <c r="E197" i="21"/>
  <c r="I197" i="21"/>
  <c r="M197" i="21"/>
  <c r="Q197" i="21"/>
  <c r="U197" i="21"/>
  <c r="E85" i="21"/>
  <c r="J85" i="21"/>
  <c r="P145" i="21"/>
  <c r="R85" i="21"/>
  <c r="F85" i="21"/>
  <c r="C77" i="21"/>
  <c r="H77" i="21"/>
  <c r="S77" i="21"/>
  <c r="R74" i="21"/>
  <c r="F73" i="21"/>
  <c r="R148" i="21"/>
  <c r="T145" i="21"/>
  <c r="F145" i="21"/>
  <c r="C143" i="21"/>
  <c r="J143" i="21"/>
  <c r="R143" i="21"/>
  <c r="G143" i="21"/>
  <c r="N143" i="21"/>
  <c r="U143" i="21"/>
  <c r="F134" i="21"/>
  <c r="K134" i="21"/>
  <c r="P134" i="21"/>
  <c r="C134" i="21"/>
  <c r="H134" i="21"/>
  <c r="N134" i="21"/>
  <c r="S134" i="21"/>
  <c r="G133" i="21"/>
  <c r="C203" i="21"/>
  <c r="I203" i="21"/>
  <c r="Q203" i="21"/>
  <c r="E203" i="21"/>
  <c r="M203" i="21"/>
  <c r="U203" i="21"/>
  <c r="C263" i="21"/>
  <c r="G263" i="21"/>
  <c r="K263" i="21"/>
  <c r="O263" i="21"/>
  <c r="S263" i="21"/>
  <c r="D263" i="21"/>
  <c r="H263" i="21"/>
  <c r="L263" i="21"/>
  <c r="P263" i="21"/>
  <c r="T263" i="21"/>
  <c r="E263" i="21"/>
  <c r="I263" i="21"/>
  <c r="M263" i="21"/>
  <c r="Q263" i="21"/>
  <c r="U263" i="21"/>
  <c r="N147" i="21"/>
  <c r="F147" i="21"/>
  <c r="N146" i="21"/>
  <c r="P144" i="21"/>
  <c r="R141" i="21"/>
  <c r="R136" i="21"/>
  <c r="G136" i="21"/>
  <c r="R207" i="21"/>
  <c r="I207" i="21"/>
  <c r="T205" i="21"/>
  <c r="P205" i="21"/>
  <c r="L205" i="21"/>
  <c r="H205" i="21"/>
  <c r="N204" i="21"/>
  <c r="T200" i="21"/>
  <c r="O200" i="21"/>
  <c r="J200" i="21"/>
  <c r="D200" i="21"/>
  <c r="T196" i="21"/>
  <c r="O196" i="21"/>
  <c r="J196" i="21"/>
  <c r="D196" i="21"/>
  <c r="N194" i="21"/>
  <c r="F194" i="21"/>
  <c r="S193" i="21"/>
  <c r="O193" i="21"/>
  <c r="K193" i="21"/>
  <c r="G193" i="21"/>
  <c r="C193" i="21"/>
  <c r="P192" i="21"/>
  <c r="K192" i="21"/>
  <c r="F192" i="21"/>
  <c r="R191" i="21"/>
  <c r="N190" i="21"/>
  <c r="F190" i="21"/>
  <c r="N263" i="21"/>
  <c r="C261" i="21"/>
  <c r="G261" i="21"/>
  <c r="K261" i="21"/>
  <c r="O261" i="21"/>
  <c r="S261" i="21"/>
  <c r="D261" i="21"/>
  <c r="I261" i="21"/>
  <c r="N261" i="21"/>
  <c r="T261" i="21"/>
  <c r="E261" i="21"/>
  <c r="J261" i="21"/>
  <c r="P261" i="21"/>
  <c r="U261" i="21"/>
  <c r="F261" i="21"/>
  <c r="L261" i="21"/>
  <c r="Q261" i="21"/>
  <c r="T192" i="21"/>
  <c r="O192" i="21"/>
  <c r="J192" i="21"/>
  <c r="D192" i="21"/>
  <c r="N191" i="21"/>
  <c r="C267" i="21"/>
  <c r="G267" i="21"/>
  <c r="K267" i="21"/>
  <c r="O267" i="21"/>
  <c r="S267" i="21"/>
  <c r="D267" i="21"/>
  <c r="H267" i="21"/>
  <c r="L267" i="21"/>
  <c r="P267" i="21"/>
  <c r="T267" i="21"/>
  <c r="E267" i="21"/>
  <c r="I267" i="21"/>
  <c r="M267" i="21"/>
  <c r="Q267" i="21"/>
  <c r="U267" i="21"/>
  <c r="J263" i="21"/>
  <c r="U193" i="21"/>
  <c r="Q193" i="21"/>
  <c r="M193" i="21"/>
  <c r="I193" i="21"/>
  <c r="S192" i="21"/>
  <c r="N192" i="21"/>
  <c r="H192" i="21"/>
  <c r="C192" i="21"/>
  <c r="J191" i="21"/>
  <c r="N267" i="21"/>
  <c r="F263" i="21"/>
  <c r="T266" i="21"/>
  <c r="P266" i="21"/>
  <c r="L266" i="21"/>
  <c r="H266" i="21"/>
  <c r="D266" i="21"/>
  <c r="D262" i="21"/>
  <c r="H262" i="21"/>
  <c r="L262" i="21"/>
  <c r="P262" i="21"/>
  <c r="T262" i="21"/>
  <c r="E259" i="21"/>
  <c r="I259" i="21"/>
  <c r="M259" i="21"/>
  <c r="Q259" i="21"/>
  <c r="U259" i="21"/>
  <c r="C255" i="21"/>
  <c r="G255" i="21"/>
  <c r="K255" i="21"/>
  <c r="O255" i="21"/>
  <c r="S255" i="21"/>
  <c r="E255" i="21"/>
  <c r="I255" i="21"/>
  <c r="M255" i="21"/>
  <c r="Q255" i="21"/>
  <c r="U255" i="21"/>
  <c r="C251" i="21"/>
  <c r="G251" i="21"/>
  <c r="K251" i="21"/>
  <c r="O251" i="21"/>
  <c r="S251" i="21"/>
  <c r="D251" i="21"/>
  <c r="H251" i="21"/>
  <c r="L251" i="21"/>
  <c r="P251" i="21"/>
  <c r="T251" i="21"/>
  <c r="E251" i="21"/>
  <c r="I251" i="21"/>
  <c r="M251" i="21"/>
  <c r="Q251" i="21"/>
  <c r="U251" i="21"/>
  <c r="U268" i="21"/>
  <c r="Q268" i="21"/>
  <c r="M268" i="21"/>
  <c r="I268" i="21"/>
  <c r="S266" i="21"/>
  <c r="O266" i="21"/>
  <c r="K266" i="21"/>
  <c r="G266" i="21"/>
  <c r="U264" i="21"/>
  <c r="Q264" i="21"/>
  <c r="M264" i="21"/>
  <c r="I264" i="21"/>
  <c r="Q262" i="21"/>
  <c r="K262" i="21"/>
  <c r="F262" i="21"/>
  <c r="P259" i="21"/>
  <c r="K259" i="21"/>
  <c r="F259" i="21"/>
  <c r="E257" i="21"/>
  <c r="I257" i="21"/>
  <c r="M257" i="21"/>
  <c r="Q257" i="21"/>
  <c r="U257" i="21"/>
  <c r="C257" i="21"/>
  <c r="G257" i="21"/>
  <c r="K257" i="21"/>
  <c r="O257" i="21"/>
  <c r="S257" i="21"/>
  <c r="P255" i="21"/>
  <c r="H255" i="21"/>
  <c r="N251" i="21"/>
  <c r="T258" i="21"/>
  <c r="P258" i="21"/>
  <c r="L258" i="21"/>
  <c r="H258" i="21"/>
  <c r="T254" i="21"/>
  <c r="P254" i="21"/>
  <c r="L254" i="21"/>
  <c r="H254" i="21"/>
  <c r="S253" i="21"/>
  <c r="O253" i="21"/>
  <c r="K253" i="21"/>
  <c r="G253" i="21"/>
  <c r="C253" i="21"/>
  <c r="T250" i="21"/>
  <c r="P250" i="21"/>
  <c r="L250" i="21"/>
  <c r="H250" i="21"/>
  <c r="U253" i="21"/>
  <c r="Q253" i="21"/>
  <c r="M253" i="21"/>
  <c r="I253" i="21"/>
  <c r="C130" i="21"/>
  <c r="G130" i="21"/>
  <c r="K130" i="21"/>
  <c r="O130" i="21"/>
  <c r="S130" i="21"/>
  <c r="E159" i="21" s="1"/>
  <c r="O158" i="21" s="1"/>
  <c r="Q158" i="21" s="1"/>
  <c r="S158" i="21" s="1"/>
  <c r="D130" i="21"/>
  <c r="I130" i="21"/>
  <c r="N130" i="21"/>
  <c r="T130" i="21"/>
  <c r="E130" i="21"/>
  <c r="J130" i="21"/>
  <c r="P130" i="21"/>
  <c r="U130" i="21"/>
  <c r="F130" i="21"/>
  <c r="L130" i="21"/>
  <c r="Q130" i="21"/>
  <c r="E157" i="21" s="1"/>
  <c r="D208" i="21"/>
  <c r="H208" i="21"/>
  <c r="L208" i="21"/>
  <c r="P208" i="21"/>
  <c r="T208" i="21"/>
  <c r="E208" i="21"/>
  <c r="I208" i="21"/>
  <c r="M208" i="21"/>
  <c r="Q208" i="21"/>
  <c r="U208" i="21"/>
  <c r="C208" i="21"/>
  <c r="K208" i="21"/>
  <c r="S208" i="21"/>
  <c r="F208" i="21"/>
  <c r="N208" i="21"/>
  <c r="G208" i="21"/>
  <c r="O208" i="21"/>
  <c r="C78" i="21"/>
  <c r="G78" i="21"/>
  <c r="K78" i="21"/>
  <c r="O78" i="21"/>
  <c r="S78" i="21"/>
  <c r="D78" i="21"/>
  <c r="H78" i="21"/>
  <c r="L78" i="21"/>
  <c r="P78" i="21"/>
  <c r="T78" i="21"/>
  <c r="E73" i="21"/>
  <c r="C73" i="21"/>
  <c r="H73" i="21"/>
  <c r="N73" i="21"/>
  <c r="S73" i="21"/>
  <c r="D73" i="21"/>
  <c r="J73" i="21"/>
  <c r="O73" i="21"/>
  <c r="T73" i="21"/>
  <c r="F71" i="21"/>
  <c r="J71" i="21"/>
  <c r="N71" i="21"/>
  <c r="R130" i="21"/>
  <c r="T87" i="21"/>
  <c r="L87" i="21"/>
  <c r="D83" i="21"/>
  <c r="E83" i="21"/>
  <c r="L83" i="21"/>
  <c r="Q83" i="21"/>
  <c r="Q78" i="21"/>
  <c r="I78" i="21"/>
  <c r="C141" i="21"/>
  <c r="G141" i="21"/>
  <c r="K141" i="21"/>
  <c r="O141" i="21"/>
  <c r="S141" i="21"/>
  <c r="D141" i="21"/>
  <c r="H141" i="21"/>
  <c r="L141" i="21"/>
  <c r="P141" i="21"/>
  <c r="T141" i="21"/>
  <c r="C138" i="21"/>
  <c r="D138" i="21"/>
  <c r="I138" i="21"/>
  <c r="N138" i="21"/>
  <c r="T138" i="21"/>
  <c r="E138" i="21"/>
  <c r="J138" i="21"/>
  <c r="P138" i="21"/>
  <c r="U138" i="21"/>
  <c r="C132" i="21"/>
  <c r="K132" i="21"/>
  <c r="S132" i="21"/>
  <c r="F132" i="21"/>
  <c r="O132" i="21"/>
  <c r="G132" i="21"/>
  <c r="R132" i="21"/>
  <c r="M130" i="21"/>
  <c r="R208" i="21"/>
  <c r="E87" i="21"/>
  <c r="C87" i="21"/>
  <c r="H87" i="21"/>
  <c r="N87" i="21"/>
  <c r="S87" i="21"/>
  <c r="I64" i="21"/>
  <c r="E69" i="21"/>
  <c r="F69" i="21" s="1"/>
  <c r="G69" i="21" s="1"/>
  <c r="H69" i="21" s="1"/>
  <c r="I69" i="21" s="1"/>
  <c r="J69" i="21" s="1"/>
  <c r="O87" i="21"/>
  <c r="G87" i="21"/>
  <c r="D81" i="21"/>
  <c r="G81" i="21"/>
  <c r="J81" i="21"/>
  <c r="K73" i="21"/>
  <c r="C88" i="21"/>
  <c r="F88" i="21"/>
  <c r="L88" i="21"/>
  <c r="Q88" i="21"/>
  <c r="R87" i="21"/>
  <c r="K87" i="21"/>
  <c r="D87" i="21"/>
  <c r="F84" i="21"/>
  <c r="Q84" i="21"/>
  <c r="S83" i="21"/>
  <c r="J83" i="21"/>
  <c r="D82" i="21"/>
  <c r="F82" i="21"/>
  <c r="K82" i="21"/>
  <c r="P82" i="21"/>
  <c r="N78" i="21"/>
  <c r="F78" i="21"/>
  <c r="R73" i="21"/>
  <c r="G73" i="21"/>
  <c r="D72" i="21"/>
  <c r="C72" i="21"/>
  <c r="K72" i="21"/>
  <c r="S72" i="21"/>
  <c r="F72" i="21"/>
  <c r="N72" i="21"/>
  <c r="D146" i="21"/>
  <c r="H146" i="21"/>
  <c r="L146" i="21"/>
  <c r="P146" i="21"/>
  <c r="T146" i="21"/>
  <c r="E146" i="21"/>
  <c r="I146" i="21"/>
  <c r="M146" i="21"/>
  <c r="Q146" i="21"/>
  <c r="U146" i="21"/>
  <c r="C144" i="21"/>
  <c r="H144" i="21"/>
  <c r="M144" i="21"/>
  <c r="Q144" i="21"/>
  <c r="U144" i="21"/>
  <c r="D144" i="21"/>
  <c r="J144" i="21"/>
  <c r="N144" i="21"/>
  <c r="R144" i="21"/>
  <c r="H142" i="21"/>
  <c r="Q141" i="21"/>
  <c r="I141" i="21"/>
  <c r="L138" i="21"/>
  <c r="H130" i="21"/>
  <c r="J208" i="21"/>
  <c r="L77" i="21"/>
  <c r="S145" i="21"/>
  <c r="N145" i="21"/>
  <c r="H145" i="21"/>
  <c r="C145" i="21"/>
  <c r="S137" i="21"/>
  <c r="O137" i="21"/>
  <c r="K137" i="21"/>
  <c r="G137" i="21"/>
  <c r="S136" i="21"/>
  <c r="K136" i="21"/>
  <c r="E134" i="21"/>
  <c r="I134" i="21"/>
  <c r="M134" i="21"/>
  <c r="Q134" i="21"/>
  <c r="U134" i="21"/>
  <c r="R133" i="21"/>
  <c r="K133" i="21"/>
  <c r="U131" i="21"/>
  <c r="U207" i="21"/>
  <c r="M207" i="21"/>
  <c r="E133" i="21"/>
  <c r="C133" i="21"/>
  <c r="H133" i="21"/>
  <c r="N133" i="21"/>
  <c r="S133" i="21"/>
  <c r="F131" i="21"/>
  <c r="R131" i="21"/>
  <c r="C207" i="21"/>
  <c r="G207" i="21"/>
  <c r="K207" i="21"/>
  <c r="O207" i="21"/>
  <c r="S207" i="21"/>
  <c r="D207" i="21"/>
  <c r="H207" i="21"/>
  <c r="L207" i="21"/>
  <c r="P207" i="21"/>
  <c r="T207" i="21"/>
  <c r="C204" i="21"/>
  <c r="G204" i="21"/>
  <c r="K204" i="21"/>
  <c r="O204" i="21"/>
  <c r="S204" i="21"/>
  <c r="D204" i="21"/>
  <c r="H204" i="21"/>
  <c r="L204" i="21"/>
  <c r="P204" i="21"/>
  <c r="T204" i="21"/>
  <c r="E204" i="21"/>
  <c r="I204" i="21"/>
  <c r="M204" i="21"/>
  <c r="Q204" i="21"/>
  <c r="U204" i="21"/>
  <c r="C195" i="21"/>
  <c r="G195" i="21"/>
  <c r="K195" i="21"/>
  <c r="O195" i="21"/>
  <c r="S195" i="21"/>
  <c r="D195" i="21"/>
  <c r="H195" i="21"/>
  <c r="L195" i="21"/>
  <c r="P195" i="21"/>
  <c r="T195" i="21"/>
  <c r="E195" i="21"/>
  <c r="I195" i="21"/>
  <c r="M195" i="21"/>
  <c r="Q195" i="21"/>
  <c r="U195" i="21"/>
  <c r="F195" i="21"/>
  <c r="J195" i="21"/>
  <c r="N195" i="21"/>
  <c r="S206" i="21"/>
  <c r="O206" i="21"/>
  <c r="K206" i="21"/>
  <c r="G206" i="21"/>
  <c r="T203" i="21"/>
  <c r="P203" i="21"/>
  <c r="L203" i="21"/>
  <c r="H203" i="21"/>
  <c r="D203" i="21"/>
  <c r="U202" i="21"/>
  <c r="P202" i="21"/>
  <c r="J202" i="21"/>
  <c r="N199" i="21"/>
  <c r="F199" i="21"/>
  <c r="U198" i="21"/>
  <c r="M198" i="21"/>
  <c r="S203" i="21"/>
  <c r="O203" i="21"/>
  <c r="K203" i="21"/>
  <c r="G203" i="21"/>
  <c r="C202" i="21"/>
  <c r="G202" i="21"/>
  <c r="K202" i="21"/>
  <c r="O202" i="21"/>
  <c r="S202" i="21"/>
  <c r="D202" i="21"/>
  <c r="S199" i="21"/>
  <c r="K199" i="21"/>
  <c r="C198" i="21"/>
  <c r="G198" i="21"/>
  <c r="K198" i="21"/>
  <c r="O198" i="21"/>
  <c r="S198" i="21"/>
  <c r="D198" i="21"/>
  <c r="H198" i="21"/>
  <c r="L198" i="21"/>
  <c r="P198" i="21"/>
  <c r="T198" i="21"/>
  <c r="C191" i="21"/>
  <c r="G191" i="21"/>
  <c r="K191" i="21"/>
  <c r="O191" i="21"/>
  <c r="S191" i="21"/>
  <c r="D191" i="21"/>
  <c r="H191" i="21"/>
  <c r="L191" i="21"/>
  <c r="P191" i="21"/>
  <c r="T191" i="21"/>
  <c r="E191" i="21"/>
  <c r="I191" i="21"/>
  <c r="M191" i="21"/>
  <c r="Q191" i="21"/>
  <c r="U191" i="21"/>
  <c r="D199" i="21"/>
  <c r="H199" i="21"/>
  <c r="L199" i="21"/>
  <c r="P199" i="21"/>
  <c r="T199" i="21"/>
  <c r="E199" i="21"/>
  <c r="I199" i="21"/>
  <c r="M199" i="21"/>
  <c r="Q199" i="21"/>
  <c r="U199" i="21"/>
  <c r="T194" i="21"/>
  <c r="P194" i="21"/>
  <c r="L194" i="21"/>
  <c r="H194" i="21"/>
  <c r="D194" i="21"/>
  <c r="T190" i="21"/>
  <c r="P190" i="21"/>
  <c r="L190" i="21"/>
  <c r="H190" i="21"/>
  <c r="D190" i="21"/>
  <c r="U200" i="21"/>
  <c r="Q200" i="21"/>
  <c r="M200" i="21"/>
  <c r="I200" i="21"/>
  <c r="Q196" i="21"/>
  <c r="M196" i="21"/>
  <c r="I196" i="21"/>
  <c r="S194" i="21"/>
  <c r="O194" i="21"/>
  <c r="K194" i="21"/>
  <c r="G194" i="21"/>
  <c r="U192" i="21"/>
  <c r="Q192" i="21"/>
  <c r="M192" i="21"/>
  <c r="I192" i="21"/>
  <c r="S190" i="21"/>
  <c r="E219" i="21" s="1"/>
  <c r="O218" i="21" s="1"/>
  <c r="Q218" i="21" s="1"/>
  <c r="S218" i="21" s="1"/>
  <c r="O190" i="21"/>
  <c r="K190" i="21"/>
  <c r="G190" i="21"/>
  <c r="E77" i="21"/>
  <c r="D77" i="21"/>
  <c r="J77" i="21"/>
  <c r="O77" i="21"/>
  <c r="T77" i="21"/>
  <c r="J76" i="21"/>
  <c r="O74" i="21"/>
  <c r="C148" i="21"/>
  <c r="G148" i="21"/>
  <c r="K148" i="21"/>
  <c r="O148" i="21"/>
  <c r="S148" i="21"/>
  <c r="D148" i="21"/>
  <c r="H148" i="21"/>
  <c r="L148" i="21"/>
  <c r="P148" i="21"/>
  <c r="T148" i="21"/>
  <c r="E148" i="21"/>
  <c r="I148" i="21"/>
  <c r="M148" i="21"/>
  <c r="Q148" i="21"/>
  <c r="U148" i="21"/>
  <c r="M142" i="21"/>
  <c r="E79" i="21"/>
  <c r="F79" i="21"/>
  <c r="Q79" i="21"/>
  <c r="D74" i="21"/>
  <c r="H74" i="21"/>
  <c r="L74" i="21"/>
  <c r="P74" i="21"/>
  <c r="T74" i="21"/>
  <c r="E74" i="21"/>
  <c r="I74" i="21"/>
  <c r="M74" i="21"/>
  <c r="Q74" i="21"/>
  <c r="U74" i="21"/>
  <c r="D139" i="21"/>
  <c r="H139" i="21"/>
  <c r="L139" i="21"/>
  <c r="P139" i="21"/>
  <c r="T139" i="21"/>
  <c r="C139" i="21"/>
  <c r="I139" i="21"/>
  <c r="N139" i="21"/>
  <c r="S139" i="21"/>
  <c r="E139" i="21"/>
  <c r="J139" i="21"/>
  <c r="O139" i="21"/>
  <c r="U139" i="21"/>
  <c r="F139" i="21"/>
  <c r="K139" i="21"/>
  <c r="Q139" i="21"/>
  <c r="C84" i="21"/>
  <c r="D84" i="21"/>
  <c r="I84" i="21"/>
  <c r="N84" i="21"/>
  <c r="T84" i="21"/>
  <c r="T81" i="21"/>
  <c r="L81" i="21"/>
  <c r="F81" i="21"/>
  <c r="U87" i="21"/>
  <c r="Q87" i="21"/>
  <c r="M87" i="21"/>
  <c r="I87" i="21"/>
  <c r="P84" i="21"/>
  <c r="H84" i="21"/>
  <c r="E82" i="21"/>
  <c r="I82" i="21"/>
  <c r="M82" i="21"/>
  <c r="Q82" i="21"/>
  <c r="U82" i="21"/>
  <c r="R81" i="21"/>
  <c r="K81" i="21"/>
  <c r="G80" i="21"/>
  <c r="J80" i="21"/>
  <c r="J79" i="21"/>
  <c r="N77" i="21"/>
  <c r="G77" i="21"/>
  <c r="S76" i="21"/>
  <c r="N74" i="21"/>
  <c r="F74" i="21"/>
  <c r="N148" i="21"/>
  <c r="M139" i="21"/>
  <c r="E81" i="21"/>
  <c r="C81" i="21"/>
  <c r="H81" i="21"/>
  <c r="N81" i="21"/>
  <c r="S81" i="21"/>
  <c r="I79" i="21"/>
  <c r="D76" i="21"/>
  <c r="F76" i="21"/>
  <c r="N76" i="21"/>
  <c r="G76" i="21"/>
  <c r="O76" i="21"/>
  <c r="S74" i="21"/>
  <c r="K74" i="21"/>
  <c r="C74" i="21"/>
  <c r="C142" i="21"/>
  <c r="G142" i="21"/>
  <c r="K142" i="21"/>
  <c r="O142" i="21"/>
  <c r="S142" i="21"/>
  <c r="D142" i="21"/>
  <c r="I142" i="21"/>
  <c r="N142" i="21"/>
  <c r="T142" i="21"/>
  <c r="E142" i="21"/>
  <c r="J142" i="21"/>
  <c r="P142" i="21"/>
  <c r="U142" i="21"/>
  <c r="F142" i="21"/>
  <c r="L142" i="21"/>
  <c r="Q142" i="21"/>
  <c r="G139" i="21"/>
  <c r="T147" i="21"/>
  <c r="P147" i="21"/>
  <c r="L147" i="21"/>
  <c r="H147" i="21"/>
  <c r="D147" i="21"/>
  <c r="D143" i="21"/>
  <c r="H143" i="21"/>
  <c r="L143" i="21"/>
  <c r="P143" i="21"/>
  <c r="T143" i="21"/>
  <c r="E140" i="21"/>
  <c r="I140" i="21"/>
  <c r="M140" i="21"/>
  <c r="Q140" i="21"/>
  <c r="U140" i="21"/>
  <c r="C135" i="21"/>
  <c r="G135" i="21"/>
  <c r="K135" i="21"/>
  <c r="O135" i="21"/>
  <c r="S135" i="21"/>
  <c r="D135" i="21"/>
  <c r="H135" i="21"/>
  <c r="L135" i="21"/>
  <c r="P135" i="21"/>
  <c r="T135" i="21"/>
  <c r="C131" i="21"/>
  <c r="G131" i="21"/>
  <c r="K131" i="21"/>
  <c r="O131" i="21"/>
  <c r="S131" i="21"/>
  <c r="D131" i="21"/>
  <c r="H131" i="21"/>
  <c r="L131" i="21"/>
  <c r="P131" i="21"/>
  <c r="T131" i="21"/>
  <c r="U70" i="21"/>
  <c r="Q70" i="21"/>
  <c r="E97" i="21" s="1"/>
  <c r="M70" i="21"/>
  <c r="I70" i="21"/>
  <c r="U149" i="21"/>
  <c r="Q149" i="21"/>
  <c r="M149" i="21"/>
  <c r="I149" i="21"/>
  <c r="S147" i="21"/>
  <c r="O147" i="21"/>
  <c r="K147" i="21"/>
  <c r="G147" i="21"/>
  <c r="U145" i="21"/>
  <c r="Q145" i="21"/>
  <c r="M145" i="21"/>
  <c r="I145" i="21"/>
  <c r="E144" i="21"/>
  <c r="I144" i="21"/>
  <c r="Q143" i="21"/>
  <c r="K143" i="21"/>
  <c r="F143" i="21"/>
  <c r="P140" i="21"/>
  <c r="K140" i="21"/>
  <c r="F140" i="21"/>
  <c r="D136" i="21"/>
  <c r="H136" i="21"/>
  <c r="L136" i="21"/>
  <c r="P136" i="21"/>
  <c r="T136" i="21"/>
  <c r="E136" i="21"/>
  <c r="I136" i="21"/>
  <c r="M136" i="21"/>
  <c r="Q136" i="21"/>
  <c r="U136" i="21"/>
  <c r="Q135" i="21"/>
  <c r="I135" i="21"/>
  <c r="D132" i="21"/>
  <c r="H132" i="21"/>
  <c r="L132" i="21"/>
  <c r="P132" i="21"/>
  <c r="T132" i="21"/>
  <c r="E132" i="21"/>
  <c r="I132" i="21"/>
  <c r="M132" i="21"/>
  <c r="Q132" i="21"/>
  <c r="U132" i="21"/>
  <c r="Q131" i="21"/>
  <c r="I131" i="21"/>
  <c r="S138" i="21"/>
  <c r="O138" i="21"/>
  <c r="K138" i="21"/>
  <c r="G138" i="21"/>
  <c r="U133" i="21"/>
  <c r="Q133" i="21"/>
  <c r="M133" i="21"/>
  <c r="I133" i="21"/>
  <c r="R89" i="21"/>
  <c r="J89" i="21"/>
  <c r="D86" i="21"/>
  <c r="H86" i="21"/>
  <c r="L86" i="21"/>
  <c r="P86" i="21"/>
  <c r="T86" i="21"/>
  <c r="E86" i="21"/>
  <c r="I86" i="21"/>
  <c r="M86" i="21"/>
  <c r="Q86" i="21"/>
  <c r="U86" i="21"/>
  <c r="C75" i="21"/>
  <c r="G75" i="21"/>
  <c r="K75" i="21"/>
  <c r="O75" i="21"/>
  <c r="S75" i="21"/>
  <c r="D75" i="21"/>
  <c r="H75" i="21"/>
  <c r="L75" i="21"/>
  <c r="P75" i="21"/>
  <c r="T75" i="21"/>
  <c r="E75" i="21"/>
  <c r="I75" i="21"/>
  <c r="M75" i="21"/>
  <c r="Q75" i="21"/>
  <c r="U75" i="21"/>
  <c r="F75" i="21"/>
  <c r="J75" i="21"/>
  <c r="Q89" i="21"/>
  <c r="I89" i="21"/>
  <c r="O86" i="21"/>
  <c r="G86" i="21"/>
  <c r="O96" i="21"/>
  <c r="Q96" i="21" s="1"/>
  <c r="S96" i="21" s="1"/>
  <c r="N89" i="21"/>
  <c r="N86" i="21"/>
  <c r="F86" i="21"/>
  <c r="U85" i="21"/>
  <c r="M85" i="21"/>
  <c r="R75" i="21"/>
  <c r="C89" i="21"/>
  <c r="G89" i="21"/>
  <c r="K89" i="21"/>
  <c r="O89" i="21"/>
  <c r="S89" i="21"/>
  <c r="D89" i="21"/>
  <c r="H89" i="21"/>
  <c r="L89" i="21"/>
  <c r="P89" i="21"/>
  <c r="T89" i="21"/>
  <c r="U89" i="21"/>
  <c r="M89" i="21"/>
  <c r="E89" i="21"/>
  <c r="S86" i="21"/>
  <c r="K86" i="21"/>
  <c r="C86" i="21"/>
  <c r="C85" i="21"/>
  <c r="G85" i="21"/>
  <c r="K85" i="21"/>
  <c r="O85" i="21"/>
  <c r="S85" i="21"/>
  <c r="D85" i="21"/>
  <c r="H85" i="21"/>
  <c r="L85" i="21"/>
  <c r="P85" i="21"/>
  <c r="T85" i="21"/>
  <c r="D80" i="21"/>
  <c r="H80" i="21"/>
  <c r="L80" i="21"/>
  <c r="P80" i="21"/>
  <c r="T80" i="21"/>
  <c r="E80" i="21"/>
  <c r="I80" i="21"/>
  <c r="M80" i="21"/>
  <c r="Q80" i="21"/>
  <c r="U80" i="21"/>
  <c r="C80" i="21"/>
  <c r="K80" i="21"/>
  <c r="S80" i="21"/>
  <c r="F80" i="21"/>
  <c r="N80" i="21"/>
  <c r="N75" i="21"/>
  <c r="S88" i="21"/>
  <c r="O88" i="21"/>
  <c r="K88" i="21"/>
  <c r="G88" i="21"/>
  <c r="S84" i="21"/>
  <c r="O84" i="21"/>
  <c r="K84" i="21"/>
  <c r="G84" i="21"/>
  <c r="R83" i="21"/>
  <c r="N83" i="21"/>
  <c r="I83" i="21"/>
  <c r="U79" i="21"/>
  <c r="M79" i="21"/>
  <c r="C83" i="21"/>
  <c r="G83" i="21"/>
  <c r="K83" i="21"/>
  <c r="C79" i="21"/>
  <c r="G79" i="21"/>
  <c r="K79" i="21"/>
  <c r="O79" i="21"/>
  <c r="S79" i="21"/>
  <c r="D79" i="21"/>
  <c r="H79" i="21"/>
  <c r="L79" i="21"/>
  <c r="P79" i="21"/>
  <c r="T79" i="21"/>
  <c r="C71" i="21"/>
  <c r="G71" i="21"/>
  <c r="K71" i="21"/>
  <c r="O71" i="21"/>
  <c r="S71" i="21"/>
  <c r="D71" i="21"/>
  <c r="H71" i="21"/>
  <c r="L71" i="21"/>
  <c r="P71" i="21"/>
  <c r="T71" i="21"/>
  <c r="E71" i="21"/>
  <c r="I71" i="21"/>
  <c r="M71" i="21"/>
  <c r="Q71" i="21"/>
  <c r="U71" i="21"/>
  <c r="U76" i="21"/>
  <c r="Q76" i="21"/>
  <c r="M76" i="21"/>
  <c r="I76" i="21"/>
  <c r="E76" i="21"/>
  <c r="U72" i="21"/>
  <c r="Q72" i="21"/>
  <c r="M72" i="21"/>
  <c r="I72" i="21"/>
  <c r="E72" i="21"/>
  <c r="U81" i="21"/>
  <c r="Q81" i="21"/>
  <c r="M81" i="21"/>
  <c r="I81" i="21"/>
  <c r="U77" i="21"/>
  <c r="Q77" i="21"/>
  <c r="M77" i="21"/>
  <c r="I77" i="21"/>
  <c r="T76" i="21"/>
  <c r="P76" i="21"/>
  <c r="L76" i="21"/>
  <c r="H76" i="21"/>
  <c r="U73" i="21"/>
  <c r="Q73" i="21"/>
  <c r="M73" i="21"/>
  <c r="I73" i="21"/>
  <c r="T72" i="21"/>
  <c r="P72" i="21"/>
  <c r="L72" i="21"/>
  <c r="H72" i="21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47" i="24"/>
  <c r="T216" i="21" l="1"/>
  <c r="AE189" i="21"/>
  <c r="AE129" i="21"/>
  <c r="AE69" i="21"/>
  <c r="AE249" i="21"/>
  <c r="M64" i="21"/>
  <c r="N64" i="21" s="1"/>
  <c r="M184" i="21"/>
  <c r="N184" i="21" s="1"/>
  <c r="M244" i="21"/>
  <c r="N244" i="21" s="1"/>
  <c r="T96" i="21"/>
  <c r="T218" i="21"/>
  <c r="T98" i="21"/>
  <c r="T156" i="21"/>
  <c r="M124" i="21"/>
  <c r="N124" i="21" s="1"/>
  <c r="T276" i="21"/>
  <c r="T158" i="21"/>
  <c r="S278" i="21"/>
  <c r="T278" i="21"/>
  <c r="O244" i="21"/>
  <c r="I285" i="21" s="1"/>
  <c r="O184" i="21"/>
  <c r="I225" i="21" s="1"/>
  <c r="O124" i="21"/>
  <c r="H155" i="21" s="1"/>
  <c r="A95" i="11"/>
  <c r="A96" i="11" s="1"/>
  <c r="A97" i="11" s="1"/>
  <c r="A98" i="11" s="1"/>
  <c r="A71" i="11"/>
  <c r="A72" i="11" s="1"/>
  <c r="D244" i="21"/>
  <c r="A74" i="24"/>
  <c r="A75" i="24" s="1"/>
  <c r="A76" i="24" s="1"/>
  <c r="A97" i="24"/>
  <c r="A98" i="24" s="1"/>
  <c r="A99" i="24" s="1"/>
  <c r="A101" i="24" s="1"/>
  <c r="A102" i="24" s="1"/>
  <c r="A41" i="11"/>
  <c r="A42" i="11" s="1"/>
  <c r="A43" i="11" s="1"/>
  <c r="A66" i="11"/>
  <c r="A67" i="11" s="1"/>
  <c r="A68" i="11" s="1"/>
  <c r="A69" i="11" s="1"/>
  <c r="A43" i="24"/>
  <c r="A44" i="24" s="1"/>
  <c r="A67" i="24"/>
  <c r="A68" i="24" s="1"/>
  <c r="A69" i="24" s="1"/>
  <c r="A71" i="24" s="1"/>
  <c r="A72" i="24" s="1"/>
  <c r="A36" i="33"/>
  <c r="A57" i="33"/>
  <c r="A79" i="33"/>
  <c r="A58" i="33"/>
  <c r="A101" i="33"/>
  <c r="A80" i="33"/>
  <c r="A123" i="33"/>
  <c r="A102" i="33"/>
  <c r="I275" i="21"/>
  <c r="E184" i="21"/>
  <c r="J214" i="21" s="1"/>
  <c r="E244" i="21"/>
  <c r="J244" i="21"/>
  <c r="K244" i="21"/>
  <c r="J124" i="21"/>
  <c r="I215" i="21"/>
  <c r="J184" i="21"/>
  <c r="K184" i="21"/>
  <c r="D184" i="21"/>
  <c r="O64" i="21"/>
  <c r="I155" i="21"/>
  <c r="D124" i="21"/>
  <c r="E124" i="21"/>
  <c r="K124" i="21"/>
  <c r="I95" i="21"/>
  <c r="J64" i="21"/>
  <c r="K64" i="21"/>
  <c r="D64" i="21"/>
  <c r="E64" i="2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46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L285" i="21" l="1"/>
  <c r="Q285" i="21" s="1"/>
  <c r="L225" i="21"/>
  <c r="Y204" i="21" s="1"/>
  <c r="Y250" i="21"/>
  <c r="Y267" i="21"/>
  <c r="Y191" i="21"/>
  <c r="Z266" i="21"/>
  <c r="Z265" i="21"/>
  <c r="Y265" i="21"/>
  <c r="Z200" i="21"/>
  <c r="Y258" i="21"/>
  <c r="Y260" i="21"/>
  <c r="Z251" i="21"/>
  <c r="Y251" i="21"/>
  <c r="W278" i="21"/>
  <c r="Y206" i="21"/>
  <c r="Y209" i="21"/>
  <c r="Y193" i="21"/>
  <c r="Y268" i="21"/>
  <c r="Y252" i="21"/>
  <c r="Z259" i="21"/>
  <c r="Z260" i="21"/>
  <c r="Y259" i="21"/>
  <c r="Y198" i="21"/>
  <c r="Z207" i="21"/>
  <c r="Z191" i="21"/>
  <c r="Y266" i="21"/>
  <c r="Z268" i="21"/>
  <c r="Z257" i="21"/>
  <c r="Z258" i="21"/>
  <c r="Y257" i="21"/>
  <c r="Z192" i="21"/>
  <c r="Y196" i="21"/>
  <c r="Y190" i="21"/>
  <c r="Y199" i="21"/>
  <c r="K155" i="21"/>
  <c r="S155" i="21" s="1"/>
  <c r="W155" i="21" s="1"/>
  <c r="Z155" i="21" s="1"/>
  <c r="Z254" i="21"/>
  <c r="Y264" i="21"/>
  <c r="Y256" i="21"/>
  <c r="Z252" i="21"/>
  <c r="Z263" i="21"/>
  <c r="Z255" i="21"/>
  <c r="Z264" i="21"/>
  <c r="Z256" i="21"/>
  <c r="Y263" i="21"/>
  <c r="Y255" i="21"/>
  <c r="Z208" i="21"/>
  <c r="Z190" i="21"/>
  <c r="Y194" i="21"/>
  <c r="Z194" i="21"/>
  <c r="Z203" i="21"/>
  <c r="Z204" i="21"/>
  <c r="Y205" i="21"/>
  <c r="Y197" i="21"/>
  <c r="I307" i="21"/>
  <c r="W276" i="21"/>
  <c r="Z250" i="21"/>
  <c r="Y262" i="21"/>
  <c r="Y254" i="21"/>
  <c r="Z269" i="21"/>
  <c r="Z261" i="21"/>
  <c r="Z253" i="21"/>
  <c r="Z262" i="21"/>
  <c r="Y269" i="21"/>
  <c r="Y261" i="21"/>
  <c r="Z202" i="21"/>
  <c r="Y200" i="21"/>
  <c r="Y192" i="21"/>
  <c r="Z209" i="21"/>
  <c r="Z193" i="21"/>
  <c r="Z196" i="21"/>
  <c r="Y203" i="21"/>
  <c r="H215" i="21"/>
  <c r="H275" i="21"/>
  <c r="H280" i="21"/>
  <c r="H220" i="21"/>
  <c r="H160" i="21"/>
  <c r="I165" i="21"/>
  <c r="L165" i="21" s="1"/>
  <c r="Q165" i="21" s="1"/>
  <c r="H95" i="21"/>
  <c r="I105" i="21"/>
  <c r="L105" i="21" s="1"/>
  <c r="Q105" i="21" s="1"/>
  <c r="I214" i="21"/>
  <c r="L214" i="21" s="1"/>
  <c r="T214" i="21" s="1"/>
  <c r="T221" i="21" s="1"/>
  <c r="G214" i="21"/>
  <c r="K214" i="21" s="1"/>
  <c r="S214" i="21" s="1"/>
  <c r="S221" i="21" s="1"/>
  <c r="H214" i="21"/>
  <c r="A73" i="11"/>
  <c r="A74" i="11" s="1"/>
  <c r="R230" i="21"/>
  <c r="I305" i="21"/>
  <c r="W218" i="21"/>
  <c r="AF379" i="23" s="1"/>
  <c r="R231" i="21"/>
  <c r="I306" i="21"/>
  <c r="R111" i="21"/>
  <c r="I304" i="21"/>
  <c r="P244" i="21"/>
  <c r="C286" i="21" s="1"/>
  <c r="L244" i="21"/>
  <c r="Q244" i="21"/>
  <c r="D286" i="21" s="1"/>
  <c r="E274" i="21"/>
  <c r="E275" i="21"/>
  <c r="E276" i="21"/>
  <c r="O277" i="21" s="1"/>
  <c r="Q277" i="21" s="1"/>
  <c r="T277" i="21" s="1"/>
  <c r="W277" i="21" s="1"/>
  <c r="E278" i="21"/>
  <c r="O279" i="21" s="1"/>
  <c r="Q279" i="21" s="1"/>
  <c r="T279" i="21" s="1"/>
  <c r="W279" i="21" s="1"/>
  <c r="R244" i="21"/>
  <c r="F286" i="21" s="1"/>
  <c r="E285" i="21"/>
  <c r="E286" i="21"/>
  <c r="V443" i="23"/>
  <c r="J274" i="21"/>
  <c r="G274" i="21"/>
  <c r="H274" i="21"/>
  <c r="I274" i="21"/>
  <c r="H100" i="21"/>
  <c r="P184" i="21"/>
  <c r="C226" i="21" s="1"/>
  <c r="L184" i="21"/>
  <c r="Q184" i="21"/>
  <c r="D226" i="21" s="1"/>
  <c r="R184" i="21"/>
  <c r="F226" i="21" s="1"/>
  <c r="E214" i="21"/>
  <c r="E225" i="21"/>
  <c r="E226" i="21"/>
  <c r="E215" i="21"/>
  <c r="E216" i="21"/>
  <c r="O217" i="21" s="1"/>
  <c r="Q217" i="21" s="1"/>
  <c r="T217" i="21" s="1"/>
  <c r="E218" i="21"/>
  <c r="O219" i="21" s="1"/>
  <c r="Q219" i="21" s="1"/>
  <c r="T219" i="21" s="1"/>
  <c r="W216" i="21"/>
  <c r="V379" i="23" s="1"/>
  <c r="P124" i="21"/>
  <c r="C166" i="21" s="1"/>
  <c r="Q124" i="21"/>
  <c r="D166" i="21" s="1"/>
  <c r="E154" i="21"/>
  <c r="E165" i="21"/>
  <c r="E166" i="21"/>
  <c r="R124" i="21"/>
  <c r="F166" i="21" s="1"/>
  <c r="E155" i="21"/>
  <c r="W158" i="21"/>
  <c r="AF315" i="23" s="1"/>
  <c r="L124" i="21"/>
  <c r="E156" i="21"/>
  <c r="O157" i="21" s="1"/>
  <c r="Q157" i="21" s="1"/>
  <c r="T157" i="21" s="1"/>
  <c r="E158" i="21"/>
  <c r="O159" i="21" s="1"/>
  <c r="Q159" i="21" s="1"/>
  <c r="T159" i="21" s="1"/>
  <c r="I154" i="21"/>
  <c r="J154" i="21"/>
  <c r="G154" i="21"/>
  <c r="H154" i="21"/>
  <c r="W156" i="21"/>
  <c r="P64" i="21"/>
  <c r="C106" i="21" s="1"/>
  <c r="L64" i="21"/>
  <c r="Q64" i="21"/>
  <c r="D106" i="21" s="1"/>
  <c r="E96" i="21"/>
  <c r="O97" i="21" s="1"/>
  <c r="Q97" i="21" s="1"/>
  <c r="E98" i="21"/>
  <c r="O99" i="21" s="1"/>
  <c r="Q99" i="21" s="1"/>
  <c r="E105" i="21"/>
  <c r="E106" i="21"/>
  <c r="E95" i="21"/>
  <c r="R64" i="21"/>
  <c r="F106" i="21" s="1"/>
  <c r="E94" i="21"/>
  <c r="W98" i="21"/>
  <c r="H94" i="21"/>
  <c r="I94" i="21"/>
  <c r="J94" i="21"/>
  <c r="G94" i="21"/>
  <c r="W96" i="21"/>
  <c r="V251" i="23" s="1"/>
  <c r="A101" i="30"/>
  <c r="A102" i="30" s="1"/>
  <c r="A103" i="30" s="1"/>
  <c r="A104" i="30" s="1"/>
  <c r="A77" i="30"/>
  <c r="A78" i="30" s="1"/>
  <c r="A79" i="30" s="1"/>
  <c r="A80" i="30" s="1"/>
  <c r="A53" i="30"/>
  <c r="A54" i="30" s="1"/>
  <c r="A55" i="30" s="1"/>
  <c r="A56" i="30" s="1"/>
  <c r="A29" i="30"/>
  <c r="A30" i="30" s="1"/>
  <c r="A31" i="30" s="1"/>
  <c r="A32" i="30" s="1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Q8" i="3"/>
  <c r="R8" i="3"/>
  <c r="S8" i="3"/>
  <c r="Q14" i="3" s="1"/>
  <c r="R14" i="3" s="1"/>
  <c r="S14" i="3" s="1"/>
  <c r="T14" i="3" s="1"/>
  <c r="U14" i="3" s="1"/>
  <c r="V14" i="3" s="1"/>
  <c r="R12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1" i="3"/>
  <c r="R21" i="3"/>
  <c r="S21" i="3"/>
  <c r="T21" i="3"/>
  <c r="U21" i="3"/>
  <c r="V21" i="3"/>
  <c r="Q22" i="3"/>
  <c r="R22" i="3"/>
  <c r="S22" i="3"/>
  <c r="T22" i="3"/>
  <c r="U22" i="3"/>
  <c r="V22" i="3"/>
  <c r="Q23" i="3"/>
  <c r="R23" i="3"/>
  <c r="S23" i="3"/>
  <c r="T23" i="3"/>
  <c r="U23" i="3"/>
  <c r="V23" i="3"/>
  <c r="Q24" i="3"/>
  <c r="R24" i="3"/>
  <c r="S24" i="3"/>
  <c r="T24" i="3"/>
  <c r="U24" i="3"/>
  <c r="V24" i="3"/>
  <c r="Q25" i="3"/>
  <c r="R25" i="3"/>
  <c r="S25" i="3"/>
  <c r="T25" i="3"/>
  <c r="U25" i="3"/>
  <c r="V25" i="3"/>
  <c r="Q26" i="3"/>
  <c r="R26" i="3"/>
  <c r="S26" i="3"/>
  <c r="T26" i="3"/>
  <c r="U26" i="3"/>
  <c r="V26" i="3"/>
  <c r="Q27" i="3"/>
  <c r="R27" i="3"/>
  <c r="S27" i="3"/>
  <c r="T27" i="3"/>
  <c r="U27" i="3"/>
  <c r="V27" i="3"/>
  <c r="Q28" i="3"/>
  <c r="R28" i="3"/>
  <c r="S28" i="3"/>
  <c r="T28" i="3"/>
  <c r="U28" i="3"/>
  <c r="V28" i="3"/>
  <c r="Q29" i="3"/>
  <c r="R29" i="3"/>
  <c r="S29" i="3"/>
  <c r="T29" i="3"/>
  <c r="U29" i="3"/>
  <c r="V29" i="3"/>
  <c r="Q30" i="3"/>
  <c r="R30" i="3"/>
  <c r="S30" i="3"/>
  <c r="T30" i="3"/>
  <c r="U30" i="3"/>
  <c r="V30" i="3"/>
  <c r="Q31" i="3"/>
  <c r="R31" i="3"/>
  <c r="S31" i="3"/>
  <c r="T31" i="3"/>
  <c r="U31" i="3"/>
  <c r="V31" i="3"/>
  <c r="Q32" i="3"/>
  <c r="R32" i="3"/>
  <c r="S32" i="3"/>
  <c r="T32" i="3"/>
  <c r="U32" i="3"/>
  <c r="V32" i="3"/>
  <c r="Q33" i="3"/>
  <c r="R33" i="3"/>
  <c r="S33" i="3"/>
  <c r="T33" i="3"/>
  <c r="U33" i="3"/>
  <c r="V33" i="3"/>
  <c r="Q34" i="3"/>
  <c r="R34" i="3"/>
  <c r="S34" i="3"/>
  <c r="T34" i="3"/>
  <c r="U34" i="3"/>
  <c r="V34" i="3"/>
  <c r="J40" i="3"/>
  <c r="K40" i="3"/>
  <c r="L40" i="3"/>
  <c r="J46" i="3" s="1"/>
  <c r="K46" i="3" s="1"/>
  <c r="L46" i="3" s="1"/>
  <c r="M46" i="3" s="1"/>
  <c r="N46" i="3" s="1"/>
  <c r="O46" i="3" s="1"/>
  <c r="K44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58" i="3"/>
  <c r="K58" i="3"/>
  <c r="L58" i="3"/>
  <c r="M58" i="3"/>
  <c r="N58" i="3"/>
  <c r="O58" i="3"/>
  <c r="J59" i="3"/>
  <c r="K59" i="3"/>
  <c r="L59" i="3"/>
  <c r="M59" i="3"/>
  <c r="N59" i="3"/>
  <c r="O59" i="3"/>
  <c r="J60" i="3"/>
  <c r="K60" i="3"/>
  <c r="L60" i="3"/>
  <c r="M60" i="3"/>
  <c r="N60" i="3"/>
  <c r="O60" i="3"/>
  <c r="J61" i="3"/>
  <c r="K61" i="3"/>
  <c r="L61" i="3"/>
  <c r="M61" i="3"/>
  <c r="N61" i="3"/>
  <c r="O61" i="3"/>
  <c r="J62" i="3"/>
  <c r="K62" i="3"/>
  <c r="L62" i="3"/>
  <c r="M62" i="3"/>
  <c r="N62" i="3"/>
  <c r="O62" i="3"/>
  <c r="J63" i="3"/>
  <c r="K63" i="3"/>
  <c r="L63" i="3"/>
  <c r="M63" i="3"/>
  <c r="N63" i="3"/>
  <c r="O63" i="3"/>
  <c r="J64" i="3"/>
  <c r="K64" i="3"/>
  <c r="L64" i="3"/>
  <c r="M64" i="3"/>
  <c r="N64" i="3"/>
  <c r="O64" i="3"/>
  <c r="J65" i="3"/>
  <c r="K65" i="3"/>
  <c r="L65" i="3"/>
  <c r="M65" i="3"/>
  <c r="N65" i="3"/>
  <c r="O65" i="3"/>
  <c r="J66" i="3"/>
  <c r="K66" i="3"/>
  <c r="L66" i="3"/>
  <c r="M66" i="3"/>
  <c r="N66" i="3"/>
  <c r="O66" i="3"/>
  <c r="B40" i="3"/>
  <c r="C40" i="3"/>
  <c r="D40" i="3"/>
  <c r="B46" i="3" s="1"/>
  <c r="C46" i="3" s="1"/>
  <c r="D46" i="3" s="1"/>
  <c r="E46" i="3" s="1"/>
  <c r="F46" i="3" s="1"/>
  <c r="G46" i="3" s="1"/>
  <c r="C44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J8" i="3"/>
  <c r="K8" i="3"/>
  <c r="L8" i="3"/>
  <c r="J14" i="3" s="1"/>
  <c r="K14" i="3" s="1"/>
  <c r="L14" i="3" s="1"/>
  <c r="M14" i="3" s="1"/>
  <c r="N14" i="3" s="1"/>
  <c r="O14" i="3" s="1"/>
  <c r="K12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B392" i="23"/>
  <c r="H392" i="23"/>
  <c r="G395" i="23"/>
  <c r="G397" i="23"/>
  <c r="L397" i="23" s="1"/>
  <c r="Q397" i="23" s="1"/>
  <c r="V397" i="23" s="1"/>
  <c r="AA397" i="23" s="1"/>
  <c r="B398" i="23"/>
  <c r="G398" i="23"/>
  <c r="L398" i="23"/>
  <c r="Q398" i="23"/>
  <c r="V398" i="23"/>
  <c r="AA398" i="23"/>
  <c r="AF398" i="23"/>
  <c r="AK398" i="23"/>
  <c r="B399" i="23"/>
  <c r="G399" i="23"/>
  <c r="L399" i="23"/>
  <c r="Q399" i="23"/>
  <c r="V399" i="23"/>
  <c r="AA399" i="23"/>
  <c r="AF399" i="23"/>
  <c r="AK399" i="23"/>
  <c r="B400" i="23"/>
  <c r="G400" i="23"/>
  <c r="L400" i="23"/>
  <c r="Q400" i="23"/>
  <c r="V400" i="23"/>
  <c r="AA400" i="23"/>
  <c r="AF400" i="23"/>
  <c r="AK400" i="23"/>
  <c r="B401" i="23"/>
  <c r="G401" i="23"/>
  <c r="L401" i="23"/>
  <c r="Q401" i="23"/>
  <c r="V401" i="23"/>
  <c r="AA401" i="23"/>
  <c r="AF401" i="23"/>
  <c r="AK401" i="23"/>
  <c r="B402" i="23"/>
  <c r="G402" i="23"/>
  <c r="L402" i="23"/>
  <c r="Q402" i="23"/>
  <c r="V402" i="23"/>
  <c r="AA402" i="23"/>
  <c r="AF402" i="23"/>
  <c r="AK402" i="23"/>
  <c r="B403" i="23"/>
  <c r="G403" i="23"/>
  <c r="L403" i="23"/>
  <c r="Q403" i="23"/>
  <c r="V403" i="23"/>
  <c r="AA403" i="23"/>
  <c r="AF403" i="23"/>
  <c r="AK403" i="23"/>
  <c r="B404" i="23"/>
  <c r="G404" i="23"/>
  <c r="L404" i="23"/>
  <c r="Q404" i="23"/>
  <c r="V404" i="23"/>
  <c r="AA404" i="23"/>
  <c r="AF404" i="23"/>
  <c r="AK404" i="23"/>
  <c r="B405" i="23"/>
  <c r="G405" i="23"/>
  <c r="L405" i="23"/>
  <c r="Q405" i="23"/>
  <c r="V405" i="23"/>
  <c r="AA405" i="23"/>
  <c r="AF405" i="23"/>
  <c r="AK405" i="23"/>
  <c r="B406" i="23"/>
  <c r="G406" i="23"/>
  <c r="L406" i="23"/>
  <c r="Q406" i="23"/>
  <c r="V406" i="23"/>
  <c r="AA406" i="23"/>
  <c r="AF406" i="23"/>
  <c r="AK406" i="23"/>
  <c r="B407" i="23"/>
  <c r="G407" i="23"/>
  <c r="L407" i="23"/>
  <c r="Q407" i="23"/>
  <c r="V407" i="23"/>
  <c r="AA407" i="23"/>
  <c r="AF407" i="23"/>
  <c r="AK407" i="23"/>
  <c r="B408" i="23"/>
  <c r="G408" i="23"/>
  <c r="L408" i="23"/>
  <c r="Q408" i="23"/>
  <c r="V408" i="23"/>
  <c r="AA408" i="23"/>
  <c r="AF408" i="23"/>
  <c r="AK408" i="23"/>
  <c r="B409" i="23"/>
  <c r="G409" i="23"/>
  <c r="L409" i="23"/>
  <c r="Q409" i="23"/>
  <c r="V409" i="23"/>
  <c r="AA409" i="23"/>
  <c r="AF409" i="23"/>
  <c r="AK409" i="23"/>
  <c r="B410" i="23"/>
  <c r="G410" i="23"/>
  <c r="L410" i="23"/>
  <c r="Q410" i="23"/>
  <c r="V410" i="23"/>
  <c r="AA410" i="23"/>
  <c r="AF410" i="23"/>
  <c r="AK410" i="23"/>
  <c r="B411" i="23"/>
  <c r="G411" i="23"/>
  <c r="L411" i="23"/>
  <c r="Q411" i="23"/>
  <c r="V411" i="23"/>
  <c r="AA411" i="23"/>
  <c r="AF411" i="23"/>
  <c r="AK411" i="23"/>
  <c r="B412" i="23"/>
  <c r="G412" i="23"/>
  <c r="L412" i="23"/>
  <c r="Q412" i="23"/>
  <c r="V412" i="23"/>
  <c r="AA412" i="23"/>
  <c r="AF412" i="23"/>
  <c r="AK412" i="23"/>
  <c r="B413" i="23"/>
  <c r="G413" i="23"/>
  <c r="L413" i="23"/>
  <c r="Q413" i="23"/>
  <c r="V413" i="23"/>
  <c r="AA413" i="23"/>
  <c r="AF413" i="23"/>
  <c r="AK413" i="23"/>
  <c r="B414" i="23"/>
  <c r="G414" i="23"/>
  <c r="L414" i="23"/>
  <c r="Q414" i="23"/>
  <c r="V414" i="23"/>
  <c r="AA414" i="23"/>
  <c r="AF414" i="23"/>
  <c r="AK414" i="23"/>
  <c r="B415" i="23"/>
  <c r="G415" i="23"/>
  <c r="L415" i="23"/>
  <c r="Q415" i="23"/>
  <c r="V415" i="23"/>
  <c r="AA415" i="23"/>
  <c r="AF415" i="23"/>
  <c r="AK415" i="23"/>
  <c r="B416" i="23"/>
  <c r="G416" i="23"/>
  <c r="L416" i="23"/>
  <c r="Q416" i="23"/>
  <c r="V416" i="23"/>
  <c r="AA416" i="23"/>
  <c r="AF416" i="23"/>
  <c r="AK416" i="23"/>
  <c r="B417" i="23"/>
  <c r="G417" i="23"/>
  <c r="L417" i="23"/>
  <c r="Q417" i="23"/>
  <c r="V417" i="23"/>
  <c r="AA417" i="23"/>
  <c r="AF417" i="23"/>
  <c r="AK417" i="23"/>
  <c r="M423" i="23"/>
  <c r="Z423" i="23"/>
  <c r="AB423" i="23"/>
  <c r="AG423" i="23"/>
  <c r="BA423" i="23"/>
  <c r="BC423" i="23"/>
  <c r="L444" i="23" s="1"/>
  <c r="M424" i="23"/>
  <c r="V424" i="23"/>
  <c r="AB424" i="23"/>
  <c r="AG424" i="23"/>
  <c r="AW424" i="23"/>
  <c r="BC424" i="23"/>
  <c r="Q444" i="23" s="1"/>
  <c r="M425" i="23"/>
  <c r="O425" i="23"/>
  <c r="X425" i="23"/>
  <c r="AB425" i="23"/>
  <c r="AG425" i="23"/>
  <c r="AP425" i="23"/>
  <c r="AC435" i="23" s="1"/>
  <c r="BC425" i="23"/>
  <c r="V444" i="23" s="1"/>
  <c r="H426" i="23"/>
  <c r="M426" i="23"/>
  <c r="O426" i="23"/>
  <c r="V426" i="23"/>
  <c r="AB426" i="23"/>
  <c r="BC426" i="23"/>
  <c r="AA444" i="23" s="1"/>
  <c r="M427" i="23"/>
  <c r="O427" i="23"/>
  <c r="X427" i="23"/>
  <c r="AB427" i="23"/>
  <c r="AG427" i="23"/>
  <c r="AP427" i="23"/>
  <c r="H436" i="23" s="1"/>
  <c r="BC427" i="23"/>
  <c r="AF444" i="23" s="1"/>
  <c r="H428" i="23"/>
  <c r="M428" i="23"/>
  <c r="O428" i="23"/>
  <c r="V428" i="23"/>
  <c r="AB428" i="23"/>
  <c r="BC428" i="23"/>
  <c r="AK444" i="23" s="1"/>
  <c r="H429" i="23"/>
  <c r="M429" i="23"/>
  <c r="V429" i="23"/>
  <c r="AB429" i="23"/>
  <c r="AG429" i="23"/>
  <c r="AW429" i="23"/>
  <c r="BC429" i="23"/>
  <c r="AP444" i="23" s="1"/>
  <c r="M430" i="23"/>
  <c r="BA430" i="23"/>
  <c r="Q439" i="23" s="1"/>
  <c r="X447" i="23" s="1"/>
  <c r="AL447" i="23" s="1"/>
  <c r="AZ447" i="23" s="1"/>
  <c r="B328" i="23"/>
  <c r="H328" i="23"/>
  <c r="G331" i="23"/>
  <c r="G333" i="23"/>
  <c r="L333" i="23" s="1"/>
  <c r="Q333" i="23" s="1"/>
  <c r="V333" i="23" s="1"/>
  <c r="AA333" i="23" s="1"/>
  <c r="B334" i="23"/>
  <c r="G334" i="23"/>
  <c r="L334" i="23"/>
  <c r="Q334" i="23"/>
  <c r="V334" i="23"/>
  <c r="AA334" i="23"/>
  <c r="AF334" i="23"/>
  <c r="AK334" i="23"/>
  <c r="B335" i="23"/>
  <c r="G335" i="23"/>
  <c r="L335" i="23"/>
  <c r="Q335" i="23"/>
  <c r="V335" i="23"/>
  <c r="AA335" i="23"/>
  <c r="AF335" i="23"/>
  <c r="AK335" i="23"/>
  <c r="B336" i="23"/>
  <c r="G336" i="23"/>
  <c r="L336" i="23"/>
  <c r="Q336" i="23"/>
  <c r="V336" i="23"/>
  <c r="AA336" i="23"/>
  <c r="AF336" i="23"/>
  <c r="AK336" i="23"/>
  <c r="B337" i="23"/>
  <c r="G337" i="23"/>
  <c r="L337" i="23"/>
  <c r="Q337" i="23"/>
  <c r="V337" i="23"/>
  <c r="AA337" i="23"/>
  <c r="AF337" i="23"/>
  <c r="AK337" i="23"/>
  <c r="B338" i="23"/>
  <c r="G338" i="23"/>
  <c r="L338" i="23"/>
  <c r="Q338" i="23"/>
  <c r="V338" i="23"/>
  <c r="AA338" i="23"/>
  <c r="AF338" i="23"/>
  <c r="AK338" i="23"/>
  <c r="B339" i="23"/>
  <c r="G339" i="23"/>
  <c r="L339" i="23"/>
  <c r="Q339" i="23"/>
  <c r="V339" i="23"/>
  <c r="AA339" i="23"/>
  <c r="AF339" i="23"/>
  <c r="AK339" i="23"/>
  <c r="B340" i="23"/>
  <c r="G340" i="23"/>
  <c r="L340" i="23"/>
  <c r="Q340" i="23"/>
  <c r="V340" i="23"/>
  <c r="AA340" i="23"/>
  <c r="AF340" i="23"/>
  <c r="AK340" i="23"/>
  <c r="B341" i="23"/>
  <c r="G341" i="23"/>
  <c r="L341" i="23"/>
  <c r="Q341" i="23"/>
  <c r="V341" i="23"/>
  <c r="AA341" i="23"/>
  <c r="AF341" i="23"/>
  <c r="AK341" i="23"/>
  <c r="B342" i="23"/>
  <c r="G342" i="23"/>
  <c r="L342" i="23"/>
  <c r="Q342" i="23"/>
  <c r="V342" i="23"/>
  <c r="AA342" i="23"/>
  <c r="AF342" i="23"/>
  <c r="AK342" i="23"/>
  <c r="B343" i="23"/>
  <c r="G343" i="23"/>
  <c r="L343" i="23"/>
  <c r="Q343" i="23"/>
  <c r="V343" i="23"/>
  <c r="AA343" i="23"/>
  <c r="AF343" i="23"/>
  <c r="AK343" i="23"/>
  <c r="B344" i="23"/>
  <c r="G344" i="23"/>
  <c r="L344" i="23"/>
  <c r="Q344" i="23"/>
  <c r="V344" i="23"/>
  <c r="AA344" i="23"/>
  <c r="AF344" i="23"/>
  <c r="AK344" i="23"/>
  <c r="B345" i="23"/>
  <c r="G345" i="23"/>
  <c r="L345" i="23"/>
  <c r="Q345" i="23"/>
  <c r="V345" i="23"/>
  <c r="AA345" i="23"/>
  <c r="AF345" i="23"/>
  <c r="AK345" i="23"/>
  <c r="B346" i="23"/>
  <c r="G346" i="23"/>
  <c r="L346" i="23"/>
  <c r="Q346" i="23"/>
  <c r="V346" i="23"/>
  <c r="AA346" i="23"/>
  <c r="AF346" i="23"/>
  <c r="AK346" i="23"/>
  <c r="B347" i="23"/>
  <c r="G347" i="23"/>
  <c r="L347" i="23"/>
  <c r="Q347" i="23"/>
  <c r="V347" i="23"/>
  <c r="AA347" i="23"/>
  <c r="AF347" i="23"/>
  <c r="AK347" i="23"/>
  <c r="B348" i="23"/>
  <c r="G348" i="23"/>
  <c r="L348" i="23"/>
  <c r="Q348" i="23"/>
  <c r="V348" i="23"/>
  <c r="AA348" i="23"/>
  <c r="AF348" i="23"/>
  <c r="AK348" i="23"/>
  <c r="B349" i="23"/>
  <c r="G349" i="23"/>
  <c r="L349" i="23"/>
  <c r="Q349" i="23"/>
  <c r="V349" i="23"/>
  <c r="AA349" i="23"/>
  <c r="AF349" i="23"/>
  <c r="AK349" i="23"/>
  <c r="B350" i="23"/>
  <c r="G350" i="23"/>
  <c r="L350" i="23"/>
  <c r="Q350" i="23"/>
  <c r="V350" i="23"/>
  <c r="AA350" i="23"/>
  <c r="AF350" i="23"/>
  <c r="AK350" i="23"/>
  <c r="B351" i="23"/>
  <c r="G351" i="23"/>
  <c r="L351" i="23"/>
  <c r="Q351" i="23"/>
  <c r="V351" i="23"/>
  <c r="AA351" i="23"/>
  <c r="AF351" i="23"/>
  <c r="AK351" i="23"/>
  <c r="B352" i="23"/>
  <c r="G352" i="23"/>
  <c r="L352" i="23"/>
  <c r="Q352" i="23"/>
  <c r="V352" i="23"/>
  <c r="AA352" i="23"/>
  <c r="AF352" i="23"/>
  <c r="AK352" i="23"/>
  <c r="B353" i="23"/>
  <c r="G353" i="23"/>
  <c r="L353" i="23"/>
  <c r="Q353" i="23"/>
  <c r="V353" i="23"/>
  <c r="AA353" i="23"/>
  <c r="AF353" i="23"/>
  <c r="AK353" i="23"/>
  <c r="M359" i="23"/>
  <c r="Z359" i="23"/>
  <c r="AB359" i="23"/>
  <c r="AG359" i="23"/>
  <c r="BA359" i="23"/>
  <c r="BC359" i="23"/>
  <c r="L380" i="23" s="1"/>
  <c r="M360" i="23"/>
  <c r="V360" i="23"/>
  <c r="AB360" i="23"/>
  <c r="AG360" i="23"/>
  <c r="AW360" i="23"/>
  <c r="BC360" i="23"/>
  <c r="Q380" i="23" s="1"/>
  <c r="M361" i="23"/>
  <c r="O361" i="23"/>
  <c r="X361" i="23"/>
  <c r="AB361" i="23"/>
  <c r="AG361" i="23"/>
  <c r="AP361" i="23"/>
  <c r="AC371" i="23" s="1"/>
  <c r="BC361" i="23"/>
  <c r="V380" i="23" s="1"/>
  <c r="H362" i="23"/>
  <c r="M362" i="23"/>
  <c r="O362" i="23"/>
  <c r="V362" i="23"/>
  <c r="AB362" i="23"/>
  <c r="BC362" i="23"/>
  <c r="AA380" i="23" s="1"/>
  <c r="M363" i="23"/>
  <c r="O363" i="23"/>
  <c r="X363" i="23"/>
  <c r="AB363" i="23"/>
  <c r="AG363" i="23"/>
  <c r="AP363" i="23"/>
  <c r="H372" i="23" s="1"/>
  <c r="BC363" i="23"/>
  <c r="AF380" i="23" s="1"/>
  <c r="H364" i="23"/>
  <c r="M364" i="23"/>
  <c r="O364" i="23"/>
  <c r="V364" i="23"/>
  <c r="AB364" i="23"/>
  <c r="BC364" i="23"/>
  <c r="AK380" i="23" s="1"/>
  <c r="H365" i="23"/>
  <c r="M365" i="23"/>
  <c r="V365" i="23"/>
  <c r="AB365" i="23"/>
  <c r="AG365" i="23"/>
  <c r="AW365" i="23"/>
  <c r="BC365" i="23"/>
  <c r="AP380" i="23" s="1"/>
  <c r="M366" i="23"/>
  <c r="BA366" i="23"/>
  <c r="Q375" i="23" s="1"/>
  <c r="X383" i="23" s="1"/>
  <c r="AL383" i="23" s="1"/>
  <c r="AZ383" i="23" s="1"/>
  <c r="B264" i="23"/>
  <c r="H264" i="23"/>
  <c r="G267" i="23"/>
  <c r="G269" i="23"/>
  <c r="L269" i="23" s="1"/>
  <c r="Q269" i="23" s="1"/>
  <c r="V269" i="23" s="1"/>
  <c r="AA269" i="23" s="1"/>
  <c r="B270" i="23"/>
  <c r="G270" i="23"/>
  <c r="L270" i="23"/>
  <c r="Q270" i="23"/>
  <c r="V270" i="23"/>
  <c r="AA270" i="23"/>
  <c r="AF270" i="23"/>
  <c r="AK270" i="23"/>
  <c r="B271" i="23"/>
  <c r="G271" i="23"/>
  <c r="L271" i="23"/>
  <c r="Q271" i="23"/>
  <c r="V271" i="23"/>
  <c r="AA271" i="23"/>
  <c r="AF271" i="23"/>
  <c r="AK271" i="23"/>
  <c r="B272" i="23"/>
  <c r="G272" i="23"/>
  <c r="L272" i="23"/>
  <c r="Q272" i="23"/>
  <c r="V272" i="23"/>
  <c r="AA272" i="23"/>
  <c r="AF272" i="23"/>
  <c r="AK272" i="23"/>
  <c r="B273" i="23"/>
  <c r="G273" i="23"/>
  <c r="L273" i="23"/>
  <c r="Q273" i="23"/>
  <c r="V273" i="23"/>
  <c r="AA273" i="23"/>
  <c r="AF273" i="23"/>
  <c r="AK273" i="23"/>
  <c r="B274" i="23"/>
  <c r="G274" i="23"/>
  <c r="L274" i="23"/>
  <c r="Q274" i="23"/>
  <c r="V274" i="23"/>
  <c r="AA274" i="23"/>
  <c r="AF274" i="23"/>
  <c r="AK274" i="23"/>
  <c r="B275" i="23"/>
  <c r="G275" i="23"/>
  <c r="L275" i="23"/>
  <c r="Q275" i="23"/>
  <c r="V275" i="23"/>
  <c r="AA275" i="23"/>
  <c r="AF275" i="23"/>
  <c r="AK275" i="23"/>
  <c r="B276" i="23"/>
  <c r="G276" i="23"/>
  <c r="L276" i="23"/>
  <c r="Q276" i="23"/>
  <c r="V276" i="23"/>
  <c r="AA276" i="23"/>
  <c r="AF276" i="23"/>
  <c r="AK276" i="23"/>
  <c r="B277" i="23"/>
  <c r="G277" i="23"/>
  <c r="L277" i="23"/>
  <c r="Q277" i="23"/>
  <c r="V277" i="23"/>
  <c r="AA277" i="23"/>
  <c r="AF277" i="23"/>
  <c r="AK277" i="23"/>
  <c r="B278" i="23"/>
  <c r="G278" i="23"/>
  <c r="L278" i="23"/>
  <c r="Q278" i="23"/>
  <c r="V278" i="23"/>
  <c r="AA278" i="23"/>
  <c r="AF278" i="23"/>
  <c r="AK278" i="23"/>
  <c r="B279" i="23"/>
  <c r="G279" i="23"/>
  <c r="L279" i="23"/>
  <c r="Q279" i="23"/>
  <c r="V279" i="23"/>
  <c r="AA279" i="23"/>
  <c r="AF279" i="23"/>
  <c r="AK279" i="23"/>
  <c r="B280" i="23"/>
  <c r="G280" i="23"/>
  <c r="L280" i="23"/>
  <c r="Q280" i="23"/>
  <c r="V280" i="23"/>
  <c r="AA280" i="23"/>
  <c r="AF280" i="23"/>
  <c r="AK280" i="23"/>
  <c r="B281" i="23"/>
  <c r="G281" i="23"/>
  <c r="L281" i="23"/>
  <c r="Q281" i="23"/>
  <c r="V281" i="23"/>
  <c r="AA281" i="23"/>
  <c r="AF281" i="23"/>
  <c r="AK281" i="23"/>
  <c r="B282" i="23"/>
  <c r="G282" i="23"/>
  <c r="L282" i="23"/>
  <c r="Q282" i="23"/>
  <c r="V282" i="23"/>
  <c r="AA282" i="23"/>
  <c r="AF282" i="23"/>
  <c r="AK282" i="23"/>
  <c r="B283" i="23"/>
  <c r="G283" i="23"/>
  <c r="L283" i="23"/>
  <c r="Q283" i="23"/>
  <c r="V283" i="23"/>
  <c r="AA283" i="23"/>
  <c r="AF283" i="23"/>
  <c r="AK283" i="23"/>
  <c r="B284" i="23"/>
  <c r="G284" i="23"/>
  <c r="L284" i="23"/>
  <c r="Q284" i="23"/>
  <c r="V284" i="23"/>
  <c r="AA284" i="23"/>
  <c r="AF284" i="23"/>
  <c r="AK284" i="23"/>
  <c r="B285" i="23"/>
  <c r="G285" i="23"/>
  <c r="L285" i="23"/>
  <c r="Q285" i="23"/>
  <c r="V285" i="23"/>
  <c r="AA285" i="23"/>
  <c r="AF285" i="23"/>
  <c r="AK285" i="23"/>
  <c r="B286" i="23"/>
  <c r="G286" i="23"/>
  <c r="L286" i="23"/>
  <c r="Q286" i="23"/>
  <c r="V286" i="23"/>
  <c r="AA286" i="23"/>
  <c r="AF286" i="23"/>
  <c r="AK286" i="23"/>
  <c r="B287" i="23"/>
  <c r="G287" i="23"/>
  <c r="L287" i="23"/>
  <c r="Q287" i="23"/>
  <c r="V287" i="23"/>
  <c r="AA287" i="23"/>
  <c r="AF287" i="23"/>
  <c r="AK287" i="23"/>
  <c r="B288" i="23"/>
  <c r="G288" i="23"/>
  <c r="L288" i="23"/>
  <c r="Q288" i="23"/>
  <c r="V288" i="23"/>
  <c r="AA288" i="23"/>
  <c r="AF288" i="23"/>
  <c r="AK288" i="23"/>
  <c r="B289" i="23"/>
  <c r="G289" i="23"/>
  <c r="L289" i="23"/>
  <c r="Q289" i="23"/>
  <c r="V289" i="23"/>
  <c r="AA289" i="23"/>
  <c r="AF289" i="23"/>
  <c r="AK289" i="23"/>
  <c r="M295" i="23"/>
  <c r="Z295" i="23"/>
  <c r="AB295" i="23"/>
  <c r="AG295" i="23"/>
  <c r="BA295" i="23"/>
  <c r="BC295" i="23"/>
  <c r="L316" i="23" s="1"/>
  <c r="M296" i="23"/>
  <c r="V296" i="23"/>
  <c r="AB296" i="23"/>
  <c r="AG296" i="23"/>
  <c r="AW296" i="23"/>
  <c r="BC296" i="23"/>
  <c r="Q316" i="23" s="1"/>
  <c r="M297" i="23"/>
  <c r="O297" i="23"/>
  <c r="X297" i="23"/>
  <c r="AB297" i="23"/>
  <c r="AG297" i="23"/>
  <c r="AP297" i="23"/>
  <c r="AC307" i="23" s="1"/>
  <c r="BC297" i="23"/>
  <c r="V316" i="23" s="1"/>
  <c r="H298" i="23"/>
  <c r="M298" i="23"/>
  <c r="O298" i="23"/>
  <c r="V298" i="23"/>
  <c r="AB298" i="23"/>
  <c r="BC298" i="23"/>
  <c r="AA316" i="23" s="1"/>
  <c r="M299" i="23"/>
  <c r="O299" i="23"/>
  <c r="X299" i="23"/>
  <c r="AB299" i="23"/>
  <c r="AG299" i="23"/>
  <c r="AP299" i="23"/>
  <c r="H308" i="23" s="1"/>
  <c r="BC299" i="23"/>
  <c r="AF316" i="23" s="1"/>
  <c r="H300" i="23"/>
  <c r="M300" i="23"/>
  <c r="O300" i="23"/>
  <c r="V300" i="23"/>
  <c r="AB300" i="23"/>
  <c r="BC300" i="23"/>
  <c r="AK316" i="23" s="1"/>
  <c r="H301" i="23"/>
  <c r="M301" i="23"/>
  <c r="V301" i="23"/>
  <c r="AB301" i="23"/>
  <c r="AG301" i="23"/>
  <c r="AW301" i="23"/>
  <c r="BC301" i="23"/>
  <c r="AP316" i="23" s="1"/>
  <c r="M302" i="23"/>
  <c r="BA302" i="23"/>
  <c r="Q311" i="23" s="1"/>
  <c r="X319" i="23" s="1"/>
  <c r="AL319" i="23" s="1"/>
  <c r="AZ319" i="23" s="1"/>
  <c r="V315" i="23"/>
  <c r="B200" i="23"/>
  <c r="H200" i="23"/>
  <c r="G203" i="23"/>
  <c r="G205" i="23"/>
  <c r="L205" i="23" s="1"/>
  <c r="Q205" i="23" s="1"/>
  <c r="V205" i="23" s="1"/>
  <c r="AA205" i="23" s="1"/>
  <c r="B206" i="23"/>
  <c r="G206" i="23"/>
  <c r="L206" i="23"/>
  <c r="Q206" i="23"/>
  <c r="V206" i="23"/>
  <c r="AA206" i="23"/>
  <c r="AF206" i="23"/>
  <c r="AK206" i="23"/>
  <c r="B207" i="23"/>
  <c r="G207" i="23"/>
  <c r="L207" i="23"/>
  <c r="Q207" i="23"/>
  <c r="V207" i="23"/>
  <c r="AA207" i="23"/>
  <c r="AF207" i="23"/>
  <c r="AK207" i="23"/>
  <c r="B208" i="23"/>
  <c r="G208" i="23"/>
  <c r="L208" i="23"/>
  <c r="Q208" i="23"/>
  <c r="V208" i="23"/>
  <c r="AA208" i="23"/>
  <c r="AF208" i="23"/>
  <c r="AK208" i="23"/>
  <c r="B209" i="23"/>
  <c r="G209" i="23"/>
  <c r="L209" i="23"/>
  <c r="Q209" i="23"/>
  <c r="V209" i="23"/>
  <c r="AA209" i="23"/>
  <c r="AF209" i="23"/>
  <c r="AK209" i="23"/>
  <c r="B210" i="23"/>
  <c r="G210" i="23"/>
  <c r="L210" i="23"/>
  <c r="Q210" i="23"/>
  <c r="V210" i="23"/>
  <c r="AA210" i="23"/>
  <c r="AF210" i="23"/>
  <c r="AK210" i="23"/>
  <c r="B211" i="23"/>
  <c r="G211" i="23"/>
  <c r="L211" i="23"/>
  <c r="Q211" i="23"/>
  <c r="V211" i="23"/>
  <c r="AA211" i="23"/>
  <c r="AF211" i="23"/>
  <c r="AK211" i="23"/>
  <c r="B212" i="23"/>
  <c r="G212" i="23"/>
  <c r="L212" i="23"/>
  <c r="Q212" i="23"/>
  <c r="V212" i="23"/>
  <c r="AA212" i="23"/>
  <c r="AF212" i="23"/>
  <c r="AK212" i="23"/>
  <c r="B213" i="23"/>
  <c r="G213" i="23"/>
  <c r="L213" i="23"/>
  <c r="Q213" i="23"/>
  <c r="V213" i="23"/>
  <c r="AA213" i="23"/>
  <c r="AF213" i="23"/>
  <c r="AK213" i="23"/>
  <c r="B214" i="23"/>
  <c r="G214" i="23"/>
  <c r="L214" i="23"/>
  <c r="Q214" i="23"/>
  <c r="V214" i="23"/>
  <c r="AA214" i="23"/>
  <c r="AF214" i="23"/>
  <c r="AK214" i="23"/>
  <c r="B215" i="23"/>
  <c r="G215" i="23"/>
  <c r="L215" i="23"/>
  <c r="Q215" i="23"/>
  <c r="V215" i="23"/>
  <c r="AA215" i="23"/>
  <c r="AF215" i="23"/>
  <c r="AK215" i="23"/>
  <c r="B216" i="23"/>
  <c r="G216" i="23"/>
  <c r="L216" i="23"/>
  <c r="Q216" i="23"/>
  <c r="V216" i="23"/>
  <c r="AA216" i="23"/>
  <c r="AF216" i="23"/>
  <c r="AK216" i="23"/>
  <c r="B217" i="23"/>
  <c r="G217" i="23"/>
  <c r="L217" i="23"/>
  <c r="Q217" i="23"/>
  <c r="V217" i="23"/>
  <c r="AA217" i="23"/>
  <c r="AF217" i="23"/>
  <c r="AK217" i="23"/>
  <c r="B218" i="23"/>
  <c r="G218" i="23"/>
  <c r="L218" i="23"/>
  <c r="Q218" i="23"/>
  <c r="V218" i="23"/>
  <c r="AA218" i="23"/>
  <c r="AF218" i="23"/>
  <c r="AK218" i="23"/>
  <c r="B219" i="23"/>
  <c r="G219" i="23"/>
  <c r="L219" i="23"/>
  <c r="Q219" i="23"/>
  <c r="V219" i="23"/>
  <c r="AA219" i="23"/>
  <c r="AF219" i="23"/>
  <c r="AK219" i="23"/>
  <c r="B220" i="23"/>
  <c r="G220" i="23"/>
  <c r="L220" i="23"/>
  <c r="Q220" i="23"/>
  <c r="V220" i="23"/>
  <c r="AA220" i="23"/>
  <c r="AF220" i="23"/>
  <c r="AK220" i="23"/>
  <c r="B221" i="23"/>
  <c r="G221" i="23"/>
  <c r="L221" i="23"/>
  <c r="Q221" i="23"/>
  <c r="V221" i="23"/>
  <c r="AA221" i="23"/>
  <c r="AF221" i="23"/>
  <c r="AK221" i="23"/>
  <c r="B222" i="23"/>
  <c r="G222" i="23"/>
  <c r="L222" i="23"/>
  <c r="Q222" i="23"/>
  <c r="V222" i="23"/>
  <c r="AA222" i="23"/>
  <c r="AF222" i="23"/>
  <c r="AK222" i="23"/>
  <c r="B223" i="23"/>
  <c r="G223" i="23"/>
  <c r="L223" i="23"/>
  <c r="Q223" i="23"/>
  <c r="V223" i="23"/>
  <c r="AA223" i="23"/>
  <c r="AF223" i="23"/>
  <c r="AK223" i="23"/>
  <c r="B224" i="23"/>
  <c r="G224" i="23"/>
  <c r="L224" i="23"/>
  <c r="Q224" i="23"/>
  <c r="V224" i="23"/>
  <c r="AA224" i="23"/>
  <c r="AF224" i="23"/>
  <c r="AK224" i="23"/>
  <c r="B225" i="23"/>
  <c r="G225" i="23"/>
  <c r="L225" i="23"/>
  <c r="Q225" i="23"/>
  <c r="V225" i="23"/>
  <c r="AA225" i="23"/>
  <c r="AF225" i="23"/>
  <c r="AK225" i="23"/>
  <c r="M231" i="23"/>
  <c r="Z231" i="23"/>
  <c r="AB231" i="23"/>
  <c r="AG231" i="23"/>
  <c r="BA231" i="23"/>
  <c r="BC231" i="23"/>
  <c r="L252" i="23" s="1"/>
  <c r="M232" i="23"/>
  <c r="V232" i="23"/>
  <c r="AB232" i="23"/>
  <c r="AG232" i="23"/>
  <c r="AW232" i="23"/>
  <c r="BC232" i="23"/>
  <c r="Q252" i="23" s="1"/>
  <c r="M233" i="23"/>
  <c r="O233" i="23"/>
  <c r="X233" i="23"/>
  <c r="AB233" i="23"/>
  <c r="AG233" i="23"/>
  <c r="AP233" i="23"/>
  <c r="AC243" i="23" s="1"/>
  <c r="BC233" i="23"/>
  <c r="V252" i="23" s="1"/>
  <c r="H234" i="23"/>
  <c r="M234" i="23"/>
  <c r="O234" i="23"/>
  <c r="V234" i="23"/>
  <c r="AB234" i="23"/>
  <c r="BC234" i="23"/>
  <c r="AA252" i="23" s="1"/>
  <c r="M235" i="23"/>
  <c r="O235" i="23"/>
  <c r="X235" i="23"/>
  <c r="AB235" i="23"/>
  <c r="AG235" i="23"/>
  <c r="AP235" i="23"/>
  <c r="H244" i="23" s="1"/>
  <c r="BC235" i="23"/>
  <c r="AF252" i="23" s="1"/>
  <c r="H236" i="23"/>
  <c r="M236" i="23"/>
  <c r="O236" i="23"/>
  <c r="V236" i="23"/>
  <c r="AB236" i="23"/>
  <c r="BC236" i="23"/>
  <c r="AK252" i="23" s="1"/>
  <c r="H237" i="23"/>
  <c r="M237" i="23"/>
  <c r="V237" i="23"/>
  <c r="AB237" i="23"/>
  <c r="AG237" i="23"/>
  <c r="AW237" i="23"/>
  <c r="BC237" i="23"/>
  <c r="AP252" i="23" s="1"/>
  <c r="M238" i="23"/>
  <c r="BA238" i="23"/>
  <c r="Q247" i="23" s="1"/>
  <c r="X255" i="23" s="1"/>
  <c r="AL255" i="23" s="1"/>
  <c r="AZ255" i="23" s="1"/>
  <c r="AF251" i="23"/>
  <c r="Z201" i="21" l="1"/>
  <c r="Y208" i="21"/>
  <c r="Z195" i="21"/>
  <c r="Y202" i="21"/>
  <c r="Z205" i="21"/>
  <c r="Y201" i="21"/>
  <c r="Z198" i="21"/>
  <c r="Z206" i="21"/>
  <c r="Z197" i="21"/>
  <c r="L88" i="33" s="1"/>
  <c r="Q225" i="21"/>
  <c r="L87" i="33"/>
  <c r="Z199" i="21"/>
  <c r="Z267" i="21"/>
  <c r="Y253" i="21"/>
  <c r="Y207" i="21"/>
  <c r="Y195" i="21"/>
  <c r="K160" i="21"/>
  <c r="K215" i="21"/>
  <c r="S215" i="21" s="1"/>
  <c r="W215" i="21" s="1"/>
  <c r="Y77" i="21"/>
  <c r="Y85" i="21"/>
  <c r="Z78" i="21"/>
  <c r="Z75" i="21"/>
  <c r="Z83" i="21"/>
  <c r="Z74" i="21"/>
  <c r="Y74" i="21"/>
  <c r="Y82" i="21"/>
  <c r="Z70" i="21"/>
  <c r="Y70" i="21"/>
  <c r="Z88" i="21"/>
  <c r="Y75" i="21"/>
  <c r="Z73" i="21"/>
  <c r="Z89" i="21"/>
  <c r="Y80" i="21"/>
  <c r="Y71" i="21"/>
  <c r="Y79" i="21"/>
  <c r="Y87" i="21"/>
  <c r="Z86" i="21"/>
  <c r="Z77" i="21"/>
  <c r="Z85" i="21"/>
  <c r="Z82" i="21"/>
  <c r="Y76" i="21"/>
  <c r="Y84" i="21"/>
  <c r="Z76" i="21"/>
  <c r="Z79" i="21"/>
  <c r="Y83" i="21"/>
  <c r="Z81" i="21"/>
  <c r="Y72" i="21"/>
  <c r="Z84" i="21"/>
  <c r="Y73" i="21"/>
  <c r="Y81" i="21"/>
  <c r="Y89" i="21"/>
  <c r="Z71" i="21"/>
  <c r="Z87" i="21"/>
  <c r="Y78" i="21"/>
  <c r="Y86" i="21"/>
  <c r="Z80" i="21"/>
  <c r="Z72" i="21"/>
  <c r="Y88" i="21"/>
  <c r="K220" i="21"/>
  <c r="S220" i="21" s="1"/>
  <c r="W220" i="21" s="1"/>
  <c r="K100" i="21"/>
  <c r="K95" i="21"/>
  <c r="S95" i="21" s="1"/>
  <c r="W95" i="21" s="1"/>
  <c r="Y131" i="21"/>
  <c r="Y139" i="21"/>
  <c r="Y147" i="21"/>
  <c r="Z146" i="21"/>
  <c r="Z137" i="21"/>
  <c r="Z145" i="21"/>
  <c r="Z140" i="21"/>
  <c r="Y136" i="21"/>
  <c r="Y144" i="21"/>
  <c r="Z134" i="21"/>
  <c r="Z136" i="21"/>
  <c r="Z149" i="21"/>
  <c r="Y148" i="21"/>
  <c r="Y137" i="21"/>
  <c r="Z135" i="21"/>
  <c r="Z132" i="21"/>
  <c r="Z130" i="21"/>
  <c r="Y133" i="21"/>
  <c r="Y141" i="21"/>
  <c r="Y149" i="21"/>
  <c r="Z131" i="21"/>
  <c r="Z139" i="21"/>
  <c r="Z147" i="21"/>
  <c r="L76" i="33" s="1"/>
  <c r="Z148" i="21"/>
  <c r="Y138" i="21"/>
  <c r="Y146" i="21"/>
  <c r="Z138" i="21"/>
  <c r="Y135" i="21"/>
  <c r="L64" i="33" s="1"/>
  <c r="Z133" i="21"/>
  <c r="Z141" i="21"/>
  <c r="Y140" i="21"/>
  <c r="Z144" i="21"/>
  <c r="L73" i="33" s="1"/>
  <c r="Y145" i="21"/>
  <c r="Z143" i="21"/>
  <c r="Y142" i="21"/>
  <c r="Y143" i="21"/>
  <c r="Y132" i="21"/>
  <c r="Z142" i="21"/>
  <c r="Y134" i="21"/>
  <c r="Y130" i="21"/>
  <c r="K280" i="21"/>
  <c r="K275" i="21"/>
  <c r="S275" i="21" s="1"/>
  <c r="W275" i="21" s="1"/>
  <c r="X279" i="21"/>
  <c r="S279" i="21"/>
  <c r="S277" i="21"/>
  <c r="W217" i="21"/>
  <c r="X217" i="21" s="1"/>
  <c r="S217" i="21"/>
  <c r="W219" i="21"/>
  <c r="X219" i="21" s="1"/>
  <c r="S219" i="21"/>
  <c r="W157" i="21"/>
  <c r="X157" i="21" s="1"/>
  <c r="S157" i="21"/>
  <c r="W159" i="21"/>
  <c r="Y159" i="21" s="1"/>
  <c r="S159" i="21"/>
  <c r="S99" i="21"/>
  <c r="T99" i="21"/>
  <c r="W99" i="21" s="1"/>
  <c r="S97" i="21"/>
  <c r="T97" i="21"/>
  <c r="W97" i="21" s="1"/>
  <c r="X155" i="21"/>
  <c r="Q315" i="23"/>
  <c r="AP296" i="23"/>
  <c r="V307" i="23" s="1"/>
  <c r="O296" i="23"/>
  <c r="L114" i="33"/>
  <c r="L120" i="33"/>
  <c r="L118" i="33"/>
  <c r="L117" i="33"/>
  <c r="L90" i="33"/>
  <c r="L112" i="33"/>
  <c r="L115" i="33"/>
  <c r="H81" i="30"/>
  <c r="AP365" i="23"/>
  <c r="AB372" i="23" s="1"/>
  <c r="H88" i="30"/>
  <c r="G286" i="21"/>
  <c r="L113" i="33"/>
  <c r="L104" i="33"/>
  <c r="L108" i="33"/>
  <c r="L119" i="33"/>
  <c r="L65" i="33"/>
  <c r="L67" i="33"/>
  <c r="L121" i="33"/>
  <c r="L107" i="33"/>
  <c r="L103" i="33"/>
  <c r="L83" i="33"/>
  <c r="H123" i="30"/>
  <c r="L99" i="33"/>
  <c r="L89" i="33"/>
  <c r="L97" i="33"/>
  <c r="W214" i="21"/>
  <c r="Y218" i="21"/>
  <c r="A45" i="24"/>
  <c r="A46" i="24" s="1"/>
  <c r="X218" i="21"/>
  <c r="A44" i="11"/>
  <c r="A45" i="11" s="1"/>
  <c r="K274" i="21"/>
  <c r="S274" i="21" s="1"/>
  <c r="S281" i="21" s="1"/>
  <c r="L274" i="21"/>
  <c r="T274" i="21" s="1"/>
  <c r="W274" i="21" s="1"/>
  <c r="Y278" i="21"/>
  <c r="X278" i="21"/>
  <c r="K154" i="21"/>
  <c r="S154" i="21" s="1"/>
  <c r="S161" i="21" s="1"/>
  <c r="G166" i="21"/>
  <c r="X277" i="21"/>
  <c r="Y277" i="21"/>
  <c r="Y279" i="21"/>
  <c r="AP360" i="23"/>
  <c r="V371" i="23" s="1"/>
  <c r="AF443" i="23"/>
  <c r="Y276" i="21"/>
  <c r="X276" i="21"/>
  <c r="E281" i="21"/>
  <c r="E221" i="21"/>
  <c r="E101" i="21"/>
  <c r="Y216" i="21"/>
  <c r="X216" i="21"/>
  <c r="G226" i="21"/>
  <c r="X156" i="21"/>
  <c r="Y156" i="21"/>
  <c r="L154" i="21"/>
  <c r="T154" i="21" s="1"/>
  <c r="X158" i="21"/>
  <c r="Y158" i="21"/>
  <c r="E161" i="21"/>
  <c r="K94" i="21"/>
  <c r="X98" i="21"/>
  <c r="Y98" i="21"/>
  <c r="G106" i="21"/>
  <c r="X96" i="21"/>
  <c r="Y96" i="21"/>
  <c r="L94" i="21"/>
  <c r="T94" i="21" s="1"/>
  <c r="K303" i="21"/>
  <c r="K304" i="21" s="1"/>
  <c r="O365" i="23" l="1"/>
  <c r="H87" i="30"/>
  <c r="L59" i="33"/>
  <c r="H57" i="30"/>
  <c r="O232" i="23"/>
  <c r="L72" i="33"/>
  <c r="H73" i="30"/>
  <c r="AP232" i="23"/>
  <c r="V243" i="23" s="1"/>
  <c r="L70" i="33"/>
  <c r="L63" i="33"/>
  <c r="L74" i="33"/>
  <c r="H66" i="30"/>
  <c r="Y157" i="21"/>
  <c r="C175" i="21" s="1"/>
  <c r="L75" i="33"/>
  <c r="Y220" i="21"/>
  <c r="AP379" i="23"/>
  <c r="X215" i="21"/>
  <c r="Z215" i="21"/>
  <c r="Q379" i="23"/>
  <c r="Z95" i="21"/>
  <c r="Q251" i="23"/>
  <c r="X95" i="21"/>
  <c r="S100" i="21"/>
  <c r="O237" i="23"/>
  <c r="O360" i="23"/>
  <c r="S160" i="21"/>
  <c r="O301" i="23"/>
  <c r="O424" i="23"/>
  <c r="Y217" i="21"/>
  <c r="C235" i="21" s="1"/>
  <c r="X159" i="21"/>
  <c r="Y219" i="21"/>
  <c r="Z274" i="21"/>
  <c r="Z281" i="21" s="1"/>
  <c r="W281" i="21"/>
  <c r="Z214" i="21"/>
  <c r="Z221" i="21" s="1"/>
  <c r="W221" i="21"/>
  <c r="H116" i="30"/>
  <c r="Z275" i="21"/>
  <c r="Q443" i="23"/>
  <c r="X275" i="21"/>
  <c r="X281" i="21" s="1"/>
  <c r="V281" i="21" s="1"/>
  <c r="AP424" i="23"/>
  <c r="V435" i="23" s="1"/>
  <c r="S280" i="21"/>
  <c r="W280" i="21" s="1"/>
  <c r="O429" i="23"/>
  <c r="Y97" i="21"/>
  <c r="C115" i="21" s="1"/>
  <c r="X97" i="21"/>
  <c r="X101" i="21" s="1"/>
  <c r="V101" i="21" s="1"/>
  <c r="X99" i="21"/>
  <c r="Y99" i="21"/>
  <c r="S94" i="21"/>
  <c r="S101" i="21" s="1"/>
  <c r="H120" i="30"/>
  <c r="H62" i="30"/>
  <c r="H117" i="30"/>
  <c r="H122" i="30"/>
  <c r="H74" i="30"/>
  <c r="X221" i="21"/>
  <c r="V221" i="21" s="1"/>
  <c r="H119" i="30"/>
  <c r="H90" i="30"/>
  <c r="H114" i="30"/>
  <c r="L81" i="33"/>
  <c r="X161" i="21"/>
  <c r="V161" i="21" s="1"/>
  <c r="H65" i="30"/>
  <c r="H105" i="30"/>
  <c r="H63" i="30"/>
  <c r="H70" i="30"/>
  <c r="H71" i="30"/>
  <c r="H72" i="30"/>
  <c r="H109" i="30"/>
  <c r="H115" i="30"/>
  <c r="H121" i="30"/>
  <c r="H83" i="30"/>
  <c r="L60" i="33"/>
  <c r="H58" i="30"/>
  <c r="L82" i="33"/>
  <c r="H82" i="30"/>
  <c r="H97" i="30"/>
  <c r="H110" i="30"/>
  <c r="H99" i="30"/>
  <c r="H106" i="30"/>
  <c r="H37" i="30"/>
  <c r="L122" i="33"/>
  <c r="H124" i="30"/>
  <c r="L95" i="33"/>
  <c r="H95" i="30"/>
  <c r="L106" i="33"/>
  <c r="H108" i="30"/>
  <c r="L109" i="33"/>
  <c r="H111" i="30"/>
  <c r="L92" i="33"/>
  <c r="H92" i="30"/>
  <c r="L94" i="33"/>
  <c r="H94" i="30"/>
  <c r="H89" i="30"/>
  <c r="L84" i="33"/>
  <c r="H84" i="30"/>
  <c r="L96" i="33"/>
  <c r="H96" i="30"/>
  <c r="L116" i="33"/>
  <c r="H118" i="30"/>
  <c r="L111" i="33"/>
  <c r="H113" i="30"/>
  <c r="L105" i="33"/>
  <c r="H107" i="30"/>
  <c r="L110" i="33"/>
  <c r="H112" i="30"/>
  <c r="L91" i="33"/>
  <c r="H91" i="30"/>
  <c r="T281" i="21"/>
  <c r="L100" i="33"/>
  <c r="H100" i="30"/>
  <c r="L86" i="33"/>
  <c r="H86" i="30"/>
  <c r="L98" i="33"/>
  <c r="H98" i="30"/>
  <c r="L93" i="33"/>
  <c r="H93" i="30"/>
  <c r="L78" i="33"/>
  <c r="H76" i="30"/>
  <c r="L85" i="33"/>
  <c r="H85" i="30"/>
  <c r="H38" i="30"/>
  <c r="L77" i="33"/>
  <c r="H75" i="30"/>
  <c r="H48" i="30"/>
  <c r="H36" i="30"/>
  <c r="H34" i="30"/>
  <c r="L61" i="33"/>
  <c r="H59" i="30"/>
  <c r="C291" i="21"/>
  <c r="E292" i="21" s="1"/>
  <c r="E294" i="21" s="1"/>
  <c r="C293" i="21"/>
  <c r="C295" i="21"/>
  <c r="C297" i="21"/>
  <c r="Y281" i="21"/>
  <c r="E290" i="21" s="1"/>
  <c r="C292" i="21"/>
  <c r="F292" i="21" s="1"/>
  <c r="F294" i="21" s="1"/>
  <c r="C294" i="21"/>
  <c r="C296" i="21"/>
  <c r="L66" i="33"/>
  <c r="H64" i="30"/>
  <c r="L62" i="33"/>
  <c r="H60" i="30"/>
  <c r="L68" i="33"/>
  <c r="H49" i="30"/>
  <c r="L69" i="33"/>
  <c r="H67" i="30"/>
  <c r="W154" i="21"/>
  <c r="T161" i="21"/>
  <c r="W94" i="21"/>
  <c r="T101" i="21"/>
  <c r="M304" i="21"/>
  <c r="C155" i="23"/>
  <c r="H61" i="30" l="1"/>
  <c r="C171" i="21"/>
  <c r="E172" i="21" s="1"/>
  <c r="E174" i="21" s="1"/>
  <c r="C176" i="21"/>
  <c r="C174" i="21"/>
  <c r="C173" i="21"/>
  <c r="Y161" i="21"/>
  <c r="E170" i="21" s="1"/>
  <c r="C177" i="21"/>
  <c r="C172" i="21"/>
  <c r="F172" i="21" s="1"/>
  <c r="F174" i="21" s="1"/>
  <c r="H68" i="30"/>
  <c r="Y221" i="21"/>
  <c r="E230" i="21" s="1"/>
  <c r="AP237" i="23"/>
  <c r="AB244" i="23" s="1"/>
  <c r="W100" i="21"/>
  <c r="AP301" i="23"/>
  <c r="AB308" i="23" s="1"/>
  <c r="W160" i="21"/>
  <c r="C237" i="21"/>
  <c r="C232" i="21"/>
  <c r="F232" i="21" s="1"/>
  <c r="F234" i="21" s="1"/>
  <c r="C231" i="21"/>
  <c r="E232" i="21" s="1"/>
  <c r="E234" i="21" s="1"/>
  <c r="C236" i="21"/>
  <c r="C233" i="21"/>
  <c r="C234" i="21"/>
  <c r="L41" i="33"/>
  <c r="Z154" i="21"/>
  <c r="W161" i="21"/>
  <c r="Z94" i="21"/>
  <c r="Z101" i="21" s="1"/>
  <c r="F110" i="21" s="1"/>
  <c r="W101" i="21"/>
  <c r="C113" i="21"/>
  <c r="AP429" i="23"/>
  <c r="AB436" i="23" s="1"/>
  <c r="Y101" i="21"/>
  <c r="E110" i="21" s="1"/>
  <c r="C116" i="21"/>
  <c r="C114" i="21"/>
  <c r="C117" i="21"/>
  <c r="C111" i="21"/>
  <c r="E112" i="21" s="1"/>
  <c r="E114" i="21" s="1"/>
  <c r="C112" i="21"/>
  <c r="F112" i="21" s="1"/>
  <c r="F114" i="21" s="1"/>
  <c r="G294" i="21"/>
  <c r="E291" i="21"/>
  <c r="G291" i="21" s="1"/>
  <c r="F290" i="21"/>
  <c r="G290" i="21" s="1"/>
  <c r="L71" i="33"/>
  <c r="H69" i="30"/>
  <c r="F230" i="21"/>
  <c r="L38" i="33"/>
  <c r="L53" i="33"/>
  <c r="L40" i="33"/>
  <c r="L37" i="33"/>
  <c r="L42" i="33"/>
  <c r="H33" i="30"/>
  <c r="L52" i="33"/>
  <c r="L48" i="33"/>
  <c r="H44" i="30"/>
  <c r="L43" i="33"/>
  <c r="H39" i="30"/>
  <c r="L50" i="33"/>
  <c r="H46" i="30"/>
  <c r="L44" i="33"/>
  <c r="H40" i="30"/>
  <c r="L39" i="33"/>
  <c r="H35" i="30"/>
  <c r="L49" i="33"/>
  <c r="H45" i="30"/>
  <c r="L55" i="33"/>
  <c r="H51" i="30"/>
  <c r="L51" i="33"/>
  <c r="H47" i="30"/>
  <c r="L56" i="33"/>
  <c r="H52" i="30"/>
  <c r="L45" i="33"/>
  <c r="H41" i="30"/>
  <c r="L54" i="33"/>
  <c r="H50" i="30"/>
  <c r="L46" i="33"/>
  <c r="H42" i="30"/>
  <c r="L47" i="33"/>
  <c r="H43" i="30"/>
  <c r="G174" i="21" l="1"/>
  <c r="E171" i="21"/>
  <c r="G171" i="21" s="1"/>
  <c r="G230" i="21"/>
  <c r="Y100" i="21"/>
  <c r="AP251" i="23"/>
  <c r="Y160" i="21"/>
  <c r="AP315" i="23"/>
  <c r="G234" i="21"/>
  <c r="E231" i="21"/>
  <c r="G231" i="21" s="1"/>
  <c r="Z161" i="21"/>
  <c r="F170" i="21" s="1"/>
  <c r="G170" i="21" s="1"/>
  <c r="Y280" i="21"/>
  <c r="AP443" i="23"/>
  <c r="G110" i="21"/>
  <c r="E111" i="21"/>
  <c r="G111" i="21" s="1"/>
  <c r="G114" i="21"/>
  <c r="E295" i="21"/>
  <c r="E296" i="21" s="1"/>
  <c r="T231" i="23"/>
  <c r="O231" i="23"/>
  <c r="H231" i="23"/>
  <c r="H232" i="23"/>
  <c r="H233" i="23"/>
  <c r="H235" i="23"/>
  <c r="H425" i="23"/>
  <c r="H424" i="23"/>
  <c r="H423" i="23"/>
  <c r="H427" i="23"/>
  <c r="H363" i="23"/>
  <c r="H361" i="23"/>
  <c r="H360" i="23"/>
  <c r="H359" i="23"/>
  <c r="H299" i="23"/>
  <c r="H297" i="23"/>
  <c r="H296" i="23"/>
  <c r="H295" i="23"/>
  <c r="E175" i="21" l="1"/>
  <c r="E176" i="21" s="1"/>
  <c r="C165" i="21" s="1"/>
  <c r="E235" i="21"/>
  <c r="E236" i="21" s="1"/>
  <c r="A70" i="24" s="1"/>
  <c r="E115" i="21"/>
  <c r="E116" i="21" s="1"/>
  <c r="A39" i="24" s="1"/>
  <c r="A100" i="24"/>
  <c r="C285" i="21"/>
  <c r="AG428" i="23"/>
  <c r="AG426" i="23"/>
  <c r="AG364" i="23"/>
  <c r="AG362" i="23"/>
  <c r="AG298" i="23"/>
  <c r="AG300" i="23"/>
  <c r="AG234" i="23"/>
  <c r="AU231" i="23"/>
  <c r="M243" i="23" s="1"/>
  <c r="AG236" i="23"/>
  <c r="AP231" i="23"/>
  <c r="F243" i="23" s="1"/>
  <c r="H238" i="23"/>
  <c r="H430" i="23"/>
  <c r="H302" i="23"/>
  <c r="T295" i="23"/>
  <c r="T423" i="23"/>
  <c r="O423" i="23"/>
  <c r="T359" i="23"/>
  <c r="H366" i="23"/>
  <c r="O359" i="23"/>
  <c r="O295" i="23"/>
  <c r="K307" i="21"/>
  <c r="M307" i="21" s="1"/>
  <c r="K306" i="21"/>
  <c r="M306" i="21" s="1"/>
  <c r="K305" i="21"/>
  <c r="M305" i="21" s="1"/>
  <c r="D165" i="21" l="1"/>
  <c r="G165" i="21" s="1"/>
  <c r="C225" i="21"/>
  <c r="D225" i="21"/>
  <c r="G225" i="21" s="1"/>
  <c r="C105" i="21"/>
  <c r="D105" i="21"/>
  <c r="G105" i="21" s="1"/>
  <c r="D285" i="21"/>
  <c r="G285" i="21" s="1"/>
  <c r="AP423" i="23"/>
  <c r="F435" i="23" s="1"/>
  <c r="AP426" i="23"/>
  <c r="AM435" i="23" s="1"/>
  <c r="AU423" i="23"/>
  <c r="M435" i="23" s="1"/>
  <c r="AP428" i="23"/>
  <c r="R436" i="23" s="1"/>
  <c r="AP362" i="23"/>
  <c r="AM371" i="23" s="1"/>
  <c r="AU359" i="23"/>
  <c r="M371" i="23" s="1"/>
  <c r="AP359" i="23"/>
  <c r="F371" i="23" s="1"/>
  <c r="AP364" i="23"/>
  <c r="R372" i="23" s="1"/>
  <c r="AP300" i="23"/>
  <c r="R308" i="23" s="1"/>
  <c r="AP295" i="23"/>
  <c r="F307" i="23" s="1"/>
  <c r="AP298" i="23"/>
  <c r="AM307" i="23" s="1"/>
  <c r="AP238" i="23"/>
  <c r="F245" i="23" s="1"/>
  <c r="F247" i="23" s="1"/>
  <c r="M255" i="23" s="1"/>
  <c r="AU238" i="23"/>
  <c r="M245" i="23" s="1"/>
  <c r="K247" i="23" s="1"/>
  <c r="R255" i="23" s="1"/>
  <c r="L251" i="23"/>
  <c r="AP236" i="23"/>
  <c r="R244" i="23" s="1"/>
  <c r="AP234" i="23"/>
  <c r="AM243" i="23" s="1"/>
  <c r="J306" i="21"/>
  <c r="N306" i="21" s="1"/>
  <c r="P306" i="21" s="1"/>
  <c r="J307" i="21"/>
  <c r="N307" i="21" s="1"/>
  <c r="P307" i="21" s="1"/>
  <c r="J305" i="21"/>
  <c r="N305" i="21" s="1"/>
  <c r="P305" i="21" s="1"/>
  <c r="H37" i="21"/>
  <c r="L37" i="21" s="1"/>
  <c r="H225" i="21" l="1"/>
  <c r="J225" i="21" s="1"/>
  <c r="M225" i="21" s="1"/>
  <c r="H165" i="21"/>
  <c r="J165" i="21" s="1"/>
  <c r="M165" i="21" s="1"/>
  <c r="H285" i="21"/>
  <c r="R285" i="21" s="1"/>
  <c r="H105" i="21"/>
  <c r="R105" i="21" s="1"/>
  <c r="AU366" i="23"/>
  <c r="M373" i="23" s="1"/>
  <c r="K375" i="23" s="1"/>
  <c r="R383" i="23" s="1"/>
  <c r="L379" i="23"/>
  <c r="L315" i="23"/>
  <c r="AU295" i="23"/>
  <c r="M307" i="23" s="1"/>
  <c r="AU430" i="23"/>
  <c r="M437" i="23" s="1"/>
  <c r="K439" i="23" s="1"/>
  <c r="R447" i="23" s="1"/>
  <c r="AK443" i="23"/>
  <c r="AA443" i="23"/>
  <c r="AP430" i="23"/>
  <c r="F437" i="23" s="1"/>
  <c r="F439" i="23" s="1"/>
  <c r="M447" i="23" s="1"/>
  <c r="AK379" i="23"/>
  <c r="AP366" i="23"/>
  <c r="F373" i="23" s="1"/>
  <c r="F375" i="23" s="1"/>
  <c r="M383" i="23" s="1"/>
  <c r="AA379" i="23"/>
  <c r="AA315" i="23"/>
  <c r="AP302" i="23"/>
  <c r="F309" i="23" s="1"/>
  <c r="F311" i="23" s="1"/>
  <c r="M319" i="23" s="1"/>
  <c r="AU302" i="23"/>
  <c r="M309" i="23" s="1"/>
  <c r="K311" i="23" s="1"/>
  <c r="R319" i="23" s="1"/>
  <c r="AK315" i="23"/>
  <c r="AA251" i="23"/>
  <c r="L250" i="23"/>
  <c r="AK251" i="23"/>
  <c r="J304" i="21"/>
  <c r="N304" i="21" s="1"/>
  <c r="P304" i="21" s="1"/>
  <c r="U225" i="21" l="1"/>
  <c r="T231" i="21" s="1"/>
  <c r="U231" i="21" s="1"/>
  <c r="H226" i="21"/>
  <c r="K225" i="21" s="1"/>
  <c r="T225" i="21" s="1"/>
  <c r="S231" i="21" s="1"/>
  <c r="R225" i="21"/>
  <c r="H166" i="21"/>
  <c r="K165" i="21" s="1"/>
  <c r="T165" i="21" s="1"/>
  <c r="R165" i="21"/>
  <c r="U165" i="21"/>
  <c r="T230" i="21" s="1"/>
  <c r="U230" i="21" s="1"/>
  <c r="P225" i="21"/>
  <c r="O225" i="21"/>
  <c r="N225" i="21"/>
  <c r="P165" i="21"/>
  <c r="O165" i="21"/>
  <c r="N165" i="21"/>
  <c r="U285" i="21"/>
  <c r="U286" i="21" s="1"/>
  <c r="F98" i="24" s="1"/>
  <c r="U105" i="21"/>
  <c r="U106" i="21" s="1"/>
  <c r="H286" i="21"/>
  <c r="K285" i="21" s="1"/>
  <c r="T285" i="21" s="1"/>
  <c r="T286" i="21" s="1"/>
  <c r="J285" i="21"/>
  <c r="M285" i="21" s="1"/>
  <c r="H106" i="21"/>
  <c r="K105" i="21" s="1"/>
  <c r="T105" i="21" s="1"/>
  <c r="J105" i="21"/>
  <c r="M105" i="21" s="1"/>
  <c r="L378" i="23"/>
  <c r="L443" i="23"/>
  <c r="L442" i="23"/>
  <c r="BC430" i="23"/>
  <c r="AU442" i="23" s="1"/>
  <c r="BC366" i="23"/>
  <c r="AU378" i="23" s="1"/>
  <c r="L314" i="23"/>
  <c r="BC302" i="23"/>
  <c r="AU314" i="23" s="1"/>
  <c r="BC238" i="23"/>
  <c r="AU250" i="23" s="1"/>
  <c r="E9" i="33"/>
  <c r="E8" i="33"/>
  <c r="E7" i="33"/>
  <c r="E6" i="33"/>
  <c r="A4" i="33"/>
  <c r="T226" i="21" l="1"/>
  <c r="V231" i="21"/>
  <c r="U226" i="21"/>
  <c r="U166" i="21"/>
  <c r="P285" i="21"/>
  <c r="O285" i="21"/>
  <c r="N285" i="21"/>
  <c r="O105" i="21"/>
  <c r="P105" i="21"/>
  <c r="N105" i="21"/>
  <c r="E96" i="11"/>
  <c r="T111" i="21"/>
  <c r="D96" i="11"/>
  <c r="E98" i="24"/>
  <c r="AD209" i="21"/>
  <c r="AD208" i="21"/>
  <c r="AA196" i="21"/>
  <c r="AA207" i="21"/>
  <c r="AB206" i="21"/>
  <c r="AB203" i="21"/>
  <c r="AC190" i="21"/>
  <c r="AB200" i="21"/>
  <c r="AA202" i="21"/>
  <c r="AC196" i="21"/>
  <c r="AC197" i="21"/>
  <c r="AB204" i="21"/>
  <c r="AB201" i="21"/>
  <c r="AA190" i="21"/>
  <c r="AC198" i="21"/>
  <c r="AA197" i="21"/>
  <c r="AB199" i="21"/>
  <c r="AD192" i="21"/>
  <c r="AC200" i="21"/>
  <c r="AA203" i="21"/>
  <c r="AC203" i="21"/>
  <c r="AA206" i="21"/>
  <c r="AC195" i="21"/>
  <c r="AB197" i="21"/>
  <c r="AD202" i="21"/>
  <c r="AB202" i="21"/>
  <c r="AC201" i="21"/>
  <c r="AB208" i="21"/>
  <c r="AD197" i="21"/>
  <c r="AD191" i="21"/>
  <c r="AD193" i="21"/>
  <c r="AD201" i="21"/>
  <c r="AA204" i="21"/>
  <c r="AB192" i="21"/>
  <c r="AC191" i="21"/>
  <c r="AC209" i="21"/>
  <c r="AB191" i="21"/>
  <c r="AB196" i="21"/>
  <c r="AC207" i="21"/>
  <c r="AC204" i="21"/>
  <c r="AA201" i="21"/>
  <c r="AA191" i="21"/>
  <c r="AA192" i="21"/>
  <c r="AA198" i="21"/>
  <c r="AB207" i="21"/>
  <c r="AA193" i="21"/>
  <c r="AB198" i="21"/>
  <c r="AD198" i="21"/>
  <c r="AD203" i="21"/>
  <c r="AC205" i="21"/>
  <c r="AA200" i="21"/>
  <c r="AC192" i="21"/>
  <c r="AB209" i="21"/>
  <c r="AC208" i="21"/>
  <c r="AA195" i="21"/>
  <c r="AB190" i="21"/>
  <c r="AD195" i="21"/>
  <c r="AD190" i="21"/>
  <c r="AB194" i="21"/>
  <c r="AC206" i="21"/>
  <c r="AC193" i="21"/>
  <c r="AC202" i="21"/>
  <c r="AD194" i="21"/>
  <c r="AD196" i="21"/>
  <c r="AD205" i="21"/>
  <c r="AC199" i="21"/>
  <c r="AA209" i="21"/>
  <c r="AD199" i="21"/>
  <c r="AB193" i="21"/>
  <c r="AA199" i="21"/>
  <c r="AA205" i="21"/>
  <c r="AD207" i="21"/>
  <c r="AD206" i="21"/>
  <c r="AD200" i="21"/>
  <c r="AA194" i="21"/>
  <c r="AB195" i="21"/>
  <c r="AB205" i="21"/>
  <c r="AC194" i="21"/>
  <c r="AA208" i="21"/>
  <c r="AD204" i="21"/>
  <c r="S225" i="21"/>
  <c r="S165" i="21"/>
  <c r="T166" i="21"/>
  <c r="S230" i="21"/>
  <c r="AB138" i="21"/>
  <c r="AA147" i="21"/>
  <c r="AC145" i="21"/>
  <c r="AA133" i="21"/>
  <c r="AB136" i="21"/>
  <c r="AC146" i="21"/>
  <c r="AB143" i="21"/>
  <c r="AB137" i="21"/>
  <c r="AA141" i="21"/>
  <c r="AA136" i="21"/>
  <c r="AC141" i="21"/>
  <c r="AA135" i="21"/>
  <c r="AC148" i="21"/>
  <c r="AA145" i="21"/>
  <c r="AA143" i="21"/>
  <c r="AD139" i="21"/>
  <c r="AD143" i="21"/>
  <c r="AD140" i="21"/>
  <c r="AD138" i="21"/>
  <c r="AD135" i="21"/>
  <c r="AB140" i="21"/>
  <c r="AB147" i="21"/>
  <c r="AA131" i="21"/>
  <c r="AC137" i="21"/>
  <c r="AC131" i="21"/>
  <c r="AB139" i="21"/>
  <c r="AD146" i="21"/>
  <c r="AC136" i="21"/>
  <c r="AC142" i="21"/>
  <c r="AC143" i="21"/>
  <c r="AB148" i="21"/>
  <c r="AD137" i="21"/>
  <c r="AB135" i="21"/>
  <c r="AC138" i="21"/>
  <c r="AA139" i="21"/>
  <c r="AB141" i="21"/>
  <c r="AA134" i="21"/>
  <c r="AB130" i="21"/>
  <c r="AB142" i="21"/>
  <c r="AB134" i="21"/>
  <c r="AA148" i="21"/>
  <c r="AA138" i="21"/>
  <c r="AA137" i="21"/>
  <c r="AA132" i="21"/>
  <c r="AC130" i="21"/>
  <c r="AC139" i="21"/>
  <c r="AB144" i="21"/>
  <c r="AD133" i="21"/>
  <c r="AD130" i="21"/>
  <c r="AD147" i="21"/>
  <c r="AD149" i="21"/>
  <c r="AA130" i="21"/>
  <c r="AB146" i="21"/>
  <c r="AC135" i="21"/>
  <c r="AB145" i="21"/>
  <c r="AD136" i="21"/>
  <c r="AB132" i="21"/>
  <c r="AC133" i="21"/>
  <c r="AA142" i="21"/>
  <c r="AC144" i="21"/>
  <c r="AC134" i="21"/>
  <c r="AA146" i="21"/>
  <c r="AA149" i="21"/>
  <c r="AC147" i="21"/>
  <c r="AD144" i="21"/>
  <c r="AA140" i="21"/>
  <c r="AB149" i="21"/>
  <c r="AB133" i="21"/>
  <c r="AA144" i="21"/>
  <c r="AB131" i="21"/>
  <c r="AC132" i="21"/>
  <c r="AD132" i="21"/>
  <c r="AC140" i="21"/>
  <c r="AC149" i="21"/>
  <c r="AD148" i="21"/>
  <c r="AD142" i="21"/>
  <c r="AD141" i="21"/>
  <c r="AD134" i="21"/>
  <c r="AD145" i="21"/>
  <c r="AD131" i="21"/>
  <c r="S111" i="21"/>
  <c r="T106" i="21"/>
  <c r="Z36" i="21"/>
  <c r="Z37" i="21"/>
  <c r="Z38" i="21"/>
  <c r="Z39" i="21"/>
  <c r="Z40" i="21"/>
  <c r="Y231" i="21" l="1"/>
  <c r="D67" i="11" s="1"/>
  <c r="W231" i="21"/>
  <c r="E69" i="24" s="1"/>
  <c r="Z231" i="21"/>
  <c r="F68" i="24" s="1"/>
  <c r="X231" i="21"/>
  <c r="F69" i="24" s="1"/>
  <c r="AD78" i="21"/>
  <c r="AB76" i="21"/>
  <c r="AC87" i="21"/>
  <c r="AB85" i="21"/>
  <c r="AB80" i="21"/>
  <c r="AC88" i="21"/>
  <c r="AB81" i="21"/>
  <c r="AC78" i="21"/>
  <c r="AA84" i="21"/>
  <c r="AC80" i="21"/>
  <c r="AA76" i="21"/>
  <c r="AB70" i="21"/>
  <c r="AA83" i="21"/>
  <c r="AA75" i="21"/>
  <c r="AB82" i="21"/>
  <c r="AB71" i="21"/>
  <c r="AD77" i="21"/>
  <c r="AD72" i="21"/>
  <c r="AD73" i="21"/>
  <c r="AD87" i="21"/>
  <c r="AD84" i="21"/>
  <c r="AC82" i="21"/>
  <c r="AA78" i="21"/>
  <c r="AC72" i="21"/>
  <c r="AA73" i="21"/>
  <c r="AB75" i="21"/>
  <c r="AB83" i="21"/>
  <c r="AC74" i="21"/>
  <c r="AA82" i="21"/>
  <c r="AA85" i="21"/>
  <c r="AC85" i="21"/>
  <c r="AB86" i="21"/>
  <c r="AA77" i="21"/>
  <c r="AA74" i="21"/>
  <c r="AA72" i="21"/>
  <c r="AB88" i="21"/>
  <c r="AD76" i="21"/>
  <c r="AD71" i="21"/>
  <c r="AD82" i="21"/>
  <c r="AD75" i="21"/>
  <c r="AD89" i="21"/>
  <c r="AC77" i="21"/>
  <c r="AA88" i="21"/>
  <c r="AC83" i="21"/>
  <c r="AA70" i="21"/>
  <c r="AC71" i="21"/>
  <c r="AB74" i="21"/>
  <c r="AB87" i="21"/>
  <c r="AA81" i="21"/>
  <c r="AB79" i="21"/>
  <c r="AC89" i="21"/>
  <c r="AA71" i="21"/>
  <c r="AB77" i="21"/>
  <c r="AC75" i="21"/>
  <c r="AA86" i="21"/>
  <c r="AB84" i="21"/>
  <c r="AD79" i="21"/>
  <c r="AD86" i="21"/>
  <c r="AD80" i="21"/>
  <c r="AD88" i="21"/>
  <c r="AC81" i="21"/>
  <c r="AB72" i="21"/>
  <c r="AC73" i="21"/>
  <c r="AC76" i="21"/>
  <c r="AA80" i="21"/>
  <c r="AB78" i="21"/>
  <c r="AB73" i="21"/>
  <c r="AC84" i="21"/>
  <c r="AA79" i="21"/>
  <c r="AB89" i="21"/>
  <c r="AC79" i="21"/>
  <c r="AC70" i="21"/>
  <c r="AA89" i="21"/>
  <c r="AC86" i="21"/>
  <c r="AA87" i="21"/>
  <c r="AD70" i="21"/>
  <c r="AD74" i="21"/>
  <c r="AD85" i="21"/>
  <c r="AD83" i="21"/>
  <c r="AD81" i="21"/>
  <c r="S105" i="21"/>
  <c r="AF79" i="21" s="1"/>
  <c r="AD257" i="21"/>
  <c r="AB251" i="21"/>
  <c r="AC252" i="21"/>
  <c r="AB252" i="21"/>
  <c r="AB257" i="21"/>
  <c r="AA257" i="21"/>
  <c r="AC265" i="21"/>
  <c r="AB260" i="21"/>
  <c r="AC254" i="21"/>
  <c r="AA255" i="21"/>
  <c r="AC255" i="21"/>
  <c r="AC253" i="21"/>
  <c r="AA261" i="21"/>
  <c r="AC263" i="21"/>
  <c r="AA262" i="21"/>
  <c r="AC267" i="21"/>
  <c r="AD250" i="21"/>
  <c r="AD268" i="21"/>
  <c r="AD251" i="21"/>
  <c r="AD259" i="21"/>
  <c r="AD264" i="21"/>
  <c r="AD253" i="21"/>
  <c r="AC258" i="21"/>
  <c r="AB254" i="21"/>
  <c r="AB264" i="21"/>
  <c r="AA265" i="21"/>
  <c r="AA253" i="21"/>
  <c r="AA252" i="21"/>
  <c r="AB250" i="21"/>
  <c r="AA256" i="21"/>
  <c r="AC259" i="21"/>
  <c r="AC261" i="21"/>
  <c r="AA266" i="21"/>
  <c r="AA258" i="21"/>
  <c r="AA254" i="21"/>
  <c r="AA250" i="21"/>
  <c r="AB262" i="21"/>
  <c r="AD254" i="21"/>
  <c r="AD266" i="21"/>
  <c r="AD261" i="21"/>
  <c r="AD267" i="21"/>
  <c r="AD262" i="21"/>
  <c r="AD263" i="21"/>
  <c r="AB253" i="21"/>
  <c r="AC269" i="21"/>
  <c r="AA268" i="21"/>
  <c r="AC250" i="21"/>
  <c r="AB269" i="21"/>
  <c r="AC256" i="21"/>
  <c r="AB266" i="21"/>
  <c r="AC264" i="21"/>
  <c r="AB265" i="21"/>
  <c r="AB258" i="21"/>
  <c r="AA263" i="21"/>
  <c r="AC266" i="21"/>
  <c r="AB263" i="21"/>
  <c r="AB261" i="21"/>
  <c r="AA251" i="21"/>
  <c r="AD269" i="21"/>
  <c r="AD252" i="21"/>
  <c r="AD265" i="21"/>
  <c r="AD258" i="21"/>
  <c r="AA269" i="21"/>
  <c r="AA259" i="21"/>
  <c r="AC260" i="21"/>
  <c r="AC262" i="21"/>
  <c r="AA260" i="21"/>
  <c r="AB256" i="21"/>
  <c r="AA264" i="21"/>
  <c r="AB255" i="21"/>
  <c r="AC268" i="21"/>
  <c r="AB268" i="21"/>
  <c r="AB267" i="21"/>
  <c r="AB259" i="21"/>
  <c r="AC257" i="21"/>
  <c r="AC251" i="21"/>
  <c r="AA267" i="21"/>
  <c r="AD260" i="21"/>
  <c r="AD255" i="21"/>
  <c r="AD256" i="21"/>
  <c r="S285" i="21"/>
  <c r="AF190" i="21"/>
  <c r="AF191" i="21"/>
  <c r="AF195" i="21"/>
  <c r="AF199" i="21"/>
  <c r="AF203" i="21"/>
  <c r="AF207" i="21"/>
  <c r="AF204" i="21"/>
  <c r="AF192" i="21"/>
  <c r="AF196" i="21"/>
  <c r="AF200" i="21"/>
  <c r="AF208" i="21"/>
  <c r="AF193" i="21"/>
  <c r="AF197" i="21"/>
  <c r="AF201" i="21"/>
  <c r="AF205" i="21"/>
  <c r="AF209" i="21"/>
  <c r="AF194" i="21"/>
  <c r="AF198" i="21"/>
  <c r="AF202" i="21"/>
  <c r="AF206" i="21"/>
  <c r="F99" i="33"/>
  <c r="F64" i="11"/>
  <c r="F65" i="24"/>
  <c r="E99" i="30"/>
  <c r="H85" i="33"/>
  <c r="G85" i="30"/>
  <c r="F91" i="33"/>
  <c r="F56" i="11"/>
  <c r="F57" i="24"/>
  <c r="E91" i="30"/>
  <c r="F83" i="33"/>
  <c r="E83" i="30"/>
  <c r="F49" i="24"/>
  <c r="F48" i="11"/>
  <c r="J98" i="33"/>
  <c r="F98" i="30"/>
  <c r="J82" i="33"/>
  <c r="F82" i="30"/>
  <c r="J92" i="33"/>
  <c r="F92" i="30"/>
  <c r="J91" i="33"/>
  <c r="F91" i="30"/>
  <c r="F87" i="33"/>
  <c r="F53" i="24"/>
  <c r="E87" i="30"/>
  <c r="F52" i="11"/>
  <c r="J85" i="33"/>
  <c r="F85" i="30"/>
  <c r="F90" i="33"/>
  <c r="E90" i="30"/>
  <c r="F55" i="11"/>
  <c r="F56" i="24"/>
  <c r="H81" i="33"/>
  <c r="G81" i="30"/>
  <c r="J96" i="33"/>
  <c r="F96" i="30"/>
  <c r="F82" i="33"/>
  <c r="F47" i="11"/>
  <c r="E82" i="30"/>
  <c r="F48" i="24"/>
  <c r="G53" i="24"/>
  <c r="K87" i="33"/>
  <c r="G52" i="11"/>
  <c r="G49" i="24"/>
  <c r="K83" i="33"/>
  <c r="G48" i="11"/>
  <c r="G59" i="24"/>
  <c r="K93" i="33"/>
  <c r="G58" i="11"/>
  <c r="F97" i="33"/>
  <c r="F63" i="24"/>
  <c r="E97" i="30"/>
  <c r="F62" i="11"/>
  <c r="F81" i="33"/>
  <c r="F47" i="24"/>
  <c r="E81" i="30"/>
  <c r="F46" i="11"/>
  <c r="H99" i="33"/>
  <c r="G99" i="30"/>
  <c r="G62" i="24"/>
  <c r="K96" i="33"/>
  <c r="G61" i="11"/>
  <c r="H97" i="33"/>
  <c r="G97" i="30"/>
  <c r="G50" i="24"/>
  <c r="K84" i="33"/>
  <c r="G49" i="11"/>
  <c r="H96" i="33"/>
  <c r="G96" i="30"/>
  <c r="J84" i="33"/>
  <c r="F84" i="30"/>
  <c r="H86" i="33"/>
  <c r="G86" i="30"/>
  <c r="G66" i="24"/>
  <c r="K100" i="33"/>
  <c r="G65" i="11"/>
  <c r="H94" i="33"/>
  <c r="G94" i="30"/>
  <c r="G64" i="24"/>
  <c r="K98" i="33"/>
  <c r="G63" i="11"/>
  <c r="F92" i="33"/>
  <c r="F57" i="11"/>
  <c r="F58" i="24"/>
  <c r="E92" i="30"/>
  <c r="G48" i="24"/>
  <c r="K82" i="33"/>
  <c r="G47" i="11"/>
  <c r="F95" i="33"/>
  <c r="F60" i="11"/>
  <c r="E95" i="30"/>
  <c r="F61" i="24"/>
  <c r="H88" i="33"/>
  <c r="G88" i="30"/>
  <c r="H93" i="33"/>
  <c r="G93" i="30"/>
  <c r="J94" i="33"/>
  <c r="F94" i="30"/>
  <c r="G56" i="24"/>
  <c r="K90" i="33"/>
  <c r="G55" i="11"/>
  <c r="G58" i="24"/>
  <c r="K92" i="33"/>
  <c r="G57" i="11"/>
  <c r="F93" i="33"/>
  <c r="F58" i="11"/>
  <c r="E93" i="30"/>
  <c r="F59" i="24"/>
  <c r="G63" i="24"/>
  <c r="K97" i="33"/>
  <c r="G62" i="11"/>
  <c r="H100" i="33"/>
  <c r="G100" i="30"/>
  <c r="F85" i="33"/>
  <c r="F51" i="24"/>
  <c r="E85" i="30"/>
  <c r="F50" i="11"/>
  <c r="F96" i="33"/>
  <c r="F62" i="24"/>
  <c r="F61" i="11"/>
  <c r="E96" i="30"/>
  <c r="F100" i="33"/>
  <c r="F66" i="24"/>
  <c r="E100" i="30"/>
  <c r="F65" i="11"/>
  <c r="G51" i="24"/>
  <c r="K85" i="33"/>
  <c r="G50" i="11"/>
  <c r="F86" i="33"/>
  <c r="F52" i="24"/>
  <c r="F51" i="11"/>
  <c r="E86" i="30"/>
  <c r="G55" i="24"/>
  <c r="K89" i="33"/>
  <c r="G54" i="11"/>
  <c r="H84" i="33"/>
  <c r="G84" i="30"/>
  <c r="J86" i="33"/>
  <c r="F86" i="30"/>
  <c r="J89" i="33"/>
  <c r="F89" i="30"/>
  <c r="J88" i="33"/>
  <c r="F88" i="30"/>
  <c r="J81" i="33"/>
  <c r="F81" i="30"/>
  <c r="H91" i="33"/>
  <c r="G91" i="30"/>
  <c r="J90" i="33"/>
  <c r="F90" i="30"/>
  <c r="J93" i="33"/>
  <c r="F93" i="30"/>
  <c r="J99" i="33"/>
  <c r="F99" i="30"/>
  <c r="F84" i="33"/>
  <c r="F50" i="24"/>
  <c r="E84" i="30"/>
  <c r="F49" i="11"/>
  <c r="H82" i="33"/>
  <c r="G82" i="30"/>
  <c r="H83" i="33"/>
  <c r="G83" i="30"/>
  <c r="J87" i="33"/>
  <c r="F87" i="30"/>
  <c r="G60" i="24"/>
  <c r="K94" i="33"/>
  <c r="G59" i="11"/>
  <c r="H95" i="33"/>
  <c r="G95" i="30"/>
  <c r="G52" i="24"/>
  <c r="K86" i="33"/>
  <c r="G51" i="11"/>
  <c r="H98" i="33"/>
  <c r="G98" i="30"/>
  <c r="H90" i="33"/>
  <c r="G90" i="30"/>
  <c r="H87" i="33"/>
  <c r="G87" i="30"/>
  <c r="J97" i="33"/>
  <c r="F97" i="30"/>
  <c r="G47" i="24"/>
  <c r="K81" i="33"/>
  <c r="G46" i="11"/>
  <c r="J83" i="33"/>
  <c r="F83" i="30"/>
  <c r="H89" i="33"/>
  <c r="G89" i="30"/>
  <c r="F89" i="33"/>
  <c r="F54" i="11"/>
  <c r="F55" i="24"/>
  <c r="E89" i="30"/>
  <c r="J95" i="33"/>
  <c r="F95" i="30"/>
  <c r="J100" i="33"/>
  <c r="F100" i="30"/>
  <c r="H92" i="33"/>
  <c r="G92" i="30"/>
  <c r="G65" i="24"/>
  <c r="K99" i="33"/>
  <c r="G64" i="11"/>
  <c r="G54" i="24"/>
  <c r="K88" i="33"/>
  <c r="G53" i="11"/>
  <c r="F94" i="33"/>
  <c r="E94" i="30"/>
  <c r="F59" i="11"/>
  <c r="F60" i="24"/>
  <c r="F88" i="33"/>
  <c r="F54" i="24"/>
  <c r="E88" i="30"/>
  <c r="F53" i="11"/>
  <c r="G61" i="24"/>
  <c r="K95" i="33"/>
  <c r="G60" i="11"/>
  <c r="G57" i="24"/>
  <c r="K91" i="33"/>
  <c r="G56" i="11"/>
  <c r="F98" i="33"/>
  <c r="F64" i="24"/>
  <c r="F63" i="11"/>
  <c r="E98" i="30"/>
  <c r="AF130" i="21"/>
  <c r="AF131" i="21"/>
  <c r="AF135" i="21"/>
  <c r="AF139" i="21"/>
  <c r="AF143" i="21"/>
  <c r="AF147" i="21"/>
  <c r="AF142" i="21"/>
  <c r="AF132" i="21"/>
  <c r="AF136" i="21"/>
  <c r="AF140" i="21"/>
  <c r="AF144" i="21"/>
  <c r="AF148" i="21"/>
  <c r="AF133" i="21"/>
  <c r="AF137" i="21"/>
  <c r="AF141" i="21"/>
  <c r="AF145" i="21"/>
  <c r="AF149" i="21"/>
  <c r="AF134" i="21"/>
  <c r="AF138" i="21"/>
  <c r="AF146" i="21"/>
  <c r="J78" i="33"/>
  <c r="F76" i="30"/>
  <c r="F75" i="33"/>
  <c r="C62" i="11"/>
  <c r="E73" i="30"/>
  <c r="C63" i="24"/>
  <c r="J64" i="33"/>
  <c r="F62" i="30"/>
  <c r="H76" i="33"/>
  <c r="G74" i="30"/>
  <c r="J68" i="33"/>
  <c r="F66" i="30"/>
  <c r="F67" i="33"/>
  <c r="C55" i="24"/>
  <c r="E65" i="30"/>
  <c r="C54" i="11"/>
  <c r="K59" i="33"/>
  <c r="D47" i="24"/>
  <c r="D46" i="11"/>
  <c r="J67" i="33"/>
  <c r="F65" i="30"/>
  <c r="J72" i="33"/>
  <c r="F70" i="30"/>
  <c r="D55" i="11"/>
  <c r="K68" i="33"/>
  <c r="D56" i="24"/>
  <c r="D63" i="11"/>
  <c r="K76" i="33"/>
  <c r="D64" i="24"/>
  <c r="H69" i="33"/>
  <c r="G67" i="30"/>
  <c r="F74" i="33"/>
  <c r="C61" i="11"/>
  <c r="C62" i="24"/>
  <c r="E72" i="30"/>
  <c r="F65" i="33"/>
  <c r="C52" i="11"/>
  <c r="C53" i="24"/>
  <c r="E63" i="30"/>
  <c r="J75" i="33"/>
  <c r="F73" i="30"/>
  <c r="F76" i="33"/>
  <c r="C64" i="24"/>
  <c r="C63" i="11"/>
  <c r="E74" i="30"/>
  <c r="D47" i="11"/>
  <c r="K60" i="33"/>
  <c r="D48" i="24"/>
  <c r="H70" i="33"/>
  <c r="G68" i="30"/>
  <c r="J69" i="33"/>
  <c r="F67" i="30"/>
  <c r="F73" i="33"/>
  <c r="C60" i="11"/>
  <c r="E71" i="30"/>
  <c r="C61" i="24"/>
  <c r="H73" i="33"/>
  <c r="G71" i="30"/>
  <c r="J63" i="33"/>
  <c r="F61" i="30"/>
  <c r="D48" i="11"/>
  <c r="K61" i="33"/>
  <c r="D49" i="24"/>
  <c r="D62" i="11"/>
  <c r="K75" i="33"/>
  <c r="D63" i="24"/>
  <c r="H59" i="33"/>
  <c r="G57" i="30"/>
  <c r="J59" i="33"/>
  <c r="F57" i="30"/>
  <c r="F77" i="33"/>
  <c r="E75" i="30"/>
  <c r="C64" i="11"/>
  <c r="C65" i="24"/>
  <c r="F63" i="33"/>
  <c r="C50" i="11"/>
  <c r="C51" i="24"/>
  <c r="E61" i="30"/>
  <c r="D51" i="11"/>
  <c r="K64" i="33"/>
  <c r="D52" i="24"/>
  <c r="J71" i="33"/>
  <c r="F69" i="30"/>
  <c r="J60" i="33"/>
  <c r="F58" i="30"/>
  <c r="D56" i="11"/>
  <c r="K69" i="33"/>
  <c r="D57" i="24"/>
  <c r="H72" i="33"/>
  <c r="G70" i="30"/>
  <c r="J77" i="33"/>
  <c r="F75" i="30"/>
  <c r="F70" i="33"/>
  <c r="E68" i="30"/>
  <c r="C57" i="11"/>
  <c r="C58" i="24"/>
  <c r="D52" i="11"/>
  <c r="K65" i="33"/>
  <c r="D53" i="24"/>
  <c r="D54" i="11"/>
  <c r="K67" i="33"/>
  <c r="D55" i="24"/>
  <c r="F69" i="33"/>
  <c r="C57" i="24"/>
  <c r="E67" i="30"/>
  <c r="C56" i="11"/>
  <c r="H60" i="33"/>
  <c r="G58" i="30"/>
  <c r="H71" i="33"/>
  <c r="G69" i="30"/>
  <c r="H61" i="33"/>
  <c r="G59" i="30"/>
  <c r="D49" i="11"/>
  <c r="K62" i="33"/>
  <c r="D50" i="24"/>
  <c r="J76" i="33"/>
  <c r="F74" i="30"/>
  <c r="J73" i="33"/>
  <c r="F71" i="30"/>
  <c r="H65" i="33"/>
  <c r="G63" i="30"/>
  <c r="F59" i="33"/>
  <c r="C46" i="11"/>
  <c r="C47" i="24"/>
  <c r="E57" i="30"/>
  <c r="H62" i="33"/>
  <c r="G60" i="30"/>
  <c r="F61" i="33"/>
  <c r="C48" i="11"/>
  <c r="C49" i="24"/>
  <c r="E59" i="30"/>
  <c r="D50" i="11"/>
  <c r="K63" i="33"/>
  <c r="D51" i="24"/>
  <c r="D57" i="11"/>
  <c r="K70" i="33"/>
  <c r="D58" i="24"/>
  <c r="H66" i="33"/>
  <c r="G64" i="30"/>
  <c r="J65" i="33"/>
  <c r="F63" i="30"/>
  <c r="J66" i="33"/>
  <c r="F64" i="30"/>
  <c r="H64" i="33"/>
  <c r="G62" i="30"/>
  <c r="H68" i="33"/>
  <c r="G66" i="30"/>
  <c r="F64" i="33"/>
  <c r="E62" i="30"/>
  <c r="C51" i="11"/>
  <c r="C52" i="24"/>
  <c r="D53" i="11"/>
  <c r="K66" i="33"/>
  <c r="D54" i="24"/>
  <c r="F62" i="33"/>
  <c r="C50" i="24"/>
  <c r="E60" i="30"/>
  <c r="C49" i="11"/>
  <c r="H63" i="33"/>
  <c r="G61" i="30"/>
  <c r="J62" i="33"/>
  <c r="F60" i="30"/>
  <c r="H74" i="33"/>
  <c r="G72" i="30"/>
  <c r="H77" i="33"/>
  <c r="G75" i="30"/>
  <c r="J61" i="33"/>
  <c r="F59" i="30"/>
  <c r="D65" i="11"/>
  <c r="K78" i="33"/>
  <c r="D66" i="24"/>
  <c r="F78" i="33"/>
  <c r="C65" i="11"/>
  <c r="C66" i="24"/>
  <c r="E76" i="30"/>
  <c r="F71" i="33"/>
  <c r="C58" i="11"/>
  <c r="C59" i="24"/>
  <c r="E69" i="30"/>
  <c r="D61" i="11"/>
  <c r="K74" i="33"/>
  <c r="D62" i="24"/>
  <c r="H78" i="33"/>
  <c r="G76" i="30"/>
  <c r="D60" i="11"/>
  <c r="K73" i="33"/>
  <c r="D61" i="24"/>
  <c r="F66" i="33"/>
  <c r="C54" i="24"/>
  <c r="E64" i="30"/>
  <c r="C53" i="11"/>
  <c r="D58" i="11"/>
  <c r="K71" i="33"/>
  <c r="D59" i="24"/>
  <c r="F68" i="33"/>
  <c r="C56" i="24"/>
  <c r="E66" i="30"/>
  <c r="C55" i="11"/>
  <c r="D64" i="11"/>
  <c r="K77" i="33"/>
  <c r="D65" i="24"/>
  <c r="H75" i="33"/>
  <c r="G73" i="30"/>
  <c r="F60" i="33"/>
  <c r="C47" i="11"/>
  <c r="E58" i="30"/>
  <c r="C48" i="24"/>
  <c r="H67" i="33"/>
  <c r="G65" i="30"/>
  <c r="F72" i="33"/>
  <c r="C60" i="24"/>
  <c r="E70" i="30"/>
  <c r="C59" i="11"/>
  <c r="J70" i="33"/>
  <c r="F68" i="30"/>
  <c r="D59" i="11"/>
  <c r="K72" i="33"/>
  <c r="D60" i="24"/>
  <c r="J74" i="33"/>
  <c r="F72" i="30"/>
  <c r="E68" i="24"/>
  <c r="G57" i="33"/>
  <c r="G79" i="33"/>
  <c r="G101" i="33"/>
  <c r="H38" i="21"/>
  <c r="L38" i="21" s="1"/>
  <c r="H36" i="21"/>
  <c r="L36" i="21" s="1"/>
  <c r="Y35" i="21"/>
  <c r="Y34" i="21"/>
  <c r="D68" i="11" l="1"/>
  <c r="E67" i="11"/>
  <c r="C70" i="24"/>
  <c r="E68" i="11"/>
  <c r="AF86" i="21"/>
  <c r="AF72" i="21"/>
  <c r="AF85" i="21"/>
  <c r="AF75" i="21"/>
  <c r="AF81" i="21"/>
  <c r="AF71" i="21"/>
  <c r="AF73" i="21"/>
  <c r="AF80" i="21"/>
  <c r="AF87" i="21"/>
  <c r="AF82" i="21"/>
  <c r="AF88" i="21"/>
  <c r="AF70" i="21"/>
  <c r="AF89" i="21"/>
  <c r="AF74" i="21"/>
  <c r="AF84" i="21"/>
  <c r="AF83" i="21"/>
  <c r="AF78" i="21"/>
  <c r="AF77" i="21"/>
  <c r="AF76" i="21"/>
  <c r="H48" i="33"/>
  <c r="G44" i="30"/>
  <c r="H37" i="33"/>
  <c r="G33" i="30"/>
  <c r="J37" i="33"/>
  <c r="F33" i="30"/>
  <c r="J51" i="33"/>
  <c r="F47" i="30"/>
  <c r="J43" i="33"/>
  <c r="F39" i="30"/>
  <c r="H55" i="33"/>
  <c r="G51" i="30"/>
  <c r="G30" i="24"/>
  <c r="K51" i="33"/>
  <c r="G30" i="11"/>
  <c r="F38" i="33"/>
  <c r="F17" i="11"/>
  <c r="F17" i="24"/>
  <c r="E34" i="30"/>
  <c r="G33" i="24"/>
  <c r="K54" i="33"/>
  <c r="G33" i="11"/>
  <c r="J50" i="33"/>
  <c r="F46" i="30"/>
  <c r="H42" i="33"/>
  <c r="G38" i="30"/>
  <c r="G34" i="24"/>
  <c r="K55" i="33"/>
  <c r="G34" i="11"/>
  <c r="G32" i="24"/>
  <c r="K53" i="33"/>
  <c r="G32" i="11"/>
  <c r="J41" i="33"/>
  <c r="F37" i="30"/>
  <c r="J39" i="33"/>
  <c r="F35" i="30"/>
  <c r="H54" i="33"/>
  <c r="G50" i="30"/>
  <c r="G17" i="24"/>
  <c r="K38" i="33"/>
  <c r="G17" i="11"/>
  <c r="G16" i="24"/>
  <c r="K37" i="33"/>
  <c r="G16" i="11"/>
  <c r="J45" i="33"/>
  <c r="F41" i="30"/>
  <c r="G31" i="24"/>
  <c r="K52" i="33"/>
  <c r="G31" i="11"/>
  <c r="H50" i="33"/>
  <c r="G46" i="30"/>
  <c r="F54" i="33"/>
  <c r="E50" i="30"/>
  <c r="F33" i="11"/>
  <c r="F33" i="24"/>
  <c r="J46" i="33"/>
  <c r="F42" i="30"/>
  <c r="G19" i="24"/>
  <c r="K40" i="33"/>
  <c r="G19" i="11"/>
  <c r="J40" i="33"/>
  <c r="F36" i="30"/>
  <c r="H47" i="33"/>
  <c r="G43" i="30"/>
  <c r="F53" i="33"/>
  <c r="F32" i="11"/>
  <c r="E49" i="30"/>
  <c r="F32" i="24"/>
  <c r="J56" i="33"/>
  <c r="F52" i="30"/>
  <c r="G20" i="24"/>
  <c r="K41" i="33"/>
  <c r="G20" i="11"/>
  <c r="F55" i="33"/>
  <c r="F34" i="24"/>
  <c r="E51" i="30"/>
  <c r="F34" i="11"/>
  <c r="H49" i="33"/>
  <c r="G45" i="30"/>
  <c r="F39" i="33"/>
  <c r="F18" i="24"/>
  <c r="E35" i="30"/>
  <c r="F18" i="11"/>
  <c r="J52" i="33"/>
  <c r="F48" i="30"/>
  <c r="G29" i="24"/>
  <c r="K50" i="33"/>
  <c r="G29" i="11"/>
  <c r="F45" i="33"/>
  <c r="F24" i="11"/>
  <c r="F24" i="24"/>
  <c r="E41" i="30"/>
  <c r="H40" i="33"/>
  <c r="G36" i="30"/>
  <c r="G28" i="24"/>
  <c r="K49" i="33"/>
  <c r="G28" i="11"/>
  <c r="F43" i="33"/>
  <c r="E39" i="30"/>
  <c r="F22" i="11"/>
  <c r="F22" i="24"/>
  <c r="G27" i="24"/>
  <c r="K48" i="33"/>
  <c r="G27" i="11"/>
  <c r="J54" i="33"/>
  <c r="F50" i="30"/>
  <c r="H52" i="33"/>
  <c r="G48" i="30"/>
  <c r="J53" i="33"/>
  <c r="F49" i="30"/>
  <c r="G35" i="24"/>
  <c r="K56" i="33"/>
  <c r="G35" i="11"/>
  <c r="G24" i="24"/>
  <c r="K45" i="33"/>
  <c r="G24" i="11"/>
  <c r="G18" i="24"/>
  <c r="K39" i="33"/>
  <c r="G18" i="11"/>
  <c r="H53" i="33"/>
  <c r="G49" i="30"/>
  <c r="J42" i="33"/>
  <c r="F38" i="30"/>
  <c r="G25" i="24"/>
  <c r="K46" i="33"/>
  <c r="G25" i="11"/>
  <c r="J38" i="33"/>
  <c r="F34" i="30"/>
  <c r="J44" i="33"/>
  <c r="F40" i="30"/>
  <c r="H38" i="33"/>
  <c r="G34" i="30"/>
  <c r="F41" i="33"/>
  <c r="F20" i="24"/>
  <c r="E37" i="30"/>
  <c r="F20" i="11"/>
  <c r="F52" i="33"/>
  <c r="F31" i="11"/>
  <c r="E48" i="30"/>
  <c r="F31" i="24"/>
  <c r="G21" i="24"/>
  <c r="K42" i="33"/>
  <c r="G21" i="11"/>
  <c r="J49" i="33"/>
  <c r="F45" i="30"/>
  <c r="H39" i="33"/>
  <c r="G35" i="30"/>
  <c r="F42" i="33"/>
  <c r="F21" i="11"/>
  <c r="F21" i="24"/>
  <c r="E38" i="30"/>
  <c r="J47" i="33"/>
  <c r="F43" i="30"/>
  <c r="J55" i="33"/>
  <c r="F51" i="30"/>
  <c r="G22" i="24"/>
  <c r="K43" i="33"/>
  <c r="G22" i="11"/>
  <c r="H41" i="33"/>
  <c r="G37" i="30"/>
  <c r="F56" i="33"/>
  <c r="F35" i="11"/>
  <c r="E52" i="30"/>
  <c r="F35" i="24"/>
  <c r="F46" i="33"/>
  <c r="F25" i="11"/>
  <c r="F25" i="24"/>
  <c r="E42" i="30"/>
  <c r="F47" i="33"/>
  <c r="F26" i="11"/>
  <c r="F26" i="24"/>
  <c r="E43" i="30"/>
  <c r="J48" i="33"/>
  <c r="F44" i="30"/>
  <c r="H46" i="33"/>
  <c r="G42" i="30"/>
  <c r="G23" i="24"/>
  <c r="K44" i="33"/>
  <c r="G23" i="11"/>
  <c r="F48" i="33"/>
  <c r="F27" i="11"/>
  <c r="F27" i="24"/>
  <c r="E44" i="30"/>
  <c r="F37" i="33"/>
  <c r="E33" i="30"/>
  <c r="F16" i="11"/>
  <c r="F16" i="24"/>
  <c r="H56" i="33"/>
  <c r="G52" i="30"/>
  <c r="H43" i="33"/>
  <c r="G39" i="30"/>
  <c r="F44" i="33"/>
  <c r="F23" i="11"/>
  <c r="F23" i="24"/>
  <c r="E40" i="30"/>
  <c r="F49" i="33"/>
  <c r="F28" i="11"/>
  <c r="E45" i="30"/>
  <c r="F28" i="24"/>
  <c r="F40" i="33"/>
  <c r="F19" i="11"/>
  <c r="F19" i="24"/>
  <c r="E36" i="30"/>
  <c r="H51" i="33"/>
  <c r="G47" i="30"/>
  <c r="H44" i="33"/>
  <c r="G40" i="30"/>
  <c r="F50" i="33"/>
  <c r="F29" i="11"/>
  <c r="E46" i="30"/>
  <c r="F29" i="24"/>
  <c r="F51" i="33"/>
  <c r="F30" i="24"/>
  <c r="E47" i="30"/>
  <c r="F30" i="11"/>
  <c r="G26" i="24"/>
  <c r="K47" i="33"/>
  <c r="G26" i="11"/>
  <c r="H45" i="33"/>
  <c r="G41" i="30"/>
  <c r="AF250" i="21"/>
  <c r="AF251" i="21"/>
  <c r="AF255" i="21"/>
  <c r="AF259" i="21"/>
  <c r="AF263" i="21"/>
  <c r="AF267" i="21"/>
  <c r="AF252" i="21"/>
  <c r="AF256" i="21"/>
  <c r="AF260" i="21"/>
  <c r="AF264" i="21"/>
  <c r="AF268" i="21"/>
  <c r="AF254" i="21"/>
  <c r="AF258" i="21"/>
  <c r="AF262" i="21"/>
  <c r="AF266" i="21"/>
  <c r="AF253" i="21"/>
  <c r="AF257" i="21"/>
  <c r="AF261" i="21"/>
  <c r="AF265" i="21"/>
  <c r="AF269" i="21"/>
  <c r="H109" i="33"/>
  <c r="G111" i="30"/>
  <c r="J104" i="33"/>
  <c r="F106" i="30"/>
  <c r="D93" i="11"/>
  <c r="K121" i="33"/>
  <c r="D95" i="24"/>
  <c r="D81" i="11"/>
  <c r="K109" i="33"/>
  <c r="D83" i="24"/>
  <c r="F112" i="33"/>
  <c r="C86" i="24"/>
  <c r="E114" i="30"/>
  <c r="C84" i="11"/>
  <c r="H105" i="33"/>
  <c r="G107" i="30"/>
  <c r="D88" i="11"/>
  <c r="K116" i="33"/>
  <c r="D90" i="24"/>
  <c r="D90" i="11"/>
  <c r="K118" i="33"/>
  <c r="D92" i="24"/>
  <c r="D94" i="11"/>
  <c r="K122" i="33"/>
  <c r="D96" i="24"/>
  <c r="D78" i="11"/>
  <c r="K106" i="33"/>
  <c r="D80" i="24"/>
  <c r="H114" i="33"/>
  <c r="G116" i="30"/>
  <c r="F103" i="33"/>
  <c r="C75" i="11"/>
  <c r="C77" i="24"/>
  <c r="E105" i="30"/>
  <c r="J114" i="33"/>
  <c r="F116" i="30"/>
  <c r="F105" i="33"/>
  <c r="E107" i="30"/>
  <c r="C77" i="11"/>
  <c r="C79" i="24"/>
  <c r="D79" i="11"/>
  <c r="K107" i="33"/>
  <c r="D81" i="24"/>
  <c r="H112" i="33"/>
  <c r="G114" i="30"/>
  <c r="J120" i="33"/>
  <c r="F122" i="30"/>
  <c r="J106" i="33"/>
  <c r="F108" i="30"/>
  <c r="D85" i="11"/>
  <c r="K113" i="33"/>
  <c r="D87" i="24"/>
  <c r="D77" i="11"/>
  <c r="K105" i="33"/>
  <c r="D79" i="24"/>
  <c r="H108" i="33"/>
  <c r="G110" i="30"/>
  <c r="J110" i="33"/>
  <c r="F112" i="30"/>
  <c r="J121" i="33"/>
  <c r="F123" i="30"/>
  <c r="F113" i="33"/>
  <c r="C85" i="11"/>
  <c r="C87" i="24"/>
  <c r="E115" i="30"/>
  <c r="F122" i="33"/>
  <c r="C96" i="24"/>
  <c r="E124" i="30"/>
  <c r="C94" i="11"/>
  <c r="H122" i="33"/>
  <c r="G124" i="30"/>
  <c r="J119" i="33"/>
  <c r="F121" i="30"/>
  <c r="J117" i="33"/>
  <c r="F119" i="30"/>
  <c r="J103" i="33"/>
  <c r="F105" i="30"/>
  <c r="H116" i="33"/>
  <c r="G118" i="30"/>
  <c r="H119" i="33"/>
  <c r="G121" i="30"/>
  <c r="F107" i="33"/>
  <c r="C79" i="11"/>
  <c r="E109" i="30"/>
  <c r="C81" i="24"/>
  <c r="J112" i="33"/>
  <c r="F114" i="30"/>
  <c r="F106" i="33"/>
  <c r="C78" i="11"/>
  <c r="C80" i="24"/>
  <c r="E108" i="30"/>
  <c r="J111" i="33"/>
  <c r="F113" i="30"/>
  <c r="H104" i="33"/>
  <c r="G106" i="30"/>
  <c r="F115" i="33"/>
  <c r="C89" i="24"/>
  <c r="C87" i="11"/>
  <c r="E117" i="30"/>
  <c r="J108" i="33"/>
  <c r="F110" i="30"/>
  <c r="J118" i="33"/>
  <c r="F120" i="30"/>
  <c r="J105" i="33"/>
  <c r="F107" i="30"/>
  <c r="H113" i="33"/>
  <c r="G115" i="30"/>
  <c r="D84" i="11"/>
  <c r="K112" i="33"/>
  <c r="D86" i="24"/>
  <c r="D80" i="11"/>
  <c r="K108" i="33"/>
  <c r="D82" i="24"/>
  <c r="J115" i="33"/>
  <c r="F117" i="30"/>
  <c r="H111" i="33"/>
  <c r="G113" i="30"/>
  <c r="F104" i="33"/>
  <c r="C76" i="11"/>
  <c r="C78" i="24"/>
  <c r="E106" i="30"/>
  <c r="F116" i="33"/>
  <c r="C88" i="11"/>
  <c r="C90" i="24"/>
  <c r="E118" i="30"/>
  <c r="D91" i="11"/>
  <c r="K119" i="33"/>
  <c r="D93" i="24"/>
  <c r="F121" i="33"/>
  <c r="C93" i="11"/>
  <c r="C95" i="24"/>
  <c r="E123" i="30"/>
  <c r="H115" i="33"/>
  <c r="G117" i="30"/>
  <c r="H107" i="33"/>
  <c r="G109" i="30"/>
  <c r="F111" i="33"/>
  <c r="C85" i="24"/>
  <c r="E113" i="30"/>
  <c r="C83" i="11"/>
  <c r="F109" i="33"/>
  <c r="E111" i="30"/>
  <c r="C81" i="11"/>
  <c r="C83" i="24"/>
  <c r="F118" i="33"/>
  <c r="C92" i="24"/>
  <c r="E120" i="30"/>
  <c r="C90" i="11"/>
  <c r="H106" i="33"/>
  <c r="G108" i="30"/>
  <c r="H121" i="33"/>
  <c r="G123" i="30"/>
  <c r="J116" i="33"/>
  <c r="F118" i="30"/>
  <c r="F108" i="33"/>
  <c r="E110" i="30"/>
  <c r="C80" i="11"/>
  <c r="C82" i="24"/>
  <c r="F110" i="33"/>
  <c r="C82" i="11"/>
  <c r="C84" i="24"/>
  <c r="E112" i="30"/>
  <c r="D76" i="11"/>
  <c r="K104" i="33"/>
  <c r="D78" i="24"/>
  <c r="F120" i="33"/>
  <c r="C92" i="11"/>
  <c r="E122" i="30"/>
  <c r="C94" i="24"/>
  <c r="D92" i="11"/>
  <c r="K120" i="33"/>
  <c r="D94" i="24"/>
  <c r="F117" i="33"/>
  <c r="E119" i="30"/>
  <c r="C89" i="11"/>
  <c r="C91" i="24"/>
  <c r="J113" i="33"/>
  <c r="F115" i="30"/>
  <c r="H118" i="33"/>
  <c r="G120" i="30"/>
  <c r="D86" i="11"/>
  <c r="K114" i="33"/>
  <c r="D88" i="24"/>
  <c r="D83" i="11"/>
  <c r="K111" i="33"/>
  <c r="D85" i="24"/>
  <c r="J109" i="33"/>
  <c r="F111" i="30"/>
  <c r="J122" i="33"/>
  <c r="F124" i="30"/>
  <c r="H120" i="33"/>
  <c r="G122" i="30"/>
  <c r="D87" i="11"/>
  <c r="K115" i="33"/>
  <c r="D89" i="24"/>
  <c r="F119" i="33"/>
  <c r="C93" i="24"/>
  <c r="E121" i="30"/>
  <c r="C91" i="11"/>
  <c r="K103" i="33"/>
  <c r="D77" i="24"/>
  <c r="D75" i="11"/>
  <c r="D89" i="11"/>
  <c r="K117" i="33"/>
  <c r="D91" i="24"/>
  <c r="H117" i="33"/>
  <c r="G119" i="30"/>
  <c r="H103" i="33"/>
  <c r="G105" i="30"/>
  <c r="F114" i="33"/>
  <c r="E116" i="30"/>
  <c r="C86" i="11"/>
  <c r="C88" i="24"/>
  <c r="J107" i="33"/>
  <c r="F109" i="30"/>
  <c r="D82" i="11"/>
  <c r="K110" i="33"/>
  <c r="D84" i="24"/>
  <c r="H110" i="33"/>
  <c r="G112" i="30"/>
  <c r="G123" i="33"/>
  <c r="H101" i="33"/>
  <c r="H79" i="33"/>
  <c r="H57" i="33"/>
  <c r="BA63" i="23"/>
  <c r="Q173" i="23" s="1"/>
  <c r="X191" i="23" s="1"/>
  <c r="AL191" i="23" s="1"/>
  <c r="AZ191" i="23" s="1"/>
  <c r="M63" i="23"/>
  <c r="BC62" i="23"/>
  <c r="AP178" i="23" s="1"/>
  <c r="AW62" i="23"/>
  <c r="AG62" i="23"/>
  <c r="N161" i="23" s="1"/>
  <c r="AB62" i="23"/>
  <c r="I160" i="23" s="1"/>
  <c r="V62" i="23"/>
  <c r="M62" i="23"/>
  <c r="H62" i="23"/>
  <c r="BC61" i="23"/>
  <c r="AK178" i="23" s="1"/>
  <c r="AB61" i="23"/>
  <c r="I147" i="23" s="1"/>
  <c r="V61" i="23"/>
  <c r="M61" i="23"/>
  <c r="BC60" i="23"/>
  <c r="AF178" i="23" s="1"/>
  <c r="AB60" i="23"/>
  <c r="I131" i="23" s="1"/>
  <c r="X60" i="23"/>
  <c r="M60" i="23"/>
  <c r="BC59" i="23"/>
  <c r="AA178" i="23" s="1"/>
  <c r="AB59" i="23"/>
  <c r="I117" i="23" s="1"/>
  <c r="V59" i="23"/>
  <c r="M59" i="23"/>
  <c r="BC58" i="23"/>
  <c r="V178" i="23" s="1"/>
  <c r="AB58" i="23"/>
  <c r="I101" i="23" s="1"/>
  <c r="X58" i="23"/>
  <c r="M58" i="23"/>
  <c r="BC57" i="23"/>
  <c r="Q178" i="23" s="1"/>
  <c r="AW57" i="23"/>
  <c r="AG57" i="23"/>
  <c r="N86" i="23" s="1"/>
  <c r="L88" i="23" s="1"/>
  <c r="AB57" i="23"/>
  <c r="I85" i="23" s="1"/>
  <c r="V57" i="23"/>
  <c r="M57" i="23"/>
  <c r="N81" i="23" s="1"/>
  <c r="BC56" i="23"/>
  <c r="L178" i="23" s="1"/>
  <c r="BA56" i="23"/>
  <c r="Z75" i="23" s="1"/>
  <c r="AO75" i="23" s="1"/>
  <c r="AG56" i="23"/>
  <c r="N73" i="23" s="1"/>
  <c r="L75" i="23" s="1"/>
  <c r="AB56" i="23"/>
  <c r="I72" i="23" s="1"/>
  <c r="Z56" i="23"/>
  <c r="M56" i="23"/>
  <c r="N67" i="23" s="1"/>
  <c r="AB158" i="23"/>
  <c r="R163" i="23" s="1"/>
  <c r="Y163" i="23" s="1"/>
  <c r="V145" i="23"/>
  <c r="V115" i="23"/>
  <c r="AA83" i="23"/>
  <c r="U83" i="23"/>
  <c r="B78" i="23"/>
  <c r="G43" i="23"/>
  <c r="G37" i="23"/>
  <c r="G35" i="23"/>
  <c r="G10" i="23"/>
  <c r="L10" i="23" s="1"/>
  <c r="Q10" i="23" s="1"/>
  <c r="V10" i="23" s="1"/>
  <c r="AA10" i="23" s="1"/>
  <c r="G8" i="23"/>
  <c r="D97" i="11" l="1"/>
  <c r="C100" i="24"/>
  <c r="E99" i="24"/>
  <c r="H123" i="33"/>
  <c r="AA383" i="23"/>
  <c r="AO383" i="23" s="1"/>
  <c r="AF383" i="23"/>
  <c r="AS383" i="23" s="1"/>
  <c r="AA319" i="23"/>
  <c r="AO319" i="23" s="1"/>
  <c r="AF319" i="23"/>
  <c r="AS319" i="23" s="1"/>
  <c r="AF255" i="23"/>
  <c r="AS255" i="23" s="1"/>
  <c r="AA255" i="23"/>
  <c r="AO255" i="23" s="1"/>
  <c r="I383" i="23"/>
  <c r="I255" i="23"/>
  <c r="I319" i="23"/>
  <c r="H39" i="21"/>
  <c r="L39" i="21" s="1"/>
  <c r="N115" i="23"/>
  <c r="S115" i="23" s="1"/>
  <c r="U120" i="23" s="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H4" i="21"/>
  <c r="G4" i="21"/>
  <c r="F4" i="21"/>
  <c r="C4" i="21"/>
  <c r="B4" i="21" s="1"/>
  <c r="F45" i="21"/>
  <c r="X40" i="21"/>
  <c r="O60" i="23"/>
  <c r="O58" i="23"/>
  <c r="X34" i="21"/>
  <c r="AE17" i="21" l="1"/>
  <c r="W17" i="21"/>
  <c r="V17" i="21"/>
  <c r="V25" i="21"/>
  <c r="W25" i="21"/>
  <c r="AE25" i="21"/>
  <c r="W10" i="21"/>
  <c r="V10" i="21"/>
  <c r="AE10" i="21"/>
  <c r="AE18" i="21"/>
  <c r="V18" i="21"/>
  <c r="W18" i="21"/>
  <c r="W22" i="21"/>
  <c r="AE22" i="21"/>
  <c r="V22" i="21"/>
  <c r="AE11" i="21"/>
  <c r="W11" i="21"/>
  <c r="V11" i="21"/>
  <c r="AE15" i="21"/>
  <c r="W15" i="21"/>
  <c r="V15" i="21"/>
  <c r="AE19" i="21"/>
  <c r="W19" i="21"/>
  <c r="V19" i="21"/>
  <c r="AE23" i="21"/>
  <c r="W23" i="21"/>
  <c r="V23" i="21"/>
  <c r="AE27" i="21"/>
  <c r="W27" i="21"/>
  <c r="V27" i="21"/>
  <c r="AE13" i="21"/>
  <c r="V13" i="21"/>
  <c r="W13" i="21"/>
  <c r="W21" i="21"/>
  <c r="AE21" i="21"/>
  <c r="V21" i="21"/>
  <c r="AE29" i="21"/>
  <c r="V29" i="21"/>
  <c r="W29" i="21"/>
  <c r="W14" i="21"/>
  <c r="V14" i="21"/>
  <c r="AE14" i="21"/>
  <c r="AE26" i="21"/>
  <c r="V26" i="21"/>
  <c r="W26" i="21"/>
  <c r="AE12" i="21"/>
  <c r="W12" i="21"/>
  <c r="V12" i="21"/>
  <c r="AE16" i="21"/>
  <c r="W16" i="21"/>
  <c r="V16" i="21"/>
  <c r="AE20" i="21"/>
  <c r="W20" i="21"/>
  <c r="V20" i="21"/>
  <c r="AE24" i="21"/>
  <c r="W24" i="21"/>
  <c r="V24" i="21"/>
  <c r="AE28" i="21"/>
  <c r="W28" i="21"/>
  <c r="V28" i="21"/>
  <c r="A12" i="24"/>
  <c r="A12" i="11"/>
  <c r="A13" i="11" s="1"/>
  <c r="A18" i="24"/>
  <c r="A18" i="11"/>
  <c r="A30" i="24"/>
  <c r="A30" i="11"/>
  <c r="A23" i="24"/>
  <c r="A23" i="11"/>
  <c r="A27" i="24"/>
  <c r="A27" i="11"/>
  <c r="A31" i="24"/>
  <c r="A31" i="11"/>
  <c r="A35" i="24"/>
  <c r="A35" i="11"/>
  <c r="A26" i="24"/>
  <c r="A26" i="11"/>
  <c r="A19" i="24"/>
  <c r="A19" i="11"/>
  <c r="A16" i="24"/>
  <c r="A16" i="11"/>
  <c r="A6" i="30"/>
  <c r="A7" i="30" s="1"/>
  <c r="A8" i="30" s="1"/>
  <c r="A20" i="24"/>
  <c r="A20" i="11"/>
  <c r="A24" i="24"/>
  <c r="A24" i="11"/>
  <c r="A28" i="24"/>
  <c r="A28" i="11"/>
  <c r="A32" i="24"/>
  <c r="A32" i="11"/>
  <c r="A22" i="24"/>
  <c r="A22" i="11"/>
  <c r="A34" i="24"/>
  <c r="A34" i="11"/>
  <c r="A17" i="24"/>
  <c r="A17" i="11"/>
  <c r="A21" i="24"/>
  <c r="A21" i="11"/>
  <c r="A25" i="24"/>
  <c r="A25" i="11"/>
  <c r="A29" i="24"/>
  <c r="A29" i="11"/>
  <c r="A33" i="24"/>
  <c r="A33" i="11"/>
  <c r="AA447" i="23"/>
  <c r="AO447" i="23" s="1"/>
  <c r="F99" i="24"/>
  <c r="E97" i="11"/>
  <c r="AF447" i="23"/>
  <c r="AS447" i="23" s="1"/>
  <c r="I447" i="23"/>
  <c r="Q47" i="33"/>
  <c r="I4" i="21"/>
  <c r="N145" i="23"/>
  <c r="C142" i="23" s="1"/>
  <c r="N11" i="21"/>
  <c r="O11" i="21"/>
  <c r="N19" i="21"/>
  <c r="O19" i="21"/>
  <c r="N23" i="21"/>
  <c r="O23" i="21"/>
  <c r="N13" i="21"/>
  <c r="O13" i="21"/>
  <c r="N17" i="21"/>
  <c r="O17" i="21"/>
  <c r="N21" i="21"/>
  <c r="O21" i="21"/>
  <c r="N25" i="21"/>
  <c r="O25" i="21"/>
  <c r="N29" i="21"/>
  <c r="O29" i="21"/>
  <c r="N15" i="21"/>
  <c r="O15" i="21"/>
  <c r="N27" i="21"/>
  <c r="O27" i="21"/>
  <c r="N10" i="21"/>
  <c r="O10" i="21"/>
  <c r="N14" i="21"/>
  <c r="O14" i="21"/>
  <c r="N18" i="21"/>
  <c r="O18" i="21"/>
  <c r="N22" i="21"/>
  <c r="O22" i="21"/>
  <c r="N26" i="21"/>
  <c r="O26" i="21"/>
  <c r="N12" i="21"/>
  <c r="O12" i="21"/>
  <c r="N16" i="21"/>
  <c r="O16" i="21"/>
  <c r="N20" i="21"/>
  <c r="O20" i="21"/>
  <c r="N24" i="21"/>
  <c r="O24" i="21"/>
  <c r="N28" i="21"/>
  <c r="O28" i="21"/>
  <c r="U29" i="21"/>
  <c r="A25" i="33"/>
  <c r="A29" i="33"/>
  <c r="A32" i="33"/>
  <c r="A17" i="33"/>
  <c r="A21" i="33"/>
  <c r="A33" i="33"/>
  <c r="A16" i="33"/>
  <c r="A20" i="33"/>
  <c r="A24" i="33"/>
  <c r="A28" i="33"/>
  <c r="A15" i="33"/>
  <c r="A35" i="33" s="1"/>
  <c r="A19" i="33"/>
  <c r="A23" i="33"/>
  <c r="A27" i="33"/>
  <c r="A31" i="33"/>
  <c r="A18" i="33"/>
  <c r="A22" i="33"/>
  <c r="A26" i="33"/>
  <c r="A30" i="33"/>
  <c r="A34" i="33"/>
  <c r="Q19" i="21"/>
  <c r="D14" i="21"/>
  <c r="H14" i="21"/>
  <c r="D18" i="3"/>
  <c r="G18" i="3"/>
  <c r="C18" i="3"/>
  <c r="F18" i="3"/>
  <c r="E18" i="3"/>
  <c r="E15" i="21"/>
  <c r="F20" i="3"/>
  <c r="E20" i="3"/>
  <c r="D20" i="3"/>
  <c r="G20" i="3"/>
  <c r="C20" i="3"/>
  <c r="E21" i="21"/>
  <c r="D26" i="3"/>
  <c r="G26" i="3"/>
  <c r="C26" i="3"/>
  <c r="F26" i="3"/>
  <c r="E26" i="3"/>
  <c r="G27" i="21"/>
  <c r="F32" i="3"/>
  <c r="D32" i="3"/>
  <c r="E32" i="3"/>
  <c r="G32" i="3"/>
  <c r="C32" i="3"/>
  <c r="U27" i="21"/>
  <c r="E17" i="3"/>
  <c r="G17" i="3"/>
  <c r="D17" i="3"/>
  <c r="C17" i="3"/>
  <c r="F17" i="3"/>
  <c r="E18" i="21"/>
  <c r="G23" i="3"/>
  <c r="C23" i="3"/>
  <c r="F23" i="3"/>
  <c r="E23" i="3"/>
  <c r="D23" i="3"/>
  <c r="F24" i="3"/>
  <c r="D24" i="3"/>
  <c r="E24" i="3"/>
  <c r="G24" i="3"/>
  <c r="C24" i="3"/>
  <c r="E25" i="3"/>
  <c r="G25" i="3"/>
  <c r="D25" i="3"/>
  <c r="C25" i="3"/>
  <c r="F25" i="3"/>
  <c r="D21" i="21"/>
  <c r="G27" i="3"/>
  <c r="C27" i="3"/>
  <c r="E27" i="3"/>
  <c r="F27" i="3"/>
  <c r="D27" i="3"/>
  <c r="F28" i="3"/>
  <c r="E28" i="3"/>
  <c r="D28" i="3"/>
  <c r="C28" i="3"/>
  <c r="G28" i="3"/>
  <c r="L24" i="21"/>
  <c r="E29" i="3"/>
  <c r="C29" i="3"/>
  <c r="D29" i="3"/>
  <c r="G29" i="3"/>
  <c r="F29" i="3"/>
  <c r="G31" i="3"/>
  <c r="C31" i="3"/>
  <c r="F31" i="3"/>
  <c r="E31" i="3"/>
  <c r="D31" i="3"/>
  <c r="Q15" i="21"/>
  <c r="F16" i="3"/>
  <c r="D16" i="3"/>
  <c r="E16" i="3"/>
  <c r="G16" i="3"/>
  <c r="C16" i="3"/>
  <c r="D22" i="3"/>
  <c r="F22" i="3"/>
  <c r="G22" i="3"/>
  <c r="C22" i="3"/>
  <c r="E22" i="3"/>
  <c r="H18" i="21"/>
  <c r="I19" i="21"/>
  <c r="M21" i="21"/>
  <c r="I22" i="21"/>
  <c r="I23" i="21"/>
  <c r="E24" i="21"/>
  <c r="D30" i="3"/>
  <c r="F30" i="3"/>
  <c r="G30" i="3"/>
  <c r="C30" i="3"/>
  <c r="E30" i="3"/>
  <c r="D34" i="3"/>
  <c r="G34" i="3"/>
  <c r="C34" i="3"/>
  <c r="F34" i="3"/>
  <c r="E34" i="3"/>
  <c r="Q24" i="21"/>
  <c r="I10" i="21"/>
  <c r="G15" i="3"/>
  <c r="C15" i="3"/>
  <c r="F15" i="3"/>
  <c r="E15" i="3"/>
  <c r="D15" i="3"/>
  <c r="G19" i="3"/>
  <c r="C19" i="3"/>
  <c r="E19" i="3"/>
  <c r="F19" i="3"/>
  <c r="D19" i="3"/>
  <c r="E21" i="3"/>
  <c r="C21" i="3"/>
  <c r="D21" i="3"/>
  <c r="G21" i="3"/>
  <c r="F21" i="3"/>
  <c r="F24" i="21"/>
  <c r="F28" i="21"/>
  <c r="E33" i="3"/>
  <c r="G33" i="3"/>
  <c r="D33" i="3"/>
  <c r="C33" i="3"/>
  <c r="F33" i="3"/>
  <c r="D18" i="21"/>
  <c r="M25" i="21"/>
  <c r="C26" i="21"/>
  <c r="E27" i="21"/>
  <c r="F29" i="21"/>
  <c r="Q27" i="21"/>
  <c r="H10" i="21"/>
  <c r="Q18" i="23"/>
  <c r="L18" i="23"/>
  <c r="AA18" i="23"/>
  <c r="G18" i="23"/>
  <c r="V18" i="23"/>
  <c r="M14" i="21"/>
  <c r="Q15" i="23"/>
  <c r="AA15" i="23"/>
  <c r="L15" i="23"/>
  <c r="V15" i="23"/>
  <c r="G15" i="23"/>
  <c r="L16" i="21"/>
  <c r="Q17" i="23"/>
  <c r="AA17" i="23"/>
  <c r="L17" i="23"/>
  <c r="V17" i="23"/>
  <c r="G17" i="23"/>
  <c r="E25" i="21"/>
  <c r="Q26" i="23"/>
  <c r="L26" i="23"/>
  <c r="G26" i="23"/>
  <c r="AA26" i="23"/>
  <c r="V26" i="23"/>
  <c r="H26" i="21"/>
  <c r="Q27" i="23"/>
  <c r="L27" i="23"/>
  <c r="G27" i="23"/>
  <c r="AA27" i="23"/>
  <c r="V27" i="23"/>
  <c r="I28" i="21"/>
  <c r="Q29" i="23"/>
  <c r="L29" i="23"/>
  <c r="G29" i="23"/>
  <c r="AA29" i="23"/>
  <c r="V29" i="23"/>
  <c r="M29" i="21"/>
  <c r="Q30" i="23"/>
  <c r="L30" i="23"/>
  <c r="G30" i="23"/>
  <c r="AA30" i="23"/>
  <c r="V30" i="23"/>
  <c r="V12" i="23"/>
  <c r="Q12" i="23"/>
  <c r="L12" i="23"/>
  <c r="AA12" i="23"/>
  <c r="G12" i="23"/>
  <c r="Q16" i="23"/>
  <c r="L16" i="23"/>
  <c r="AA16" i="23"/>
  <c r="G16" i="23"/>
  <c r="V16" i="23"/>
  <c r="L303" i="21"/>
  <c r="M303" i="21" s="1"/>
  <c r="B5" i="23"/>
  <c r="V14" i="23"/>
  <c r="L14" i="23"/>
  <c r="Q14" i="23"/>
  <c r="G14" i="23"/>
  <c r="AA14" i="23"/>
  <c r="I15" i="21"/>
  <c r="Q20" i="23"/>
  <c r="L20" i="23"/>
  <c r="G20" i="23"/>
  <c r="AA20" i="23"/>
  <c r="V20" i="23"/>
  <c r="L21" i="21"/>
  <c r="Q22" i="23"/>
  <c r="L22" i="23"/>
  <c r="G22" i="23"/>
  <c r="AA22" i="23"/>
  <c r="V22" i="23"/>
  <c r="H21" i="21"/>
  <c r="Q28" i="23"/>
  <c r="L28" i="23"/>
  <c r="G28" i="23"/>
  <c r="AA28" i="23"/>
  <c r="V28" i="23"/>
  <c r="V11" i="23"/>
  <c r="Q11" i="23"/>
  <c r="L11" i="23"/>
  <c r="G11" i="23"/>
  <c r="AA11" i="23"/>
  <c r="V13" i="23"/>
  <c r="Q13" i="23"/>
  <c r="L13" i="23"/>
  <c r="G13" i="23"/>
  <c r="AA13" i="23"/>
  <c r="E14" i="21"/>
  <c r="M18" i="21"/>
  <c r="Q19" i="23"/>
  <c r="L19" i="23"/>
  <c r="G19" i="23"/>
  <c r="AA19" i="23"/>
  <c r="V19" i="23"/>
  <c r="E19" i="21"/>
  <c r="Q21" i="23"/>
  <c r="L21" i="23"/>
  <c r="G21" i="23"/>
  <c r="AA21" i="23"/>
  <c r="V21" i="23"/>
  <c r="C21" i="21"/>
  <c r="I21" i="21"/>
  <c r="Q23" i="23"/>
  <c r="L23" i="23"/>
  <c r="G23" i="23"/>
  <c r="AA23" i="23"/>
  <c r="V23" i="23"/>
  <c r="Q24" i="23"/>
  <c r="L24" i="23"/>
  <c r="G24" i="23"/>
  <c r="AA24" i="23"/>
  <c r="V24" i="23"/>
  <c r="Q25" i="23"/>
  <c r="L25" i="23"/>
  <c r="G25" i="23"/>
  <c r="AA25" i="23"/>
  <c r="V25" i="23"/>
  <c r="G26" i="21"/>
  <c r="D27" i="21"/>
  <c r="G29" i="21"/>
  <c r="L13" i="21"/>
  <c r="M13" i="21"/>
  <c r="D13" i="21"/>
  <c r="H17" i="21"/>
  <c r="I11" i="21"/>
  <c r="C13" i="21"/>
  <c r="C17" i="21"/>
  <c r="I17" i="21"/>
  <c r="M22" i="21"/>
  <c r="D22" i="21"/>
  <c r="M10" i="21"/>
  <c r="E10" i="21"/>
  <c r="E11" i="21"/>
  <c r="E13" i="21"/>
  <c r="D17" i="21"/>
  <c r="E22" i="21"/>
  <c r="F25" i="21"/>
  <c r="L27" i="21"/>
  <c r="H27" i="21"/>
  <c r="C27" i="21"/>
  <c r="I27" i="21"/>
  <c r="H13" i="21"/>
  <c r="L17" i="21"/>
  <c r="M17" i="21"/>
  <c r="E17" i="21"/>
  <c r="D10" i="21"/>
  <c r="G13" i="21"/>
  <c r="G17" i="21"/>
  <c r="H22" i="21"/>
  <c r="L23" i="21"/>
  <c r="E23" i="21"/>
  <c r="L25" i="21"/>
  <c r="L26" i="21"/>
  <c r="D26" i="21"/>
  <c r="M26" i="21"/>
  <c r="M27" i="21"/>
  <c r="C29" i="21"/>
  <c r="Q29" i="21"/>
  <c r="I14" i="21"/>
  <c r="I18" i="21"/>
  <c r="G21" i="21"/>
  <c r="I12" i="21"/>
  <c r="E12" i="21"/>
  <c r="H12" i="21"/>
  <c r="D12" i="21"/>
  <c r="Q12" i="21"/>
  <c r="M12" i="21"/>
  <c r="G12" i="21"/>
  <c r="C12" i="21"/>
  <c r="F12" i="21"/>
  <c r="I20" i="21"/>
  <c r="E20" i="21"/>
  <c r="H20" i="21"/>
  <c r="D20" i="21"/>
  <c r="M20" i="21"/>
  <c r="G20" i="21"/>
  <c r="C20" i="21"/>
  <c r="L12" i="21"/>
  <c r="I16" i="21"/>
  <c r="E16" i="21"/>
  <c r="H16" i="21"/>
  <c r="D16" i="21"/>
  <c r="M16" i="21"/>
  <c r="G16" i="21"/>
  <c r="C16" i="21"/>
  <c r="Q16" i="21"/>
  <c r="F20" i="21"/>
  <c r="F16" i="21"/>
  <c r="L20" i="21"/>
  <c r="F11" i="21"/>
  <c r="L11" i="21"/>
  <c r="F15" i="21"/>
  <c r="L15" i="21"/>
  <c r="F19" i="21"/>
  <c r="L19" i="21"/>
  <c r="F23" i="21"/>
  <c r="M23" i="21"/>
  <c r="F10" i="21"/>
  <c r="L10" i="21"/>
  <c r="C11" i="21"/>
  <c r="G11" i="21"/>
  <c r="M11" i="21"/>
  <c r="I13" i="21"/>
  <c r="F14" i="21"/>
  <c r="L14" i="21"/>
  <c r="C15" i="21"/>
  <c r="G15" i="21"/>
  <c r="M15" i="21"/>
  <c r="F18" i="21"/>
  <c r="L18" i="21"/>
  <c r="C19" i="21"/>
  <c r="G19" i="21"/>
  <c r="M19" i="21"/>
  <c r="F22" i="21"/>
  <c r="L22" i="21"/>
  <c r="C23" i="21"/>
  <c r="G23" i="21"/>
  <c r="M24" i="21"/>
  <c r="G24" i="21"/>
  <c r="C24" i="21"/>
  <c r="H24" i="21"/>
  <c r="H25" i="21"/>
  <c r="D25" i="21"/>
  <c r="G25" i="21"/>
  <c r="H28" i="21"/>
  <c r="D28" i="21"/>
  <c r="M28" i="21"/>
  <c r="G28" i="21"/>
  <c r="C28" i="21"/>
  <c r="L28" i="21"/>
  <c r="C10" i="21"/>
  <c r="G10" i="21"/>
  <c r="D11" i="21"/>
  <c r="H11" i="21"/>
  <c r="F13" i="21"/>
  <c r="C14" i="21"/>
  <c r="G14" i="21"/>
  <c r="D15" i="21"/>
  <c r="H15" i="21"/>
  <c r="F17" i="21"/>
  <c r="C18" i="21"/>
  <c r="G18" i="21"/>
  <c r="D19" i="21"/>
  <c r="H19" i="21"/>
  <c r="F21" i="21"/>
  <c r="C22" i="21"/>
  <c r="G22" i="21"/>
  <c r="D23" i="21"/>
  <c r="H23" i="21"/>
  <c r="D24" i="21"/>
  <c r="I24" i="21"/>
  <c r="C25" i="21"/>
  <c r="I25" i="21"/>
  <c r="E28" i="21"/>
  <c r="I29" i="21"/>
  <c r="E29" i="21"/>
  <c r="H29" i="21"/>
  <c r="D29" i="21"/>
  <c r="L29" i="21"/>
  <c r="E26" i="21"/>
  <c r="I26" i="21"/>
  <c r="F27" i="21"/>
  <c r="F26" i="21"/>
  <c r="J13" i="21"/>
  <c r="Q14" i="21"/>
  <c r="S17" i="21"/>
  <c r="T17" i="21"/>
  <c r="T28" i="21"/>
  <c r="P28" i="21"/>
  <c r="S28" i="21"/>
  <c r="K28" i="21"/>
  <c r="Q28" i="21"/>
  <c r="U28" i="21"/>
  <c r="E9" i="21"/>
  <c r="F9" i="21" s="1"/>
  <c r="G9" i="21" s="1"/>
  <c r="H9" i="21" s="1"/>
  <c r="I9" i="21" s="1"/>
  <c r="J9" i="21" s="1"/>
  <c r="Q10" i="21"/>
  <c r="E37" i="21" s="1"/>
  <c r="Q11" i="21"/>
  <c r="R12" i="21"/>
  <c r="T14" i="21"/>
  <c r="K14" i="21"/>
  <c r="S14" i="21"/>
  <c r="R14" i="21"/>
  <c r="J14" i="21"/>
  <c r="R16" i="21"/>
  <c r="K17" i="21"/>
  <c r="T18" i="21"/>
  <c r="K18" i="21"/>
  <c r="S18" i="21"/>
  <c r="R18" i="21"/>
  <c r="J18" i="21"/>
  <c r="J22" i="21"/>
  <c r="Q23" i="21"/>
  <c r="T23" i="21"/>
  <c r="P23" i="21"/>
  <c r="U23" i="21"/>
  <c r="S23" i="21"/>
  <c r="K23" i="21"/>
  <c r="R23" i="21"/>
  <c r="J24" i="21"/>
  <c r="J28" i="21"/>
  <c r="R13" i="21"/>
  <c r="J17" i="21"/>
  <c r="Q18" i="21"/>
  <c r="Q22" i="21"/>
  <c r="T22" i="21"/>
  <c r="P22" i="21"/>
  <c r="U22" i="21"/>
  <c r="S22" i="21"/>
  <c r="K22" i="21"/>
  <c r="Q26" i="21"/>
  <c r="S10" i="21"/>
  <c r="E39" i="21" s="1"/>
  <c r="P10" i="21"/>
  <c r="K10" i="21"/>
  <c r="T15" i="21"/>
  <c r="K15" i="21"/>
  <c r="S15" i="21"/>
  <c r="R15" i="21"/>
  <c r="J15" i="21"/>
  <c r="R17" i="21"/>
  <c r="P19" i="21"/>
  <c r="S19" i="21"/>
  <c r="R19" i="21"/>
  <c r="J19" i="21"/>
  <c r="T19" i="21"/>
  <c r="Q20" i="21"/>
  <c r="K20" i="21"/>
  <c r="S20" i="21"/>
  <c r="P20" i="21"/>
  <c r="T20" i="21"/>
  <c r="R20" i="21"/>
  <c r="R28" i="21"/>
  <c r="S11" i="21"/>
  <c r="P11" i="21"/>
  <c r="J11" i="21"/>
  <c r="T11" i="21"/>
  <c r="R11" i="21"/>
  <c r="T13" i="21"/>
  <c r="P13" i="21"/>
  <c r="S13" i="21"/>
  <c r="K13" i="21"/>
  <c r="K11" i="21"/>
  <c r="U11" i="21"/>
  <c r="K12" i="21"/>
  <c r="S12" i="21"/>
  <c r="T12" i="21"/>
  <c r="J12" i="21"/>
  <c r="Q13" i="21"/>
  <c r="U13" i="21" s="1"/>
  <c r="T16" i="21"/>
  <c r="K16" i="21"/>
  <c r="S16" i="21"/>
  <c r="J16" i="21"/>
  <c r="Q17" i="21"/>
  <c r="Q21" i="21"/>
  <c r="J21" i="21"/>
  <c r="K21" i="21"/>
  <c r="S21" i="21"/>
  <c r="P21" i="21"/>
  <c r="T21" i="21"/>
  <c r="R21" i="21"/>
  <c r="R22" i="21"/>
  <c r="S24" i="21"/>
  <c r="P24" i="21"/>
  <c r="K24" i="21"/>
  <c r="T24" i="21"/>
  <c r="U24" i="21"/>
  <c r="R24" i="21"/>
  <c r="J25" i="21"/>
  <c r="T29" i="21"/>
  <c r="P29" i="21"/>
  <c r="S29" i="21"/>
  <c r="K29" i="21"/>
  <c r="J29" i="21"/>
  <c r="R29" i="21"/>
  <c r="K25" i="21"/>
  <c r="Q25" i="21"/>
  <c r="P26" i="21"/>
  <c r="S26" i="21"/>
  <c r="R26" i="21"/>
  <c r="J26" i="21"/>
  <c r="T26" i="21"/>
  <c r="S25" i="21"/>
  <c r="R25" i="21"/>
  <c r="T25" i="21"/>
  <c r="T27" i="21"/>
  <c r="P27" i="21"/>
  <c r="S27" i="21"/>
  <c r="K27" i="21"/>
  <c r="J27" i="21"/>
  <c r="R27" i="21"/>
  <c r="O36" i="21"/>
  <c r="Q36" i="21" s="1"/>
  <c r="AE9" i="21" l="1"/>
  <c r="U4" i="21" s="1"/>
  <c r="S36" i="21"/>
  <c r="T36" i="21"/>
  <c r="M4" i="21"/>
  <c r="N4" i="21" s="1"/>
  <c r="C10" i="24" s="1"/>
  <c r="A36" i="24"/>
  <c r="A37" i="24" s="1"/>
  <c r="A38" i="24" s="1"/>
  <c r="A40" i="24" s="1"/>
  <c r="A41" i="24" s="1"/>
  <c r="A13" i="24"/>
  <c r="A36" i="11"/>
  <c r="A37" i="11" s="1"/>
  <c r="A38" i="11" s="1"/>
  <c r="A39" i="11" s="1"/>
  <c r="Q104" i="33"/>
  <c r="Q56" i="33"/>
  <c r="Q51" i="33"/>
  <c r="Q54" i="33"/>
  <c r="Q42" i="33"/>
  <c r="Q53" i="33"/>
  <c r="Q49" i="33"/>
  <c r="Q39" i="33"/>
  <c r="Q37" i="33"/>
  <c r="Q38" i="33"/>
  <c r="Q46" i="33"/>
  <c r="Q48" i="33"/>
  <c r="Q44" i="33"/>
  <c r="Q55" i="33"/>
  <c r="Q52" i="33"/>
  <c r="Q43" i="33"/>
  <c r="Q40" i="33"/>
  <c r="Q50" i="33"/>
  <c r="Q45" i="33"/>
  <c r="Q41" i="33"/>
  <c r="Q91" i="33"/>
  <c r="Q100" i="33"/>
  <c r="Q90" i="33"/>
  <c r="Q86" i="33"/>
  <c r="Q98" i="33"/>
  <c r="Q84" i="33"/>
  <c r="Q92" i="33"/>
  <c r="Q93" i="33"/>
  <c r="Q82" i="33"/>
  <c r="Q99" i="33"/>
  <c r="Q95" i="33"/>
  <c r="Q87" i="33"/>
  <c r="Q85" i="33"/>
  <c r="Q97" i="33"/>
  <c r="Q81" i="33"/>
  <c r="Q96" i="33"/>
  <c r="Q88" i="33"/>
  <c r="Q89" i="33"/>
  <c r="Q94" i="33"/>
  <c r="Q83" i="33"/>
  <c r="Q67" i="33"/>
  <c r="Q78" i="33"/>
  <c r="Q66" i="33"/>
  <c r="Q68" i="33"/>
  <c r="Q59" i="33"/>
  <c r="Q62" i="33"/>
  <c r="Q63" i="33"/>
  <c r="Q70" i="33"/>
  <c r="Q76" i="33"/>
  <c r="Q73" i="33"/>
  <c r="Q69" i="33"/>
  <c r="Q75" i="33"/>
  <c r="Q77" i="33"/>
  <c r="Q60" i="33"/>
  <c r="Q71" i="33"/>
  <c r="Q61" i="33"/>
  <c r="Q64" i="33"/>
  <c r="Q72" i="33"/>
  <c r="Q65" i="33"/>
  <c r="Q74" i="33"/>
  <c r="H5" i="23"/>
  <c r="O4" i="21"/>
  <c r="S145" i="23"/>
  <c r="T150" i="23" s="1"/>
  <c r="B26" i="23"/>
  <c r="B30" i="23"/>
  <c r="B13" i="23"/>
  <c r="AK11" i="23"/>
  <c r="AK24" i="23"/>
  <c r="AK18" i="23"/>
  <c r="AF12" i="23"/>
  <c r="AF15" i="23"/>
  <c r="AF26" i="23"/>
  <c r="AK26" i="23"/>
  <c r="B25" i="23"/>
  <c r="B17" i="23"/>
  <c r="AK14" i="23"/>
  <c r="B20" i="23"/>
  <c r="AK15" i="23"/>
  <c r="H59" i="23"/>
  <c r="H114" i="23" s="1"/>
  <c r="AF20" i="23"/>
  <c r="AF24" i="23"/>
  <c r="AF14" i="23"/>
  <c r="AK12" i="23"/>
  <c r="AK23" i="23"/>
  <c r="AF22" i="23"/>
  <c r="AK25" i="23"/>
  <c r="AK22" i="23"/>
  <c r="AK13" i="23"/>
  <c r="B12" i="23"/>
  <c r="AK16" i="23"/>
  <c r="AK19" i="23"/>
  <c r="B15" i="23"/>
  <c r="AK29" i="23"/>
  <c r="B29" i="23"/>
  <c r="AF16" i="23"/>
  <c r="AF28" i="23"/>
  <c r="AF23" i="23"/>
  <c r="AF19" i="23"/>
  <c r="AF30" i="23"/>
  <c r="AK30" i="23"/>
  <c r="AK17" i="23"/>
  <c r="B14" i="23"/>
  <c r="B21" i="23"/>
  <c r="B23" i="23"/>
  <c r="B24" i="23"/>
  <c r="AF25" i="23"/>
  <c r="AF11" i="23"/>
  <c r="O59" i="23"/>
  <c r="AK28" i="23"/>
  <c r="B28" i="23"/>
  <c r="B27" i="23"/>
  <c r="B22" i="23"/>
  <c r="AK21" i="23"/>
  <c r="B16" i="23"/>
  <c r="B19" i="23"/>
  <c r="B18" i="23"/>
  <c r="AF29" i="23"/>
  <c r="AF17" i="23"/>
  <c r="AF21" i="23"/>
  <c r="AF13" i="23"/>
  <c r="AF27" i="23"/>
  <c r="AF18" i="23"/>
  <c r="O61" i="23"/>
  <c r="O38" i="21"/>
  <c r="Q38" i="21" s="1"/>
  <c r="H61" i="23"/>
  <c r="AG58" i="23"/>
  <c r="U21" i="21"/>
  <c r="U20" i="21"/>
  <c r="K26" i="21"/>
  <c r="P12" i="21"/>
  <c r="K19" i="21"/>
  <c r="T10" i="21"/>
  <c r="E4" i="21"/>
  <c r="H34" i="21" s="1"/>
  <c r="D4" i="21"/>
  <c r="J23" i="21"/>
  <c r="U18" i="21"/>
  <c r="P17" i="21"/>
  <c r="U17" i="21" s="1"/>
  <c r="P25" i="21"/>
  <c r="U25" i="21" s="1"/>
  <c r="U12" i="21"/>
  <c r="P16" i="21"/>
  <c r="U16" i="21" s="1"/>
  <c r="P15" i="21"/>
  <c r="U15" i="21" s="1"/>
  <c r="R10" i="21"/>
  <c r="P18" i="21"/>
  <c r="P14" i="21"/>
  <c r="U14" i="21" s="1"/>
  <c r="U10" i="21"/>
  <c r="U26" i="21"/>
  <c r="J20" i="21"/>
  <c r="U19" i="21"/>
  <c r="J10" i="21"/>
  <c r="C10" i="11" l="1"/>
  <c r="E10" i="33"/>
  <c r="S38" i="21"/>
  <c r="T38" i="21"/>
  <c r="I45" i="21"/>
  <c r="L45" i="21" s="1"/>
  <c r="H40" i="21"/>
  <c r="Q109" i="33"/>
  <c r="Q119" i="33"/>
  <c r="Q108" i="33"/>
  <c r="Q106" i="33"/>
  <c r="Q110" i="33"/>
  <c r="Q105" i="33"/>
  <c r="Q103" i="33"/>
  <c r="Q122" i="33"/>
  <c r="Q118" i="33"/>
  <c r="Q117" i="33"/>
  <c r="Q112" i="33"/>
  <c r="Q116" i="33"/>
  <c r="Q115" i="33"/>
  <c r="Q113" i="33"/>
  <c r="Q107" i="33"/>
  <c r="Q114" i="33"/>
  <c r="Q121" i="33"/>
  <c r="Q111" i="33"/>
  <c r="Q120" i="33"/>
  <c r="R102" i="23"/>
  <c r="AA102" i="23" s="1"/>
  <c r="L104" i="23" s="1"/>
  <c r="AA104" i="23" s="1"/>
  <c r="B11" i="23"/>
  <c r="AP58" i="23"/>
  <c r="AC169" i="23" s="1"/>
  <c r="AK27" i="23"/>
  <c r="G34" i="21"/>
  <c r="Y68" i="23" s="1"/>
  <c r="I34" i="21"/>
  <c r="AB68" i="23" s="1"/>
  <c r="J34" i="21"/>
  <c r="S132" i="23"/>
  <c r="AB132" i="23" s="1"/>
  <c r="L134" i="23" s="1"/>
  <c r="AB134" i="23" s="1"/>
  <c r="H144" i="23"/>
  <c r="I35" i="21"/>
  <c r="AK20" i="23"/>
  <c r="AG60" i="23"/>
  <c r="H35" i="21"/>
  <c r="J4" i="21"/>
  <c r="K4" i="21"/>
  <c r="C12" i="3"/>
  <c r="K35" i="21" l="1"/>
  <c r="S35" i="21" s="1"/>
  <c r="W35" i="21"/>
  <c r="Y13" i="21"/>
  <c r="Y21" i="21"/>
  <c r="Y29" i="21"/>
  <c r="Y10" i="21"/>
  <c r="Z17" i="21"/>
  <c r="Z25" i="21"/>
  <c r="Z20" i="21"/>
  <c r="L25" i="33" s="1"/>
  <c r="Y16" i="21"/>
  <c r="Y24" i="21"/>
  <c r="Z16" i="21"/>
  <c r="L21" i="33" s="1"/>
  <c r="Y15" i="21"/>
  <c r="Y23" i="21"/>
  <c r="Z12" i="21"/>
  <c r="Z11" i="21"/>
  <c r="Z19" i="21"/>
  <c r="L24" i="33" s="1"/>
  <c r="Z27" i="21"/>
  <c r="Z26" i="21"/>
  <c r="Y18" i="21"/>
  <c r="Y26" i="21"/>
  <c r="Z22" i="21"/>
  <c r="Y17" i="21"/>
  <c r="Y25" i="21"/>
  <c r="L30" i="33" s="1"/>
  <c r="Z18" i="21"/>
  <c r="Z13" i="21"/>
  <c r="Z21" i="21"/>
  <c r="Z29" i="21"/>
  <c r="Y12" i="21"/>
  <c r="Y20" i="21"/>
  <c r="Y28" i="21"/>
  <c r="Z28" i="21"/>
  <c r="Y11" i="21"/>
  <c r="Y19" i="21"/>
  <c r="Y27" i="21"/>
  <c r="Z24" i="21"/>
  <c r="Z15" i="21"/>
  <c r="Z23" i="21"/>
  <c r="Z14" i="21"/>
  <c r="Y14" i="21"/>
  <c r="Y22" i="21"/>
  <c r="Z10" i="21"/>
  <c r="W36" i="21"/>
  <c r="W38" i="21"/>
  <c r="T158" i="23"/>
  <c r="P157" i="23" s="1"/>
  <c r="K40" i="21"/>
  <c r="S40" i="21" s="1"/>
  <c r="W40" i="21" s="1"/>
  <c r="Q45" i="21"/>
  <c r="A14" i="11"/>
  <c r="A15" i="11" s="1"/>
  <c r="I303" i="21"/>
  <c r="J303" i="21" s="1"/>
  <c r="N303" i="21" s="1"/>
  <c r="P303" i="21" s="1"/>
  <c r="Q303" i="21" s="1"/>
  <c r="A48" i="13" s="1"/>
  <c r="R110" i="21"/>
  <c r="U111" i="21" s="1"/>
  <c r="A14" i="24"/>
  <c r="A15" i="24" s="1"/>
  <c r="Q82" i="23"/>
  <c r="R83" i="23" s="1"/>
  <c r="X83" i="23" s="1"/>
  <c r="O88" i="23" s="1"/>
  <c r="V88" i="23" s="1"/>
  <c r="AP60" i="23"/>
  <c r="H170" i="23" s="1"/>
  <c r="L34" i="21"/>
  <c r="T34" i="21" s="1"/>
  <c r="K34" i="21"/>
  <c r="S34" i="21" s="1"/>
  <c r="L32" i="33"/>
  <c r="L4" i="21"/>
  <c r="P4" i="21"/>
  <c r="R4" i="21"/>
  <c r="F46" i="21" s="1"/>
  <c r="Q4" i="21"/>
  <c r="D46" i="21" s="1"/>
  <c r="L22" i="33"/>
  <c r="E45" i="21"/>
  <c r="E38" i="21"/>
  <c r="E35" i="21"/>
  <c r="E46" i="21"/>
  <c r="E36" i="21"/>
  <c r="E34" i="21"/>
  <c r="C46" i="21" l="1"/>
  <c r="L20" i="33"/>
  <c r="L26" i="33"/>
  <c r="Y158" i="23"/>
  <c r="O163" i="23" s="1"/>
  <c r="V163" i="23" s="1"/>
  <c r="L23" i="33"/>
  <c r="L34" i="33"/>
  <c r="L18" i="33"/>
  <c r="O62" i="23"/>
  <c r="L29" i="33"/>
  <c r="L17" i="33"/>
  <c r="L19" i="33"/>
  <c r="L16" i="33"/>
  <c r="L33" i="33"/>
  <c r="L27" i="33"/>
  <c r="L31" i="33"/>
  <c r="L28" i="33"/>
  <c r="L15" i="33"/>
  <c r="Y38" i="21"/>
  <c r="T56" i="23"/>
  <c r="H57" i="23"/>
  <c r="H56" i="23"/>
  <c r="O56" i="23"/>
  <c r="W34" i="21"/>
  <c r="W41" i="21" s="1"/>
  <c r="O57" i="23"/>
  <c r="V177" i="23"/>
  <c r="Y36" i="21"/>
  <c r="X38" i="21"/>
  <c r="AF177" i="23"/>
  <c r="AP62" i="23"/>
  <c r="AB170" i="23" s="1"/>
  <c r="P71" i="23"/>
  <c r="O39" i="21"/>
  <c r="H60" i="23"/>
  <c r="O37" i="21"/>
  <c r="H58" i="23"/>
  <c r="E41" i="21"/>
  <c r="X36" i="21"/>
  <c r="G46" i="21"/>
  <c r="AP57" i="23" l="1"/>
  <c r="V169" i="23" s="1"/>
  <c r="S41" i="21"/>
  <c r="Z35" i="21"/>
  <c r="AP56" i="23"/>
  <c r="AU56" i="23"/>
  <c r="H63" i="23"/>
  <c r="L177" i="23"/>
  <c r="Z34" i="21"/>
  <c r="AP177" i="23"/>
  <c r="Y40" i="21"/>
  <c r="Q37" i="21"/>
  <c r="T37" i="21" s="1"/>
  <c r="W37" i="21" s="1"/>
  <c r="Q39" i="21"/>
  <c r="T39" i="21" s="1"/>
  <c r="W39" i="21" s="1"/>
  <c r="X35" i="21"/>
  <c r="Q177" i="23"/>
  <c r="A28" i="30"/>
  <c r="A14" i="30"/>
  <c r="S39" i="21" l="1"/>
  <c r="S37" i="21"/>
  <c r="AP63" i="23"/>
  <c r="AG59" i="23"/>
  <c r="Z41" i="21"/>
  <c r="AG61" i="23"/>
  <c r="A13" i="30"/>
  <c r="A21" i="30"/>
  <c r="A19" i="30"/>
  <c r="A27" i="30"/>
  <c r="A17" i="30"/>
  <c r="A25" i="30"/>
  <c r="A15" i="30"/>
  <c r="A23" i="30"/>
  <c r="A10" i="30"/>
  <c r="A12" i="30"/>
  <c r="A9" i="30"/>
  <c r="A11" i="30"/>
  <c r="A16" i="30"/>
  <c r="A18" i="30"/>
  <c r="A20" i="30"/>
  <c r="A22" i="30"/>
  <c r="A24" i="30"/>
  <c r="A26" i="30"/>
  <c r="F50" i="21" l="1"/>
  <c r="AP61" i="23"/>
  <c r="T41" i="21"/>
  <c r="AP59" i="23"/>
  <c r="Y39" i="21" l="1"/>
  <c r="X39" i="21"/>
  <c r="AK177" i="23"/>
  <c r="Y37" i="21"/>
  <c r="C57" i="21" s="1"/>
  <c r="AU63" i="23"/>
  <c r="AA177" i="23"/>
  <c r="X37" i="21"/>
  <c r="X41" i="21" l="1"/>
  <c r="V41" i="21" s="1"/>
  <c r="BC63" i="23" s="1"/>
  <c r="L176" i="23"/>
  <c r="C51" i="21"/>
  <c r="C54" i="21"/>
  <c r="C53" i="21"/>
  <c r="C56" i="21"/>
  <c r="C55" i="21"/>
  <c r="C52" i="21"/>
  <c r="F52" i="21" s="1"/>
  <c r="F54" i="21" s="1"/>
  <c r="Y41" i="21"/>
  <c r="E52" i="21" l="1"/>
  <c r="E51" i="21"/>
  <c r="E50" i="21"/>
  <c r="G50" i="21"/>
  <c r="C8" i="3"/>
  <c r="G51" i="21" l="1"/>
  <c r="E55" i="21" s="1"/>
  <c r="E56" i="21" s="1"/>
  <c r="E54" i="21"/>
  <c r="G54" i="21" s="1"/>
  <c r="B25" i="3"/>
  <c r="B16" i="3"/>
  <c r="B32" i="3"/>
  <c r="B23" i="3"/>
  <c r="B27" i="3"/>
  <c r="B31" i="3"/>
  <c r="B21" i="3"/>
  <c r="B29" i="3"/>
  <c r="B33" i="3"/>
  <c r="B20" i="3"/>
  <c r="B24" i="3"/>
  <c r="B28" i="3"/>
  <c r="B22" i="3"/>
  <c r="B26" i="3"/>
  <c r="B30" i="3"/>
  <c r="B17" i="3"/>
  <c r="B19" i="3"/>
  <c r="D8" i="3"/>
  <c r="B18" i="3"/>
  <c r="B34" i="3"/>
  <c r="G35" i="33" l="1"/>
  <c r="H35" i="33"/>
  <c r="D45" i="21"/>
  <c r="C45" i="21"/>
  <c r="I191" i="23"/>
  <c r="B15" i="3"/>
  <c r="AA191" i="23" l="1"/>
  <c r="AF191" i="23"/>
  <c r="G45" i="21"/>
  <c r="B8" i="3"/>
  <c r="H45" i="21" l="1"/>
  <c r="R45" i="21" s="1"/>
  <c r="C9" i="25"/>
  <c r="C8" i="25"/>
  <c r="C7" i="25"/>
  <c r="C6" i="25"/>
  <c r="U45" i="21" l="1"/>
  <c r="J45" i="21"/>
  <c r="M45" i="21" s="1"/>
  <c r="H46" i="21"/>
  <c r="H17" i="30"/>
  <c r="H23" i="30"/>
  <c r="H9" i="30"/>
  <c r="H16" i="30"/>
  <c r="H20" i="30"/>
  <c r="H26" i="30"/>
  <c r="H10" i="30"/>
  <c r="H11" i="30"/>
  <c r="H13" i="30"/>
  <c r="H25" i="30"/>
  <c r="H19" i="30"/>
  <c r="H28" i="30"/>
  <c r="H14" i="30"/>
  <c r="H15" i="30"/>
  <c r="H22" i="30"/>
  <c r="H27" i="30"/>
  <c r="H21" i="30"/>
  <c r="H12" i="30"/>
  <c r="H18" i="30"/>
  <c r="H24" i="30"/>
  <c r="T4" i="21" l="1"/>
  <c r="C43" i="13" s="1"/>
  <c r="P45" i="21"/>
  <c r="O45" i="21"/>
  <c r="N45" i="21"/>
  <c r="K45" i="21"/>
  <c r="T45" i="21" s="1"/>
  <c r="T110" i="21"/>
  <c r="U110" i="21" s="1"/>
  <c r="V111" i="21" s="1"/>
  <c r="Z111" i="21" s="1"/>
  <c r="U46" i="21"/>
  <c r="C9" i="24"/>
  <c r="C8" i="24"/>
  <c r="C7" i="24"/>
  <c r="C6" i="24"/>
  <c r="A4" i="24"/>
  <c r="H4" i="3"/>
  <c r="E4" i="3"/>
  <c r="C4" i="3"/>
  <c r="H3" i="3"/>
  <c r="E3" i="3"/>
  <c r="C3" i="3"/>
  <c r="AA17" i="21" l="1"/>
  <c r="AA18" i="21"/>
  <c r="AC17" i="21"/>
  <c r="AA16" i="21"/>
  <c r="AA13" i="21"/>
  <c r="AC24" i="21"/>
  <c r="AD24" i="21"/>
  <c r="AB10" i="21"/>
  <c r="AC20" i="21"/>
  <c r="AB25" i="21"/>
  <c r="AC27" i="21"/>
  <c r="AD11" i="21"/>
  <c r="AB18" i="21"/>
  <c r="AC23" i="21"/>
  <c r="AA25" i="21"/>
  <c r="AA23" i="21"/>
  <c r="AA28" i="21"/>
  <c r="AA10" i="21"/>
  <c r="AA24" i="21"/>
  <c r="AB14" i="21"/>
  <c r="AC19" i="21"/>
  <c r="AB29" i="21"/>
  <c r="AB24" i="21"/>
  <c r="AD19" i="21"/>
  <c r="AA14" i="21"/>
  <c r="AD23" i="21"/>
  <c r="AA21" i="21"/>
  <c r="AB20" i="21"/>
  <c r="AD21" i="21"/>
  <c r="AB28" i="21"/>
  <c r="AD26" i="21"/>
  <c r="AD22" i="21"/>
  <c r="AB15" i="21"/>
  <c r="AC16" i="21"/>
  <c r="AC29" i="21"/>
  <c r="AC10" i="21"/>
  <c r="AC28" i="21"/>
  <c r="AD18" i="21"/>
  <c r="AB19" i="21"/>
  <c r="AC12" i="21"/>
  <c r="AA27" i="21"/>
  <c r="AA20" i="21"/>
  <c r="AA22" i="21"/>
  <c r="AD28" i="21"/>
  <c r="AD17" i="21"/>
  <c r="AC21" i="21"/>
  <c r="AD27" i="21"/>
  <c r="AC15" i="21"/>
  <c r="AD15" i="21"/>
  <c r="AB22" i="21"/>
  <c r="AD12" i="21"/>
  <c r="AC11" i="21"/>
  <c r="AB27" i="21"/>
  <c r="AA15" i="21"/>
  <c r="AC25" i="21"/>
  <c r="AB12" i="21"/>
  <c r="AD14" i="21"/>
  <c r="AA12" i="21"/>
  <c r="AB17" i="21"/>
  <c r="AC26" i="21"/>
  <c r="AB16" i="21"/>
  <c r="AD13" i="21"/>
  <c r="AB13" i="21"/>
  <c r="AD10" i="21"/>
  <c r="AD25" i="21"/>
  <c r="AA26" i="21"/>
  <c r="AD16" i="21"/>
  <c r="AA19" i="21"/>
  <c r="AD20" i="21"/>
  <c r="AC18" i="21"/>
  <c r="AB21" i="21"/>
  <c r="AC13" i="21"/>
  <c r="AB11" i="21"/>
  <c r="AB26" i="21"/>
  <c r="AC22" i="21"/>
  <c r="AD29" i="21"/>
  <c r="AA29" i="21"/>
  <c r="AB23" i="21"/>
  <c r="AA11" i="21"/>
  <c r="AC14" i="21"/>
  <c r="S45" i="21"/>
  <c r="AF17" i="21" s="1"/>
  <c r="T46" i="21"/>
  <c r="Y111" i="21"/>
  <c r="S110" i="21"/>
  <c r="E37" i="11"/>
  <c r="X111" i="21"/>
  <c r="F38" i="24" s="1"/>
  <c r="W111" i="21"/>
  <c r="C39" i="24" s="1"/>
  <c r="F37" i="24"/>
  <c r="C9" i="11"/>
  <c r="C8" i="11"/>
  <c r="C7" i="11"/>
  <c r="C6" i="11"/>
  <c r="H25" i="33" l="1"/>
  <c r="G19" i="30"/>
  <c r="D22" i="11"/>
  <c r="D22" i="24"/>
  <c r="K21" i="33"/>
  <c r="F32" i="33"/>
  <c r="C33" i="11"/>
  <c r="C33" i="24"/>
  <c r="E26" i="30"/>
  <c r="J19" i="33"/>
  <c r="F13" i="30"/>
  <c r="H34" i="33"/>
  <c r="G28" i="30"/>
  <c r="J18" i="33"/>
  <c r="F12" i="30"/>
  <c r="C25" i="24"/>
  <c r="C25" i="11"/>
  <c r="F24" i="33"/>
  <c r="E18" i="30"/>
  <c r="H15" i="33"/>
  <c r="G9" i="30"/>
  <c r="J31" i="33"/>
  <c r="F25" i="30"/>
  <c r="D18" i="11"/>
  <c r="K17" i="33"/>
  <c r="D18" i="24"/>
  <c r="J16" i="33"/>
  <c r="F10" i="30"/>
  <c r="J20" i="33"/>
  <c r="F14" i="30"/>
  <c r="H33" i="33"/>
  <c r="G27" i="30"/>
  <c r="J17" i="33"/>
  <c r="F11" i="30"/>
  <c r="J15" i="33"/>
  <c r="F9" i="30"/>
  <c r="H27" i="33"/>
  <c r="G21" i="30"/>
  <c r="D26" i="11"/>
  <c r="D26" i="24"/>
  <c r="K25" i="33"/>
  <c r="H24" i="33"/>
  <c r="G18" i="30"/>
  <c r="D20" i="11"/>
  <c r="K19" i="33"/>
  <c r="D20" i="24"/>
  <c r="C29" i="24"/>
  <c r="C29" i="11"/>
  <c r="F28" i="33"/>
  <c r="E22" i="30"/>
  <c r="H16" i="33"/>
  <c r="G10" i="30"/>
  <c r="K15" i="33"/>
  <c r="D16" i="11"/>
  <c r="D16" i="24"/>
  <c r="C22" i="24"/>
  <c r="C22" i="11"/>
  <c r="F21" i="33"/>
  <c r="E15" i="30"/>
  <c r="H30" i="33"/>
  <c r="G24" i="30"/>
  <c r="H20" i="33"/>
  <c r="G14" i="30"/>
  <c r="D21" i="11"/>
  <c r="D21" i="24"/>
  <c r="K20" i="33"/>
  <c r="F16" i="33"/>
  <c r="C17" i="11"/>
  <c r="C17" i="24"/>
  <c r="E10" i="30"/>
  <c r="J27" i="33"/>
  <c r="F21" i="30"/>
  <c r="D27" i="11"/>
  <c r="D27" i="24"/>
  <c r="K26" i="33"/>
  <c r="H21" i="33"/>
  <c r="G15" i="30"/>
  <c r="D19" i="11"/>
  <c r="D19" i="24"/>
  <c r="K18" i="33"/>
  <c r="D23" i="11"/>
  <c r="D23" i="24"/>
  <c r="K22" i="33"/>
  <c r="J30" i="33"/>
  <c r="F24" i="30"/>
  <c r="H17" i="33"/>
  <c r="G11" i="30"/>
  <c r="H32" i="33"/>
  <c r="G26" i="30"/>
  <c r="F27" i="33"/>
  <c r="C28" i="11"/>
  <c r="C28" i="24"/>
  <c r="E21" i="30"/>
  <c r="D25" i="11"/>
  <c r="K24" i="33"/>
  <c r="D25" i="24"/>
  <c r="J34" i="33"/>
  <c r="F28" i="30"/>
  <c r="H31" i="33"/>
  <c r="G25" i="30"/>
  <c r="F26" i="33"/>
  <c r="C27" i="24"/>
  <c r="C27" i="11"/>
  <c r="E20" i="30"/>
  <c r="D30" i="11"/>
  <c r="K29" i="33"/>
  <c r="D30" i="24"/>
  <c r="F29" i="33"/>
  <c r="C30" i="11"/>
  <c r="C30" i="24"/>
  <c r="E23" i="30"/>
  <c r="C31" i="11"/>
  <c r="C31" i="24"/>
  <c r="F30" i="33"/>
  <c r="E24" i="30"/>
  <c r="J32" i="33"/>
  <c r="F26" i="30"/>
  <c r="H29" i="33"/>
  <c r="G23" i="30"/>
  <c r="J22" i="33"/>
  <c r="F16" i="30"/>
  <c r="C35" i="11"/>
  <c r="C35" i="24"/>
  <c r="F34" i="33"/>
  <c r="E28" i="30"/>
  <c r="D17" i="11"/>
  <c r="D17" i="24"/>
  <c r="K16" i="33"/>
  <c r="H22" i="33"/>
  <c r="G16" i="30"/>
  <c r="D29" i="11"/>
  <c r="K28" i="33"/>
  <c r="D29" i="24"/>
  <c r="D32" i="11"/>
  <c r="D32" i="24"/>
  <c r="K31" i="33"/>
  <c r="J23" i="33"/>
  <c r="F17" i="30"/>
  <c r="F31" i="33"/>
  <c r="C32" i="24"/>
  <c r="C32" i="11"/>
  <c r="E25" i="30"/>
  <c r="H18" i="33"/>
  <c r="G12" i="30"/>
  <c r="C18" i="11"/>
  <c r="F17" i="33"/>
  <c r="C18" i="24"/>
  <c r="E11" i="30"/>
  <c r="C21" i="11"/>
  <c r="F20" i="33"/>
  <c r="C21" i="24"/>
  <c r="E14" i="30"/>
  <c r="D28" i="11"/>
  <c r="D28" i="24"/>
  <c r="K27" i="33"/>
  <c r="J26" i="33"/>
  <c r="F20" i="30"/>
  <c r="C26" i="11"/>
  <c r="C26" i="24"/>
  <c r="F25" i="33"/>
  <c r="E19" i="30"/>
  <c r="H23" i="33"/>
  <c r="G17" i="30"/>
  <c r="J21" i="33"/>
  <c r="F15" i="30"/>
  <c r="D34" i="11"/>
  <c r="D34" i="24"/>
  <c r="K33" i="33"/>
  <c r="H28" i="33"/>
  <c r="G22" i="30"/>
  <c r="D35" i="11"/>
  <c r="K34" i="33"/>
  <c r="D35" i="24"/>
  <c r="F15" i="33"/>
  <c r="E9" i="30"/>
  <c r="C16" i="24"/>
  <c r="C16" i="11"/>
  <c r="J28" i="33"/>
  <c r="F22" i="30"/>
  <c r="D31" i="11"/>
  <c r="K30" i="33"/>
  <c r="D31" i="24"/>
  <c r="J29" i="33"/>
  <c r="F23" i="30"/>
  <c r="C24" i="24"/>
  <c r="C24" i="11"/>
  <c r="F23" i="33"/>
  <c r="E17" i="30"/>
  <c r="H19" i="33"/>
  <c r="G13" i="30"/>
  <c r="D33" i="11"/>
  <c r="K32" i="33"/>
  <c r="D33" i="24"/>
  <c r="J33" i="33"/>
  <c r="F27" i="30"/>
  <c r="H26" i="33"/>
  <c r="G20" i="30"/>
  <c r="C20" i="24"/>
  <c r="C20" i="11"/>
  <c r="F19" i="33"/>
  <c r="E13" i="30"/>
  <c r="J24" i="33"/>
  <c r="F18" i="30"/>
  <c r="F33" i="33"/>
  <c r="C34" i="11"/>
  <c r="C34" i="24"/>
  <c r="E27" i="30"/>
  <c r="D24" i="11"/>
  <c r="K23" i="33"/>
  <c r="D24" i="24"/>
  <c r="J25" i="33"/>
  <c r="F19" i="30"/>
  <c r="C19" i="24"/>
  <c r="F18" i="33"/>
  <c r="C19" i="11"/>
  <c r="E12" i="30"/>
  <c r="F22" i="33"/>
  <c r="C23" i="11"/>
  <c r="C23" i="24"/>
  <c r="E16" i="30"/>
  <c r="AF15" i="21"/>
  <c r="Q20" i="33" s="1"/>
  <c r="AF16" i="21"/>
  <c r="Q21" i="33" s="1"/>
  <c r="AF12" i="21"/>
  <c r="Q17" i="33" s="1"/>
  <c r="AF22" i="21"/>
  <c r="Q27" i="33" s="1"/>
  <c r="AF28" i="21"/>
  <c r="Q33" i="33" s="1"/>
  <c r="AF27" i="21"/>
  <c r="Q32" i="33" s="1"/>
  <c r="AF18" i="21"/>
  <c r="Q23" i="33" s="1"/>
  <c r="AF24" i="21"/>
  <c r="Q29" i="33" s="1"/>
  <c r="AF19" i="21"/>
  <c r="Q24" i="33" s="1"/>
  <c r="AF25" i="21"/>
  <c r="Q30" i="33" s="1"/>
  <c r="AF21" i="21"/>
  <c r="Q26" i="33" s="1"/>
  <c r="AF11" i="21"/>
  <c r="Q16" i="33" s="1"/>
  <c r="AF14" i="21"/>
  <c r="Q19" i="33" s="1"/>
  <c r="AF13" i="21"/>
  <c r="Q18" i="33" s="1"/>
  <c r="AF20" i="21"/>
  <c r="Q25" i="33" s="1"/>
  <c r="AF23" i="21"/>
  <c r="Q28" i="33" s="1"/>
  <c r="AF26" i="21"/>
  <c r="Q31" i="33" s="1"/>
  <c r="AF29" i="21"/>
  <c r="Q34" i="33" s="1"/>
  <c r="AF10" i="21"/>
  <c r="Q15" i="33" s="1"/>
  <c r="Q22" i="33"/>
  <c r="D38" i="11"/>
  <c r="E38" i="24"/>
  <c r="E38" i="11"/>
  <c r="E37" i="24"/>
  <c r="A4" i="11"/>
  <c r="D37" i="11" l="1"/>
  <c r="B14" i="3" l="1"/>
  <c r="C14" i="3" s="1"/>
  <c r="D14" i="3" s="1"/>
  <c r="E14" i="3" s="1"/>
  <c r="F14" i="3" s="1"/>
  <c r="G14" i="3" s="1"/>
  <c r="A50" i="13" l="1"/>
  <c r="P70" i="23" l="1"/>
  <c r="S70" i="23"/>
  <c r="I81" i="23" l="1"/>
  <c r="I67" i="23"/>
  <c r="C125" i="23" l="1"/>
  <c r="C112" i="23"/>
  <c r="C92" i="23"/>
  <c r="G42" i="23"/>
  <c r="G38" i="23"/>
  <c r="B141" i="23"/>
  <c r="B124" i="23"/>
  <c r="B111" i="23"/>
  <c r="B91" i="23"/>
  <c r="G40" i="23"/>
  <c r="G41" i="23"/>
  <c r="J68" i="23"/>
  <c r="B66" i="23"/>
  <c r="G39" i="23"/>
  <c r="G36" i="23"/>
  <c r="M169" i="23"/>
  <c r="T75" i="23"/>
  <c r="AI75" i="23" s="1"/>
  <c r="F169" i="23"/>
  <c r="O75" i="23"/>
  <c r="AD75" i="23" s="1"/>
  <c r="AM169" i="23"/>
  <c r="F171" i="23" l="1"/>
  <c r="F173" i="23" s="1"/>
  <c r="M191" i="23" s="1"/>
  <c r="R170" i="23"/>
  <c r="S148" i="23"/>
  <c r="AE148" i="23" s="1"/>
  <c r="L150" i="23" s="1"/>
  <c r="Z150" i="23" s="1"/>
  <c r="H126" i="23"/>
  <c r="AF70" i="23"/>
  <c r="AC70" i="23"/>
  <c r="R118" i="23"/>
  <c r="AD118" i="23" s="1"/>
  <c r="L120" i="23" s="1"/>
  <c r="AA120" i="23" s="1"/>
  <c r="H93" i="23"/>
  <c r="M171" i="23" l="1"/>
  <c r="K173" i="23" s="1"/>
  <c r="R191" i="23" s="1"/>
  <c r="AU176" i="23" l="1"/>
  <c r="AS191" i="23" l="1"/>
  <c r="AO191" i="23" l="1"/>
</calcChain>
</file>

<file path=xl/sharedStrings.xml><?xml version="1.0" encoding="utf-8"?>
<sst xmlns="http://schemas.openxmlformats.org/spreadsheetml/2006/main" count="2778" uniqueCount="670">
  <si>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</si>
  <si>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</si>
  <si>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</si>
  <si>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</si>
  <si>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</si>
  <si>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</si>
  <si>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</si>
  <si>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</si>
  <si>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</si>
  <si>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</si>
  <si>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</si>
  <si>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</si>
  <si>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</si>
  <si>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</si>
  <si>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</si>
  <si>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</si>
  <si>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</si>
  <si>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</si>
  <si>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</si>
  <si>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</si>
  <si>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</si>
  <si>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</si>
  <si>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</si>
  <si>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</si>
  <si>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</si>
  <si>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</si>
  <si>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</si>
  <si>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</si>
  <si>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</si>
  <si>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</si>
  <si>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</si>
  <si>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</si>
  <si>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</si>
  <si>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</si>
  <si>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</si>
  <si>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</si>
  <si>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</si>
  <si>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</si>
  <si>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</si>
  <si>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</si>
  <si>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</si>
  <si>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</si>
  <si>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</si>
  <si>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</si>
  <si>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</si>
  <si>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</si>
  <si>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</si>
  <si>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</si>
  <si>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</si>
  <si>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</si>
  <si>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</si>
  <si>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</si>
  <si>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</si>
  <si>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</si>
  <si>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</si>
  <si>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</si>
  <si>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</si>
  <si>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</si>
  <si>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</si>
  <si>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</si>
  <si>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</si>
  <si>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</si>
  <si>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</si>
  <si>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</si>
  <si>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</si>
  <si>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</si>
  <si>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</si>
  <si>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</si>
  <si>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</si>
  <si>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</si>
  <si>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</si>
  <si>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</si>
  <si>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</si>
  <si>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</si>
  <si>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</si>
  <si>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</si>
  <si>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</si>
  <si>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</si>
  <si>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</si>
  <si>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|</t>
    <phoneticPr fontId="4" type="noConversion"/>
  </si>
  <si>
    <t>×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</si>
  <si>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</si>
  <si>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</si>
  <si>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</si>
  <si>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</si>
  <si>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</si>
  <si>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</si>
  <si>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</si>
  <si>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</si>
  <si>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</si>
  <si>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</si>
  <si>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</si>
  <si>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</si>
  <si>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</si>
  <si>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</si>
  <si>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</si>
  <si>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</si>
  <si>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</si>
  <si>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</si>
  <si>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</si>
  <si>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</si>
  <si>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</si>
  <si>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</si>
  <si>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</si>
  <si>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</si>
  <si>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</si>
  <si>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</si>
  <si>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</si>
  <si>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</si>
  <si>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</si>
  <si>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</si>
  <si>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</si>
  <si>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</si>
  <si>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</si>
  <si>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</si>
  <si>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</si>
  <si>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</si>
  <si>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</si>
  <si>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</si>
  <si>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</si>
  <si>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</si>
  <si>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</si>
  <si>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</si>
  <si>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</si>
  <si>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(mm)</t>
    <phoneticPr fontId="4" type="noConversion"/>
  </si>
  <si>
    <t>명목값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</si>
  <si>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</si>
  <si>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</si>
  <si>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</si>
  <si>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눈금값
(mm)</t>
    <phoneticPr fontId="4" type="noConversion"/>
  </si>
  <si>
    <t>Nominal
(mm)</t>
    <phoneticPr fontId="4" type="noConversion"/>
  </si>
  <si>
    <t>기준기명</t>
  </si>
  <si>
    <t>명목값</t>
  </si>
  <si>
    <t>단위</t>
  </si>
  <si>
    <t>교정값</t>
  </si>
  <si>
    <t>불확도1</t>
  </si>
  <si>
    <t>불확도2</t>
  </si>
  <si>
    <t>불확도 단위</t>
  </si>
  <si>
    <t>k</t>
  </si>
  <si>
    <t>블록 #2</t>
  </si>
  <si>
    <t>블록 #3</t>
  </si>
  <si>
    <t>블록 #4</t>
  </si>
  <si>
    <t>열팽창계수</t>
    <phoneticPr fontId="4" type="noConversion"/>
  </si>
  <si>
    <t>보정값
(mm)</t>
    <phoneticPr fontId="4" type="noConversion"/>
  </si>
  <si>
    <t>Correction
(mm)</t>
    <phoneticPr fontId="4" type="noConversion"/>
  </si>
  <si>
    <t>μm</t>
    <phoneticPr fontId="4" type="noConversion"/>
  </si>
  <si>
    <t>=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</si>
  <si>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</si>
  <si>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</si>
  <si>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</si>
  <si>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</si>
  <si>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fees</t>
    <phoneticPr fontId="4" type="noConversion"/>
  </si>
  <si>
    <t>P/F</t>
    <phoneticPr fontId="4" type="noConversion"/>
  </si>
  <si>
    <t>비고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</si>
  <si>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</si>
  <si>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분해능</t>
    <phoneticPr fontId="4" type="noConversion"/>
  </si>
  <si>
    <t>Res. (mm)</t>
    <phoneticPr fontId="4" type="noConversion"/>
  </si>
  <si>
    <t>CMC2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</si>
  <si>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</si>
  <si>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</si>
  <si>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</si>
  <si>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</si>
  <si>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</si>
  <si>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</si>
  <si>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</si>
  <si>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</si>
  <si>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</si>
  <si>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요인(값)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</si>
  <si>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</si>
  <si>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</si>
  <si>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</si>
  <si>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</si>
  <si>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자리수</t>
    <phoneticPr fontId="4" type="noConversion"/>
  </si>
  <si>
    <t>Format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</si>
  <si>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</si>
  <si>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</si>
  <si>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</si>
  <si>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mm</t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</si>
  <si>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</si>
  <si>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</si>
  <si>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</si>
  <si>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0</t>
    <phoneticPr fontId="4" type="noConversion"/>
  </si>
  <si>
    <t>B</t>
    <phoneticPr fontId="4" type="noConversion"/>
  </si>
  <si>
    <t>지시값</t>
    <phoneticPr fontId="4" type="noConversion"/>
  </si>
  <si>
    <t>mm</t>
    <phoneticPr fontId="4" type="noConversion"/>
  </si>
  <si>
    <t>μm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</si>
  <si>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</si>
  <si>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/℃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</si>
  <si>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</si>
  <si>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</si>
  <si>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0.00</t>
    <phoneticPr fontId="4" type="noConversion"/>
  </si>
  <si>
    <t>온도차</t>
    <phoneticPr fontId="4" type="noConversion"/>
  </si>
  <si>
    <t>℃</t>
    <phoneticPr fontId="4" type="noConversion"/>
  </si>
  <si>
    <t>/℃·μm</t>
    <phoneticPr fontId="4" type="noConversion"/>
  </si>
  <si>
    <t>E</t>
    <phoneticPr fontId="4" type="noConversion"/>
  </si>
  <si>
    <t>열팽창계수차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</si>
  <si>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</si>
  <si>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</si>
  <si>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</si>
  <si>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F</t>
    <phoneticPr fontId="4" type="noConversion"/>
  </si>
  <si>
    <t>직사각형</t>
    <phoneticPr fontId="4" type="noConversion"/>
  </si>
  <si>
    <t>0.000 00</t>
    <phoneticPr fontId="4" type="noConversion"/>
  </si>
  <si>
    <t>G</t>
    <phoneticPr fontId="4" type="noConversion"/>
  </si>
  <si>
    <t>분해능</t>
    <phoneticPr fontId="4" type="noConversion"/>
  </si>
  <si>
    <t>합성표준</t>
    <phoneticPr fontId="4" type="noConversion"/>
  </si>
  <si>
    <t>측정불확도</t>
    <phoneticPr fontId="4" type="noConversion"/>
  </si>
  <si>
    <t>선택</t>
    <phoneticPr fontId="4" type="noConversion"/>
  </si>
  <si>
    <t>주 기여량</t>
    <phoneticPr fontId="4" type="noConversion"/>
  </si>
  <si>
    <t>불확도</t>
    <phoneticPr fontId="4" type="noConversion"/>
  </si>
  <si>
    <t>k</t>
    <phoneticPr fontId="4" type="noConversion"/>
  </si>
  <si>
    <t>조건 1</t>
    <phoneticPr fontId="4" type="noConversion"/>
  </si>
  <si>
    <t>기본수수료</t>
    <phoneticPr fontId="4" type="noConversion"/>
  </si>
  <si>
    <t>추가치수</t>
    <phoneticPr fontId="4" type="noConversion"/>
  </si>
  <si>
    <t>추가수수료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</si>
  <si>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</si>
  <si>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</si>
  <si>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</si>
  <si>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</si>
  <si>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최소눈금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</si>
  <si>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</si>
  <si>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</si>
  <si>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</si>
  <si>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</si>
  <si>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Div. (mm)</t>
    <phoneticPr fontId="4" type="noConversion"/>
  </si>
  <si>
    <t>CMC1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</si>
  <si>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</si>
  <si>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</si>
  <si>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</si>
  <si>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</si>
  <si>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명목값</t>
    <phoneticPr fontId="4" type="noConversion"/>
  </si>
  <si>
    <t>표준편차</t>
    <phoneticPr fontId="4" type="noConversion"/>
  </si>
  <si>
    <t>기준값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</si>
  <si>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</si>
  <si>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</si>
  <si>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</si>
  <si>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</si>
  <si>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</si>
  <si>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</si>
  <si>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</si>
  <si>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</si>
  <si>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</si>
  <si>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</si>
  <si>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</si>
  <si>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</si>
  <si>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</si>
  <si>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</si>
  <si>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</si>
  <si>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</si>
  <si>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</si>
  <si>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</si>
  <si>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</si>
  <si>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</si>
  <si>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</si>
  <si>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</si>
  <si>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</si>
  <si>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</si>
  <si>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</si>
  <si>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</si>
  <si>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t>3. 불확도 계산</t>
    <phoneticPr fontId="4" type="noConversion"/>
  </si>
  <si>
    <t>t</t>
    <phoneticPr fontId="4" type="noConversion"/>
  </si>
  <si>
    <t>0.0</t>
    <phoneticPr fontId="4" type="noConversion"/>
  </si>
  <si>
    <t>C</t>
    <phoneticPr fontId="4" type="noConversion"/>
  </si>
  <si>
    <t>평균열팽창계수</t>
    <phoneticPr fontId="4" type="noConversion"/>
  </si>
  <si>
    <t>삼각형</t>
    <phoneticPr fontId="4" type="noConversion"/>
  </si>
  <si>
    <t>D</t>
    <phoneticPr fontId="4" type="noConversion"/>
  </si>
  <si>
    <t>℃</t>
    <phoneticPr fontId="4" type="noConversion"/>
  </si>
  <si>
    <t>직사각형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</si>
  <si>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</si>
  <si>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0.000</t>
    <phoneticPr fontId="4" type="noConversion"/>
  </si>
  <si>
    <t>0.000 0</t>
    <phoneticPr fontId="4" type="noConversion"/>
  </si>
  <si>
    <t>∞</t>
    <phoneticPr fontId="4" type="noConversion"/>
  </si>
  <si>
    <t>0.000 000</t>
    <phoneticPr fontId="4" type="noConversion"/>
  </si>
  <si>
    <t>0.000 000 0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</si>
  <si>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</si>
  <si>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0.000 000 00</t>
    <phoneticPr fontId="4" type="noConversion"/>
  </si>
  <si>
    <t>0.000 000 000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</si>
  <si>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</si>
  <si>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</si>
  <si>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측정불확도</t>
    <phoneticPr fontId="4" type="noConversion"/>
  </si>
  <si>
    <t>Number Format</t>
    <phoneticPr fontId="4" type="noConversion"/>
  </si>
  <si>
    <t>계산(mm)</t>
    <phoneticPr fontId="4" type="noConversion"/>
  </si>
  <si>
    <t>성적서</t>
    <phoneticPr fontId="4" type="noConversion"/>
  </si>
  <si>
    <t>Rawdata</t>
    <phoneticPr fontId="4" type="noConversion"/>
  </si>
  <si>
    <t>CMC</t>
    <phoneticPr fontId="4" type="noConversion"/>
  </si>
  <si>
    <t>● 교정료 계산</t>
    <phoneticPr fontId="4" type="noConversion"/>
  </si>
  <si>
    <t>조건 2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</si>
  <si>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</si>
  <si>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</si>
  <si>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</si>
  <si>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mm 이하</t>
    <phoneticPr fontId="4" type="noConversion"/>
  </si>
  <si>
    <t>※ 인치의 경우 기본수수료에서 80% 추가함.</t>
    <phoneticPr fontId="4" type="noConversion"/>
  </si>
  <si>
    <t>■ 측정기본정보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</si>
  <si>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</si>
  <si>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</si>
  <si>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</si>
  <si>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■ 반복 측정 결과</t>
    <phoneticPr fontId="4" type="noConversion"/>
  </si>
  <si>
    <t>명목값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</si>
  <si>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</si>
  <si>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</si>
  <si>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</si>
  <si>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</si>
  <si>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</si>
  <si>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</si>
  <si>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</si>
  <si>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</si>
  <si>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</si>
  <si>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</si>
  <si>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</si>
  <si>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</si>
  <si>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</si>
  <si>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</si>
  <si>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</si>
  <si>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</si>
  <si>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</si>
  <si>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</si>
  <si>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</si>
  <si>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</si>
  <si>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</si>
  <si>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</si>
  <si>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</si>
  <si>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</si>
  <si>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</si>
  <si>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</si>
  <si>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</si>
  <si>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</si>
  <si>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</si>
  <si>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</si>
  <si>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</si>
  <si>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</si>
  <si>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</si>
  <si>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</si>
  <si>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</si>
  <si>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</si>
  <si>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</si>
  <si>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</si>
  <si>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</si>
  <si>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C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</si>
  <si>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</si>
  <si>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</si>
  <si>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</t>
    <phoneticPr fontId="4" type="noConversion"/>
  </si>
  <si>
    <t>Δt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</si>
  <si>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</si>
  <si>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</si>
  <si>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E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</si>
  <si>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</si>
  <si>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F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</si>
  <si>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</si>
  <si>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</si>
  <si>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G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</si>
  <si>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</si>
  <si>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</si>
  <si>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</si>
  <si>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</si>
  <si>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</si>
  <si>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nm</t>
    <phoneticPr fontId="4" type="noConversion"/>
  </si>
  <si>
    <t>=</t>
    <phoneticPr fontId="4" type="noConversion"/>
  </si>
  <si>
    <t>μm</t>
    <phoneticPr fontId="4" type="noConversion"/>
  </si>
  <si>
    <t>A2. 표준불확도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</si>
  <si>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</si>
  <si>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</si>
  <si>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</si>
  <si>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</si>
  <si>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</si>
  <si>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|</t>
    <phoneticPr fontId="4" type="noConversion"/>
  </si>
  <si>
    <t>=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</si>
  <si>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</si>
  <si>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</si>
  <si>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※ 표준불확도 성분은 우연효과로 인한 불확도로써 A형 평가를 통하여 구한다.</t>
    <phoneticPr fontId="4" type="noConversion"/>
  </si>
  <si>
    <t>B2.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</si>
  <si>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</si>
  <si>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</si>
  <si>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|</t>
    <phoneticPr fontId="4" type="noConversion"/>
  </si>
  <si>
    <t>=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</si>
  <si>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</si>
  <si>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</si>
  <si>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</si>
  <si>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</si>
  <si>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</si>
  <si>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</si>
  <si>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</si>
  <si>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</si>
  <si>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</si>
  <si>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</si>
  <si>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</si>
  <si>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</si>
  <si>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</si>
  <si>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C5. 불확도 기여량 :</t>
    <phoneticPr fontId="4" type="noConversion"/>
  </si>
  <si>
    <t>｜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</si>
  <si>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</si>
  <si>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</si>
  <si>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</si>
  <si>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</si>
  <si>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</si>
  <si>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</si>
  <si>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일치한다고 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</si>
  <si>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</si>
  <si>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</si>
  <si>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</si>
  <si>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</si>
  <si>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D3. 확률분포 :</t>
    <phoneticPr fontId="4" type="noConversion"/>
  </si>
  <si>
    <t>D4.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</si>
  <si>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</si>
  <si>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</si>
  <si>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</si>
  <si>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D5. 불확도 기여량 :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</si>
  <si>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</si>
  <si>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</si>
  <si>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|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</si>
  <si>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</si>
  <si>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</si>
  <si>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</si>
  <si>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</si>
  <si>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</si>
  <si>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</si>
  <si>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</si>
  <si>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</si>
  <si>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</si>
  <si>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</si>
  <si>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E3. 확률분포 :</t>
    <phoneticPr fontId="4" type="noConversion"/>
  </si>
  <si>
    <t>E4.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</si>
  <si>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</si>
  <si>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</si>
  <si>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E5.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</si>
  <si>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</si>
  <si>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</si>
  <si>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</si>
  <si>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</si>
  <si>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F1. 추정값 :</t>
    <phoneticPr fontId="4" type="noConversion"/>
  </si>
  <si>
    <t>F2.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</si>
  <si>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</si>
  <si>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</si>
  <si>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F3. 확률분포 :</t>
    <phoneticPr fontId="4" type="noConversion"/>
  </si>
  <si>
    <t>F4. 감도계수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</si>
  <si>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</si>
  <si>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F5.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</si>
  <si>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</si>
  <si>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</si>
  <si>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</si>
  <si>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</si>
  <si>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</si>
  <si>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</si>
  <si>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t>d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</si>
  <si>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</si>
  <si>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</si>
  <si>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</si>
  <si>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</si>
  <si>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</si>
  <si>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</si>
  <si>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+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</si>
  <si>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</si>
  <si>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</si>
  <si>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</si>
  <si>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</si>
  <si>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</si>
  <si>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</si>
  <si>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</si>
  <si>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</si>
  <si>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</si>
  <si>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</si>
  <si>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</si>
  <si>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</si>
  <si>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  <phoneticPr fontId="4" type="noConversion"/>
  </si>
  <si>
    <t>=</t>
    <phoneticPr fontId="4" type="noConversion"/>
  </si>
  <si>
    <t>≒</t>
    <phoneticPr fontId="4" type="noConversion"/>
  </si>
  <si>
    <t>● 측정불확도 :</t>
    <phoneticPr fontId="4" type="noConversion"/>
  </si>
  <si>
    <t>● Measurement uncertainty :</t>
    <phoneticPr fontId="4" type="noConversion"/>
  </si>
  <si>
    <t>℃·μm</t>
  </si>
  <si>
    <t>/℃·μm</t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</si>
  <si>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</si>
  <si>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</si>
  <si>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</si>
  <si>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</si>
  <si>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최대범위 (표기용)</t>
    <phoneticPr fontId="4" type="noConversion"/>
  </si>
  <si>
    <t>불확도</t>
    <phoneticPr fontId="4" type="noConversion"/>
  </si>
  <si>
    <t>불확도</t>
    <phoneticPr fontId="4" type="noConversion"/>
  </si>
  <si>
    <t>mm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</si>
  <si>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</si>
  <si>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</si>
  <si>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</si>
  <si>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</si>
  <si>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-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</si>
  <si>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</si>
  <si>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</si>
  <si>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</si>
  <si>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Indication Value</t>
    <phoneticPr fontId="4" type="noConversion"/>
  </si>
  <si>
    <t>번호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</si>
  <si>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</si>
  <si>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</si>
  <si>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</si>
  <si>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불확도 단위</t>
    <phoneticPr fontId="4" type="noConversion"/>
  </si>
  <si>
    <t>k</t>
    <phoneticPr fontId="4" type="noConversion"/>
  </si>
  <si>
    <t>비고</t>
    <phoneticPr fontId="4" type="noConversion"/>
  </si>
  <si>
    <t>열팽창계수</t>
    <phoneticPr fontId="4" type="noConversion"/>
  </si>
  <si>
    <t>불확도 단위</t>
    <phoneticPr fontId="4" type="noConversion"/>
  </si>
  <si>
    <t>k</t>
    <phoneticPr fontId="4" type="noConversion"/>
  </si>
  <si>
    <t>비고</t>
    <phoneticPr fontId="4" type="noConversion"/>
  </si>
  <si>
    <t>열팽창계수</t>
    <phoneticPr fontId="4" type="noConversion"/>
  </si>
  <si>
    <t>k</t>
    <phoneticPr fontId="4" type="noConversion"/>
  </si>
  <si>
    <t>비고</t>
    <phoneticPr fontId="4" type="noConversion"/>
  </si>
  <si>
    <t>비고</t>
    <phoneticPr fontId="4" type="noConversion"/>
  </si>
  <si>
    <t>비접촉 좌표 측정기</t>
    <phoneticPr fontId="4" type="noConversion"/>
  </si>
  <si>
    <t>표준자</t>
    <phoneticPr fontId="4" type="noConversion"/>
  </si>
  <si>
    <t>H</t>
    <phoneticPr fontId="4" type="noConversion"/>
  </si>
  <si>
    <t>2축</t>
    <phoneticPr fontId="4" type="noConversion"/>
  </si>
  <si>
    <t>1) 2축기준</t>
    <phoneticPr fontId="4" type="noConversion"/>
  </si>
  <si>
    <t>2) 500 mm</t>
    <phoneticPr fontId="4" type="noConversion"/>
  </si>
  <si>
    <t>초과시</t>
    <phoneticPr fontId="4" type="noConversion"/>
  </si>
  <si>
    <t>실비</t>
    <phoneticPr fontId="4" type="noConversion"/>
  </si>
  <si>
    <t>※ 축당 50 % 추가</t>
    <phoneticPr fontId="4" type="noConversion"/>
  </si>
  <si>
    <t>※ 100 mm당 20 % 추가</t>
    <phoneticPr fontId="4" type="noConversion"/>
  </si>
  <si>
    <t>범위</t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</si>
  <si>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 비접촉 좌표 측정기의 지시값이며, 단위는 mm 이다.</t>
    </r>
    <phoneticPr fontId="4" type="noConversion"/>
  </si>
  <si>
    <t>◆ X축 방향 측정불확도 추정보고서 ◆</t>
    <phoneticPr fontId="4" type="noConversion"/>
  </si>
  <si>
    <t>◆ Y축 방향 측정불확도 추정보고서 ◆</t>
    <phoneticPr fontId="4" type="noConversion"/>
  </si>
  <si>
    <t>◆ 대각선 방향(↗) 측정불확도 추정보고서 ◆</t>
    <phoneticPr fontId="4" type="noConversion"/>
  </si>
  <si>
    <t>◆ 대각선 방향(↖) 측정불확도 추정보고서 ◆</t>
    <phoneticPr fontId="4" type="noConversion"/>
  </si>
  <si>
    <t>◆ Z축 방향 측정불확도 추정보고서 ◆</t>
    <phoneticPr fontId="4" type="noConversion"/>
  </si>
  <si>
    <t>X축 방향</t>
    <phoneticPr fontId="4" type="noConversion"/>
  </si>
  <si>
    <t>Y축 방향</t>
    <phoneticPr fontId="4" type="noConversion"/>
  </si>
  <si>
    <t>좌측 하단 → 우측 상단 (↗)</t>
    <phoneticPr fontId="4" type="noConversion"/>
  </si>
  <si>
    <t>우측 하단 → 좌측 상단 (↖)</t>
    <phoneticPr fontId="4" type="noConversion"/>
  </si>
  <si>
    <t>X Axis Direction</t>
    <phoneticPr fontId="4" type="noConversion"/>
  </si>
  <si>
    <t>Y Axis Direction</t>
    <phoneticPr fontId="4" type="noConversion"/>
  </si>
  <si>
    <t>Bottom left → top right (↗)</t>
    <phoneticPr fontId="4" type="noConversion"/>
  </si>
  <si>
    <t>Bottom right → top left (↖)</t>
    <phoneticPr fontId="4" type="noConversion"/>
  </si>
  <si>
    <t>● X and Y-Axis Dimensional Accuracy Calibration results</t>
    <phoneticPr fontId="4" type="noConversion"/>
  </si>
  <si>
    <t>● Diagonal Dimensional Accuracy Calibration results</t>
    <phoneticPr fontId="4" type="noConversion"/>
  </si>
  <si>
    <t>● Z-Axis Dimensional Accuracy Calibration results</t>
    <phoneticPr fontId="4" type="noConversion"/>
  </si>
  <si>
    <t>측정방향</t>
    <phoneticPr fontId="4" type="noConversion"/>
  </si>
  <si>
    <t>X 축</t>
    <phoneticPr fontId="4" type="noConversion"/>
  </si>
  <si>
    <t>Y 축</t>
    <phoneticPr fontId="4" type="noConversion"/>
  </si>
  <si>
    <t>대각선(↗)</t>
    <phoneticPr fontId="4" type="noConversion"/>
  </si>
  <si>
    <t>대각선(↖)</t>
    <phoneticPr fontId="4" type="noConversion"/>
  </si>
  <si>
    <t>Z 축</t>
    <phoneticPr fontId="4" type="noConversion"/>
  </si>
  <si>
    <t>k</t>
    <phoneticPr fontId="4" type="noConversion"/>
  </si>
  <si>
    <t>U1</t>
    <phoneticPr fontId="4" type="noConversion"/>
  </si>
  <si>
    <t>U2</t>
    <phoneticPr fontId="4" type="noConversion"/>
  </si>
  <si>
    <t>측정불확도 선택</t>
    <phoneticPr fontId="4" type="noConversion"/>
  </si>
  <si>
    <t>측정불확도</t>
    <phoneticPr fontId="4" type="noConversion"/>
  </si>
  <si>
    <t>U1</t>
    <phoneticPr fontId="4" type="noConversion"/>
  </si>
  <si>
    <t>U2</t>
    <phoneticPr fontId="4" type="noConversion"/>
  </si>
  <si>
    <t>계산</t>
    <phoneticPr fontId="4" type="noConversion"/>
  </si>
  <si>
    <t>측정범위</t>
    <phoneticPr fontId="4" type="noConversion"/>
  </si>
  <si>
    <t>결정</t>
    <phoneticPr fontId="4" type="noConversion"/>
  </si>
  <si>
    <t>게이지 블록</t>
    <phoneticPr fontId="4" type="noConversion"/>
  </si>
  <si>
    <t>Correction
(mm)</t>
  </si>
  <si>
    <t>측정불확도1</t>
    <phoneticPr fontId="4" type="noConversion"/>
  </si>
  <si>
    <t>측정불확도1</t>
    <phoneticPr fontId="4" type="noConversion"/>
  </si>
  <si>
    <t>측정불확도1</t>
    <phoneticPr fontId="4" type="noConversion"/>
  </si>
  <si>
    <t>측정불확도2</t>
  </si>
  <si>
    <t>비접촉 좌표 측정기 지시값</t>
    <phoneticPr fontId="4" type="noConversion"/>
  </si>
  <si>
    <t>○ X 축 방향 지시 정확도 교정결과</t>
    <phoneticPr fontId="4" type="noConversion"/>
  </si>
  <si>
    <t>○ Y 축 방향 지시 정확도 교정결과</t>
    <phoneticPr fontId="4" type="noConversion"/>
  </si>
  <si>
    <t>○ 대각선 방향 측정 정확도 교정결과, 좌하↗우상</t>
    <phoneticPr fontId="4" type="noConversion"/>
  </si>
  <si>
    <t>○ 대각선 방향 측정 정확도 교정결과, 우하↖좌상</t>
    <phoneticPr fontId="4" type="noConversion"/>
  </si>
  <si>
    <t>○ Z 축 방향 지시 정확도 교정결과</t>
    <phoneticPr fontId="4" type="noConversion"/>
  </si>
  <si>
    <t>● X축 방향 지시 정확도</t>
    <phoneticPr fontId="4" type="noConversion"/>
  </si>
  <si>
    <t>● Y축 방향 지시 정확도</t>
    <phoneticPr fontId="4" type="noConversion"/>
  </si>
  <si>
    <t>● Z축 방향 지시 정확도</t>
    <phoneticPr fontId="4" type="noConversion"/>
  </si>
  <si>
    <t>● 대각선 방향 측정 정확도, 좌하↗우상</t>
    <phoneticPr fontId="4" type="noConversion"/>
  </si>
  <si>
    <t>● 대각선 방향 측정 정확도, 우하↖좌상</t>
    <phoneticPr fontId="4" type="noConversion"/>
  </si>
  <si>
    <t>● X축 방향 지시 정확도 교정결과</t>
    <phoneticPr fontId="4" type="noConversion"/>
  </si>
  <si>
    <t>● Y축 방향 지시 정확도 교정결과</t>
    <phoneticPr fontId="4" type="noConversion"/>
  </si>
  <si>
    <t>● 대각선 방향(↗) 측정 정확도 교정결과</t>
    <phoneticPr fontId="4" type="noConversion"/>
  </si>
  <si>
    <t>● 대각선 방향(↖) 측정 정확도 교정결과</t>
    <phoneticPr fontId="4" type="noConversion"/>
  </si>
  <si>
    <t>● Z축 방향 지시 정확도 교정결과</t>
    <phoneticPr fontId="4" type="noConversion"/>
  </si>
  <si>
    <t>● 지시정확도 교정결과</t>
    <phoneticPr fontId="4" type="noConversion"/>
  </si>
  <si>
    <t>● 대각선방향 측정정확도 교정결과</t>
    <phoneticPr fontId="4" type="noConversion"/>
  </si>
  <si>
    <t>● Z축 방향 지시정확도 교정결과</t>
    <phoneticPr fontId="4" type="noConversion"/>
  </si>
  <si>
    <t>요인</t>
    <phoneticPr fontId="4" type="noConversion"/>
  </si>
  <si>
    <t>요인</t>
    <phoneticPr fontId="4" type="noConversion"/>
  </si>
  <si>
    <t>요인</t>
    <phoneticPr fontId="4" type="noConversion"/>
  </si>
  <si>
    <t>소수점 자리수</t>
    <phoneticPr fontId="4" type="noConversion"/>
  </si>
  <si>
    <t>mm</t>
    <phoneticPr fontId="4" type="noConversion"/>
  </si>
  <si>
    <t>분해능</t>
    <phoneticPr fontId="4" type="noConversion"/>
  </si>
  <si>
    <t>H</t>
    <phoneticPr fontId="4" type="noConversion"/>
  </si>
  <si>
    <t>H</t>
    <phoneticPr fontId="4" type="noConversion"/>
  </si>
  <si>
    <t>H</t>
    <phoneticPr fontId="4" type="noConversion"/>
  </si>
  <si>
    <t>H</t>
    <phoneticPr fontId="4" type="noConversion"/>
  </si>
  <si>
    <t>H</t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</si>
  <si>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표준자의 길이이며, 단위는 mm이다.)</t>
    </r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</si>
  <si>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</si>
  <si>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</si>
  <si>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</si>
  <si>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|</t>
    <phoneticPr fontId="4" type="noConversion"/>
  </si>
  <si>
    <t>×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</si>
  <si>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</si>
  <si>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</si>
  <si>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</si>
  <si>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</si>
  <si>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</si>
  <si>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</si>
  <si>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</si>
  <si>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</si>
  <si>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</si>
  <si>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직사각형분포</t>
    <phoneticPr fontId="4" type="noConversion"/>
  </si>
  <si>
    <t>크기순</t>
    <phoneticPr fontId="4" type="noConversion"/>
  </si>
  <si>
    <t>영향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</si>
  <si>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</si>
  <si>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</si>
  <si>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</si>
  <si>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t>주 기여량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</si>
  <si>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</si>
  <si>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</si>
  <si>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</si>
  <si>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확률분포</t>
    <phoneticPr fontId="4" type="noConversion"/>
  </si>
  <si>
    <t>k</t>
    <phoneticPr fontId="4" type="noConversion"/>
  </si>
  <si>
    <t>CMC초과?</t>
    <phoneticPr fontId="4" type="noConversion"/>
  </si>
  <si>
    <t>불확도표기</t>
    <phoneticPr fontId="4" type="noConversion"/>
  </si>
  <si>
    <t>5% rule</t>
    <phoneticPr fontId="4" type="noConversion"/>
  </si>
  <si>
    <t>0점블록</t>
    <phoneticPr fontId="4" type="noConversion"/>
  </si>
  <si>
    <t>블록 #1</t>
    <phoneticPr fontId="4" type="noConversion"/>
  </si>
  <si>
    <t>0점블록교정값</t>
    <phoneticPr fontId="4" type="noConversion"/>
  </si>
  <si>
    <t>교정값 #1</t>
    <phoneticPr fontId="4" type="noConversion"/>
  </si>
  <si>
    <t>교정값 #2</t>
  </si>
  <si>
    <t>교정값 #3</t>
  </si>
  <si>
    <t>교정값 #4</t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</si>
  <si>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</si>
  <si>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</si>
  <si>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</si>
  <si>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</si>
  <si>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</si>
  <si>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</si>
  <si>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</si>
  <si>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</si>
  <si>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</si>
  <si>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불확도수식</t>
    <phoneticPr fontId="4" type="noConversion"/>
  </si>
  <si>
    <t>선택</t>
    <phoneticPr fontId="4" type="noConversion"/>
  </si>
  <si>
    <t>불확도표기</t>
    <phoneticPr fontId="4" type="noConversion"/>
  </si>
  <si>
    <t>값</t>
    <phoneticPr fontId="4" type="noConversion"/>
  </si>
  <si>
    <t>수식</t>
    <phoneticPr fontId="4" type="noConversion"/>
  </si>
  <si>
    <t>수식</t>
    <phoneticPr fontId="4" type="noConversion"/>
  </si>
  <si>
    <t>자리수 맞춤</t>
    <phoneticPr fontId="4" type="noConversion"/>
  </si>
  <si>
    <t>보정값</t>
    <phoneticPr fontId="4" type="noConversion"/>
  </si>
  <si>
    <t>교정값</t>
    <phoneticPr fontId="4" type="noConversion"/>
  </si>
  <si>
    <t>불확도수식</t>
    <phoneticPr fontId="4" type="noConversion"/>
  </si>
  <si>
    <t>값</t>
    <phoneticPr fontId="4" type="noConversion"/>
  </si>
  <si>
    <t>수식</t>
    <phoneticPr fontId="4" type="noConversion"/>
  </si>
  <si>
    <t>보정값</t>
    <phoneticPr fontId="4" type="noConversion"/>
  </si>
  <si>
    <t>교정값</t>
    <phoneticPr fontId="4" type="noConversion"/>
  </si>
  <si>
    <t>교정값</t>
    <phoneticPr fontId="4" type="noConversion"/>
  </si>
  <si>
    <t>mm</t>
    <phoneticPr fontId="4" type="noConversion"/>
  </si>
  <si>
    <t>5% rule</t>
    <phoneticPr fontId="4" type="noConversion"/>
  </si>
  <si>
    <t>Number Format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</si>
  <si>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</si>
  <si>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</si>
  <si>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</si>
  <si>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불확도</t>
    <phoneticPr fontId="4" type="noConversion"/>
  </si>
  <si>
    <t>불확도수식</t>
    <phoneticPr fontId="4" type="noConversion"/>
  </si>
  <si>
    <t>분해능</t>
    <phoneticPr fontId="4" type="noConversion"/>
  </si>
  <si>
    <t>선택</t>
    <phoneticPr fontId="4" type="noConversion"/>
  </si>
  <si>
    <t>성적서</t>
    <phoneticPr fontId="4" type="noConversion"/>
  </si>
  <si>
    <t>Rawdata</t>
    <phoneticPr fontId="4" type="noConversion"/>
  </si>
  <si>
    <t>값</t>
    <phoneticPr fontId="4" type="noConversion"/>
  </si>
  <si>
    <t>수식</t>
    <phoneticPr fontId="4" type="noConversion"/>
  </si>
  <si>
    <t>수식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</si>
  <si>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</si>
  <si>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</si>
  <si>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</si>
  <si>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</si>
  <si>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</t>
    <phoneticPr fontId="4" type="noConversion"/>
  </si>
  <si>
    <t>불확도수식</t>
    <phoneticPr fontId="4" type="noConversion"/>
  </si>
  <si>
    <t>성적서</t>
    <phoneticPr fontId="4" type="noConversion"/>
  </si>
  <si>
    <t>값</t>
    <phoneticPr fontId="4" type="noConversion"/>
  </si>
  <si>
    <t>CMC초과?</t>
    <phoneticPr fontId="4" type="noConversion"/>
  </si>
  <si>
    <t>HY?</t>
    <phoneticPr fontId="4" type="noConversion"/>
  </si>
  <si>
    <t>최소눈금 표기용</t>
    <phoneticPr fontId="4" type="noConversion"/>
  </si>
  <si>
    <t>※     는 비접촉식 좌표 측정기의 눈금값이며, 단위는 mm 임.</t>
    <phoneticPr fontId="4" type="noConversion"/>
  </si>
  <si>
    <t>※     is the nominal value of the non contact coordinate measuring machine,</t>
    <phoneticPr fontId="4" type="noConversion"/>
  </si>
  <si>
    <t>and the unit is mm.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</si>
</sst>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0\ \℃"/>
    <numFmt numFmtId="207" formatCode="0.000\ &quot;mm&quot;"/>
    <numFmt numFmtId="208" formatCode="0.000\ 00"/>
    <numFmt numFmtId="209" formatCode="#\ ###\ ###"/>
    <numFmt numFmtId="210" formatCode="0.0\ &quot;μm&quot;"/>
    <numFmt numFmtId="211" formatCode="0.000\ &quot;μm&quot;"/>
    <numFmt numFmtId="212" formatCode="_-* #,##0_-;\-* #,##0_-;_-* &quot;-&quot;??_-;_-@_-"/>
    <numFmt numFmtId="213" formatCode="0.000\ \℃"/>
    <numFmt numFmtId="214" formatCode="0.000\ 000\ 00"/>
    <numFmt numFmtId="215" formatCode="0\ &quot;mm&quot;"/>
    <numFmt numFmtId="216" formatCode="0_ "/>
    <numFmt numFmtId="217" formatCode="0.000\ 0"/>
    <numFmt numFmtId="218" formatCode="0.0000"/>
    <numFmt numFmtId="219" formatCode="0.00_ "/>
    <numFmt numFmtId="220" formatCode="0.0E+00"/>
  </numFmts>
  <fonts count="107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vertAlign val="subscript"/>
      <sz val="10"/>
      <name val="맑은 고딕"/>
      <family val="3"/>
      <charset val="129"/>
      <scheme val="minor"/>
    </font>
    <font>
      <b/>
      <sz val="9"/>
      <color indexed="8"/>
      <name val="Arial Unicode MS"/>
      <family val="3"/>
      <charset val="129"/>
    </font>
    <font>
      <b/>
      <sz val="9"/>
      <color rgb="FFFF0000"/>
      <name val="맑은 고딕"/>
      <family val="3"/>
      <charset val="129"/>
      <scheme val="major"/>
    </font>
    <font>
      <sz val="9"/>
      <color rgb="FF0070C0"/>
      <name val="Arial Unicode MS"/>
      <family val="3"/>
      <charset val="129"/>
    </font>
    <font>
      <sz val="9"/>
      <color indexed="9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56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1" fillId="0" borderId="39" xfId="78" applyNumberFormat="1" applyFont="1" applyFill="1" applyBorder="1" applyAlignment="1">
      <alignment horizontal="center" vertical="center"/>
    </xf>
    <xf numFmtId="49" fontId="1" fillId="0" borderId="39" xfId="78" applyNumberFormat="1" applyFont="1" applyFill="1" applyBorder="1" applyAlignment="1">
      <alignment horizontal="center" vertical="center"/>
    </xf>
    <xf numFmtId="196" fontId="1" fillId="0" borderId="39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6" xfId="0" applyNumberFormat="1" applyFont="1" applyBorder="1" applyAlignment="1">
      <alignment horizontal="center" vertical="center"/>
    </xf>
    <xf numFmtId="0" fontId="53" fillId="26" borderId="46" xfId="0" applyFont="1" applyFill="1" applyBorder="1" applyAlignment="1">
      <alignment horizontal="center" vertical="center" wrapText="1"/>
    </xf>
    <xf numFmtId="0" fontId="55" fillId="0" borderId="46" xfId="0" applyFont="1" applyBorder="1" applyAlignment="1">
      <alignment horizontal="center" vertical="center"/>
    </xf>
    <xf numFmtId="0" fontId="52" fillId="0" borderId="46" xfId="0" applyFont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0" xfId="0" applyNumberFormat="1" applyFont="1" applyFill="1" applyBorder="1" applyAlignment="1">
      <alignment horizontal="center" vertical="center"/>
    </xf>
    <xf numFmtId="197" fontId="81" fillId="29" borderId="51" xfId="0" applyNumberFormat="1" applyFont="1" applyFill="1" applyBorder="1" applyAlignment="1">
      <alignment horizontal="center" vertical="center"/>
    </xf>
    <xf numFmtId="197" fontId="81" fillId="0" borderId="53" xfId="0" applyNumberFormat="1" applyFont="1" applyFill="1" applyBorder="1" applyAlignment="1">
      <alignment horizontal="center" vertical="center"/>
    </xf>
    <xf numFmtId="198" fontId="81" fillId="0" borderId="50" xfId="0" applyNumberFormat="1" applyFont="1" applyFill="1" applyBorder="1" applyAlignment="1">
      <alignment horizontal="center" vertical="center"/>
    </xf>
    <xf numFmtId="0" fontId="81" fillId="35" borderId="5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0" fillId="0" borderId="0" xfId="0" applyNumberFormat="1" applyFont="1" applyFill="1" applyAlignment="1">
      <alignment horizontal="left" vertical="center"/>
    </xf>
    <xf numFmtId="199" fontId="81" fillId="0" borderId="52" xfId="0" applyNumberFormat="1" applyFont="1" applyFill="1" applyBorder="1" applyAlignment="1">
      <alignment horizontal="center" vertical="center"/>
    </xf>
    <xf numFmtId="199" fontId="81" fillId="0" borderId="50" xfId="0" applyNumberFormat="1" applyFont="1" applyFill="1" applyBorder="1" applyAlignment="1">
      <alignment horizontal="center" vertical="center"/>
    </xf>
    <xf numFmtId="0" fontId="81" fillId="35" borderId="52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204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1" fontId="93" fillId="0" borderId="0" xfId="0" applyNumberFormat="1" applyFont="1" applyBorder="1" applyAlignment="1">
      <alignment vertical="center"/>
    </xf>
    <xf numFmtId="201" fontId="93" fillId="0" borderId="0" xfId="0" applyNumberFormat="1" applyFont="1" applyBorder="1" applyAlignment="1">
      <alignment vertical="center" shrinkToFit="1"/>
    </xf>
    <xf numFmtId="208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4" xfId="0" applyNumberFormat="1" applyFont="1" applyBorder="1" applyAlignment="1">
      <alignment vertical="center"/>
    </xf>
    <xf numFmtId="0" fontId="52" fillId="0" borderId="55" xfId="0" applyNumberFormat="1" applyFont="1" applyBorder="1" applyAlignment="1">
      <alignment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5" xfId="0" applyNumberFormat="1" applyFont="1" applyBorder="1" applyAlignment="1">
      <alignment horizontal="left" vertical="center"/>
    </xf>
    <xf numFmtId="0" fontId="81" fillId="32" borderId="60" xfId="0" applyNumberFormat="1" applyFont="1" applyFill="1" applyBorder="1" applyAlignment="1">
      <alignment horizontal="center" vertical="center" wrapText="1"/>
    </xf>
    <xf numFmtId="0" fontId="81" fillId="0" borderId="52" xfId="0" applyNumberFormat="1" applyFont="1" applyFill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 shrinkToFit="1"/>
    </xf>
    <xf numFmtId="41" fontId="52" fillId="0" borderId="46" xfId="87" applyFont="1" applyBorder="1" applyAlignment="1">
      <alignment horizontal="center" vertical="center"/>
    </xf>
    <xf numFmtId="41" fontId="52" fillId="0" borderId="46" xfId="0" applyNumberFormat="1" applyFont="1" applyBorder="1" applyAlignment="1">
      <alignment horizontal="center" vertical="center"/>
    </xf>
    <xf numFmtId="212" fontId="52" fillId="0" borderId="46" xfId="87" applyNumberFormat="1" applyFont="1" applyBorder="1" applyAlignment="1">
      <alignment horizontal="center" vertical="center"/>
    </xf>
    <xf numFmtId="41" fontId="52" fillId="0" borderId="46" xfId="87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95" fillId="28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center" vertical="center"/>
    </xf>
    <xf numFmtId="0" fontId="97" fillId="0" borderId="65" xfId="0" applyNumberFormat="1" applyFont="1" applyFill="1" applyBorder="1" applyAlignment="1">
      <alignment horizontal="center" vertical="center"/>
    </xf>
    <xf numFmtId="192" fontId="81" fillId="0" borderId="65" xfId="0" applyNumberFormat="1" applyFont="1" applyFill="1" applyBorder="1" applyAlignment="1">
      <alignment horizontal="center" vertical="center"/>
    </xf>
    <xf numFmtId="0" fontId="81" fillId="0" borderId="50" xfId="79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59" fillId="27" borderId="48" xfId="81" applyFont="1" applyFill="1" applyBorder="1" applyAlignment="1">
      <alignment horizontal="center" vertical="center"/>
    </xf>
    <xf numFmtId="0" fontId="81" fillId="0" borderId="65" xfId="78" applyNumberFormat="1" applyFont="1" applyFill="1" applyBorder="1" applyAlignment="1">
      <alignment horizontal="center" vertical="center"/>
    </xf>
    <xf numFmtId="0" fontId="5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shrinkToFit="1"/>
    </xf>
    <xf numFmtId="49" fontId="82" fillId="28" borderId="65" xfId="0" applyNumberFormat="1" applyFont="1" applyFill="1" applyBorder="1" applyAlignment="1">
      <alignment horizontal="center" vertical="center"/>
    </xf>
    <xf numFmtId="199" fontId="81" fillId="0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/>
    </xf>
    <xf numFmtId="0" fontId="81" fillId="29" borderId="65" xfId="0" applyNumberFormat="1" applyFont="1" applyFill="1" applyBorder="1" applyAlignment="1">
      <alignment horizontal="center" vertical="center"/>
    </xf>
    <xf numFmtId="202" fontId="81" fillId="0" borderId="65" xfId="0" applyNumberFormat="1" applyFont="1" applyFill="1" applyBorder="1" applyAlignment="1">
      <alignment horizontal="center" vertical="center"/>
    </xf>
    <xf numFmtId="0" fontId="81" fillId="34" borderId="65" xfId="0" applyNumberFormat="1" applyFont="1" applyFill="1" applyBorder="1" applyAlignment="1">
      <alignment horizontal="center" vertical="center"/>
    </xf>
    <xf numFmtId="188" fontId="81" fillId="36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Border="1" applyAlignment="1">
      <alignment horizontal="center" vertical="center"/>
    </xf>
    <xf numFmtId="201" fontId="81" fillId="0" borderId="65" xfId="0" applyNumberFormat="1" applyFont="1" applyFill="1" applyBorder="1" applyAlignment="1">
      <alignment horizontal="center" vertical="center"/>
    </xf>
    <xf numFmtId="194" fontId="81" fillId="0" borderId="65" xfId="0" applyNumberFormat="1" applyFont="1" applyFill="1" applyBorder="1" applyAlignment="1">
      <alignment horizontal="center" vertical="center"/>
    </xf>
    <xf numFmtId="200" fontId="81" fillId="0" borderId="65" xfId="0" applyNumberFormat="1" applyFont="1" applyFill="1" applyBorder="1" applyAlignment="1">
      <alignment horizontal="center" vertical="center"/>
    </xf>
    <xf numFmtId="203" fontId="81" fillId="0" borderId="65" xfId="0" applyNumberFormat="1" applyFont="1" applyFill="1" applyBorder="1" applyAlignment="1">
      <alignment horizontal="center" vertical="center"/>
    </xf>
    <xf numFmtId="194" fontId="81" fillId="32" borderId="65" xfId="0" applyNumberFormat="1" applyFont="1" applyFill="1" applyBorder="1" applyAlignment="1">
      <alignment horizontal="center" vertical="center"/>
    </xf>
    <xf numFmtId="0" fontId="81" fillId="36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left" vertical="center"/>
    </xf>
    <xf numFmtId="49" fontId="81" fillId="0" borderId="65" xfId="0" applyNumberFormat="1" applyFont="1" applyFill="1" applyBorder="1" applyAlignment="1">
      <alignment horizontal="left" vertical="center"/>
    </xf>
    <xf numFmtId="0" fontId="48" fillId="0" borderId="66" xfId="79" applyNumberFormat="1" applyFont="1" applyFill="1" applyBorder="1" applyAlignment="1">
      <alignment horizontal="center" vertical="center"/>
    </xf>
    <xf numFmtId="194" fontId="81" fillId="29" borderId="65" xfId="0" applyNumberFormat="1" applyFont="1" applyFill="1" applyBorder="1" applyAlignment="1">
      <alignment horizontal="center" vertical="center"/>
    </xf>
    <xf numFmtId="41" fontId="52" fillId="0" borderId="56" xfId="87" applyFont="1" applyBorder="1" applyAlignment="1">
      <alignment horizontal="center" vertical="center" wrapText="1"/>
    </xf>
    <xf numFmtId="41" fontId="52" fillId="0" borderId="71" xfId="87" applyFont="1" applyBorder="1" applyAlignment="1">
      <alignment horizontal="center" vertical="center" wrapText="1"/>
    </xf>
    <xf numFmtId="9" fontId="52" fillId="0" borderId="71" xfId="87" applyNumberFormat="1" applyFont="1" applyBorder="1" applyAlignment="1">
      <alignment horizontal="center" vertical="center" wrapText="1"/>
    </xf>
    <xf numFmtId="0" fontId="65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73" fillId="0" borderId="0" xfId="0" applyFont="1" applyBorder="1">
      <alignment vertical="center"/>
    </xf>
    <xf numFmtId="0" fontId="88" fillId="0" borderId="0" xfId="0" applyFont="1" applyBorder="1">
      <alignment vertical="center"/>
    </xf>
    <xf numFmtId="0" fontId="100" fillId="0" borderId="0" xfId="0" applyFont="1" applyBorder="1" applyAlignment="1">
      <alignment vertical="center"/>
    </xf>
    <xf numFmtId="0" fontId="67" fillId="0" borderId="70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vertical="center"/>
    </xf>
    <xf numFmtId="189" fontId="82" fillId="28" borderId="65" xfId="0" applyNumberFormat="1" applyFont="1" applyFill="1" applyBorder="1" applyAlignment="1">
      <alignment horizontal="center" vertical="center" wrapText="1"/>
    </xf>
    <xf numFmtId="189" fontId="82" fillId="28" borderId="65" xfId="0" applyNumberFormat="1" applyFont="1" applyFill="1" applyBorder="1" applyAlignment="1">
      <alignment horizontal="center" vertical="center"/>
    </xf>
    <xf numFmtId="0" fontId="82" fillId="28" borderId="65" xfId="0" quotePrefix="1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7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21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58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>
      <alignment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0" fontId="82" fillId="28" borderId="75" xfId="0" applyNumberFormat="1" applyFont="1" applyFill="1" applyBorder="1" applyAlignment="1">
      <alignment horizontal="center" vertical="center"/>
    </xf>
    <xf numFmtId="197" fontId="81" fillId="0" borderId="65" xfId="0" applyNumberFormat="1" applyFont="1" applyFill="1" applyBorder="1" applyAlignment="1">
      <alignment horizontal="center" vertical="center"/>
    </xf>
    <xf numFmtId="192" fontId="81" fillId="0" borderId="43" xfId="0" applyNumberFormat="1" applyFont="1" applyFill="1" applyBorder="1" applyAlignment="1">
      <alignment vertical="center"/>
    </xf>
    <xf numFmtId="192" fontId="81" fillId="0" borderId="42" xfId="0" applyNumberFormat="1" applyFont="1" applyFill="1" applyBorder="1" applyAlignment="1">
      <alignment vertical="center"/>
    </xf>
    <xf numFmtId="192" fontId="81" fillId="0" borderId="44" xfId="0" applyNumberFormat="1" applyFont="1" applyFill="1" applyBorder="1" applyAlignment="1">
      <alignment vertical="center"/>
    </xf>
    <xf numFmtId="194" fontId="81" fillId="31" borderId="65" xfId="0" applyNumberFormat="1" applyFont="1" applyFill="1" applyBorder="1" applyAlignment="1">
      <alignment horizontal="center" vertical="center"/>
    </xf>
    <xf numFmtId="41" fontId="52" fillId="0" borderId="77" xfId="87" applyFont="1" applyBorder="1" applyAlignment="1">
      <alignment horizontal="center" vertical="center" wrapText="1"/>
    </xf>
    <xf numFmtId="0" fontId="86" fillId="35" borderId="75" xfId="78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vertical="center"/>
    </xf>
    <xf numFmtId="2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52" fillId="0" borderId="41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52" fillId="0" borderId="70" xfId="0" applyNumberFormat="1" applyFont="1" applyBorder="1" applyAlignment="1">
      <alignment vertical="center"/>
    </xf>
    <xf numFmtId="215" fontId="52" fillId="0" borderId="70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194" fontId="52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208" fontId="52" fillId="0" borderId="0" xfId="0" applyNumberFormat="1" applyFont="1" applyBorder="1" applyAlignment="1">
      <alignment vertical="center"/>
    </xf>
    <xf numFmtId="218" fontId="67" fillId="0" borderId="0" xfId="0" applyNumberFormat="1" applyFont="1" applyBorder="1" applyAlignment="1">
      <alignment vertical="center"/>
    </xf>
    <xf numFmtId="0" fontId="48" fillId="0" borderId="70" xfId="79" applyNumberFormat="1" applyFont="1" applyFill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1" fillId="31" borderId="65" xfId="0" applyNumberFormat="1" applyFont="1" applyFill="1" applyBorder="1" applyAlignment="1">
      <alignment horizontal="center" vertical="center"/>
    </xf>
    <xf numFmtId="2" fontId="81" fillId="32" borderId="65" xfId="86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49" fontId="60" fillId="0" borderId="0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216" fontId="103" fillId="37" borderId="38" xfId="113" applyNumberFormat="1" applyFont="1" applyFill="1" applyBorder="1" applyAlignment="1">
      <alignment horizontal="center" vertical="center" wrapText="1"/>
    </xf>
    <xf numFmtId="0" fontId="52" fillId="0" borderId="0" xfId="0" applyNumberFormat="1" applyFont="1" applyBorder="1" applyAlignment="1">
      <alignment horizontal="center" vertical="center"/>
    </xf>
    <xf numFmtId="49" fontId="60" fillId="37" borderId="38" xfId="79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67" fillId="0" borderId="58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80" fillId="0" borderId="0" xfId="0" applyNumberFormat="1" applyFont="1">
      <alignment vertical="center"/>
    </xf>
    <xf numFmtId="0" fontId="67" fillId="0" borderId="0" xfId="0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104" fillId="35" borderId="50" xfId="0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105" fillId="0" borderId="0" xfId="79" applyNumberFormat="1" applyFont="1" applyFill="1" applyAlignment="1">
      <alignment horizontal="left" vertical="center"/>
    </xf>
    <xf numFmtId="0" fontId="105" fillId="0" borderId="0" xfId="79" applyNumberFormat="1" applyFont="1" applyFill="1" applyBorder="1" applyAlignment="1">
      <alignment vertical="center"/>
    </xf>
    <xf numFmtId="0" fontId="48" fillId="0" borderId="0" xfId="0" applyNumberFormat="1" applyFont="1" applyBorder="1" applyAlignment="1">
      <alignment horizontal="right" vertical="center"/>
    </xf>
    <xf numFmtId="0" fontId="80" fillId="35" borderId="50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105" fillId="0" borderId="0" xfId="79" applyNumberFormat="1" applyFont="1" applyFill="1" applyAlignment="1">
      <alignment horizontal="center" vertical="center"/>
    </xf>
    <xf numFmtId="0" fontId="105" fillId="0" borderId="0" xfId="79" applyNumberFormat="1" applyFont="1" applyFill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0" xfId="0" applyNumberFormat="1" applyFont="1" applyBorder="1" applyAlignment="1">
      <alignment horizontal="left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188" fontId="81" fillId="0" borderId="65" xfId="0" applyNumberFormat="1" applyFont="1" applyFill="1" applyBorder="1" applyAlignment="1">
      <alignment horizontal="center" vertical="center"/>
    </xf>
    <xf numFmtId="0" fontId="81" fillId="38" borderId="65" xfId="0" applyNumberFormat="1" applyFont="1" applyFill="1" applyBorder="1" applyAlignment="1">
      <alignment horizontal="center" vertical="center"/>
    </xf>
    <xf numFmtId="0" fontId="106" fillId="28" borderId="65" xfId="0" applyNumberFormat="1" applyFont="1" applyFill="1" applyBorder="1" applyAlignment="1">
      <alignment horizontal="center" vertical="center"/>
    </xf>
    <xf numFmtId="220" fontId="81" fillId="31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199" fontId="81" fillId="35" borderId="52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1" fillId="39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83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 wrapText="1"/>
    </xf>
    <xf numFmtId="0" fontId="48" fillId="0" borderId="48" xfId="79" applyNumberFormat="1" applyFont="1" applyFill="1" applyBorder="1" applyAlignment="1">
      <alignment horizontal="center" vertical="center" wrapText="1"/>
    </xf>
    <xf numFmtId="0" fontId="48" fillId="0" borderId="18" xfId="79" applyNumberFormat="1" applyFont="1" applyFill="1" applyBorder="1" applyAlignment="1">
      <alignment horizontal="center" vertical="center" wrapText="1"/>
    </xf>
    <xf numFmtId="0" fontId="48" fillId="0" borderId="20" xfId="79" applyNumberFormat="1" applyFont="1" applyFill="1" applyBorder="1" applyAlignment="1">
      <alignment horizontal="center" vertical="center" wrapText="1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84" xfId="79" applyNumberFormat="1" applyFont="1" applyFill="1" applyBorder="1" applyAlignment="1">
      <alignment horizontal="center" vertical="center" wrapText="1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85" xfId="79" applyNumberFormat="1" applyFont="1" applyFill="1" applyBorder="1" applyAlignment="1">
      <alignment horizontal="center" vertical="center" wrapText="1"/>
    </xf>
    <xf numFmtId="0" fontId="48" fillId="0" borderId="46" xfId="79" applyNumberFormat="1" applyFont="1" applyFill="1" applyBorder="1" applyAlignment="1">
      <alignment horizontal="center" vertical="center" wrapText="1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 wrapText="1"/>
    </xf>
    <xf numFmtId="0" fontId="48" fillId="0" borderId="70" xfId="79" applyNumberFormat="1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0" fontId="48" fillId="0" borderId="56" xfId="79" applyNumberFormat="1" applyFont="1" applyFill="1" applyBorder="1" applyAlignment="1">
      <alignment horizontal="center" vertical="center" wrapText="1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73" xfId="79" applyNumberFormat="1" applyFont="1" applyFill="1" applyBorder="1" applyAlignment="1">
      <alignment horizontal="center" vertical="center" wrapText="1"/>
    </xf>
    <xf numFmtId="0" fontId="48" fillId="0" borderId="73" xfId="79" applyNumberFormat="1" applyFont="1" applyFill="1" applyBorder="1" applyAlignment="1">
      <alignment horizontal="center" vertical="center"/>
    </xf>
    <xf numFmtId="0" fontId="48" fillId="0" borderId="13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8" xfId="79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 wrapText="1"/>
    </xf>
    <xf numFmtId="216" fontId="60" fillId="37" borderId="38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8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Alignment="1">
      <alignment horizontal="center" vertical="center"/>
    </xf>
    <xf numFmtId="216" fontId="48" fillId="37" borderId="38" xfId="0" applyNumberFormat="1" applyFont="1" applyFill="1" applyBorder="1" applyAlignment="1">
      <alignment horizontal="center" vertical="center"/>
    </xf>
    <xf numFmtId="216" fontId="60" fillId="37" borderId="0" xfId="0" applyNumberFormat="1" applyFont="1" applyFill="1" applyAlignment="1">
      <alignment horizontal="center" vertical="center"/>
    </xf>
    <xf numFmtId="216" fontId="60" fillId="37" borderId="38" xfId="0" applyNumberFormat="1" applyFont="1" applyFill="1" applyBorder="1" applyAlignment="1">
      <alignment horizontal="center" vertical="center"/>
    </xf>
    <xf numFmtId="216" fontId="103" fillId="37" borderId="0" xfId="113" applyNumberFormat="1" applyFont="1" applyFill="1" applyBorder="1" applyAlignment="1">
      <alignment horizontal="center" vertical="center" wrapText="1"/>
    </xf>
    <xf numFmtId="216" fontId="103" fillId="37" borderId="38" xfId="113" applyNumberFormat="1" applyFont="1" applyFill="1" applyBorder="1" applyAlignment="1">
      <alignment horizontal="center" vertical="center" wrapText="1"/>
    </xf>
    <xf numFmtId="216" fontId="103" fillId="37" borderId="0" xfId="113" applyNumberFormat="1" applyFont="1" applyFill="1" applyBorder="1" applyAlignment="1">
      <alignment horizontal="center" vertical="center"/>
    </xf>
    <xf numFmtId="216" fontId="103" fillId="37" borderId="38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8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/>
    </xf>
    <xf numFmtId="0" fontId="60" fillId="37" borderId="0" xfId="0" applyNumberFormat="1" applyFont="1" applyFill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196" fontId="1" fillId="0" borderId="42" xfId="78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 wrapText="1"/>
    </xf>
    <xf numFmtId="0" fontId="7" fillId="28" borderId="49" xfId="0" applyNumberFormat="1" applyFont="1" applyFill="1" applyBorder="1" applyAlignment="1">
      <alignment horizontal="center" vertical="center" wrapText="1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218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left" vertical="center" shrinkToFit="1"/>
    </xf>
    <xf numFmtId="188" fontId="67" fillId="0" borderId="70" xfId="0" applyNumberFormat="1" applyFont="1" applyBorder="1" applyAlignment="1">
      <alignment horizontal="center" vertical="center" shrinkToFit="1"/>
    </xf>
    <xf numFmtId="188" fontId="67" fillId="0" borderId="70" xfId="0" applyNumberFormat="1" applyFont="1" applyBorder="1" applyAlignment="1">
      <alignment horizontal="center" vertical="center"/>
    </xf>
    <xf numFmtId="188" fontId="67" fillId="0" borderId="38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right" vertical="center"/>
    </xf>
    <xf numFmtId="195" fontId="67" fillId="0" borderId="0" xfId="0" applyNumberFormat="1" applyFont="1" applyBorder="1" applyAlignment="1">
      <alignment horizontal="right" vertical="center"/>
    </xf>
    <xf numFmtId="213" fontId="67" fillId="0" borderId="0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vertical="center"/>
    </xf>
    <xf numFmtId="208" fontId="0" fillId="0" borderId="0" xfId="0" applyNumberFormat="1" applyAlignment="1">
      <alignment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08" fontId="0" fillId="0" borderId="0" xfId="0" applyNumberForma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0" fontId="69" fillId="0" borderId="0" xfId="0" applyFont="1" applyBorder="1" applyAlignment="1">
      <alignment horizontal="center" vertical="center"/>
    </xf>
    <xf numFmtId="0" fontId="67" fillId="0" borderId="7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2" fontId="67" fillId="0" borderId="54" xfId="0" applyNumberFormat="1" applyFont="1" applyBorder="1" applyAlignment="1">
      <alignment horizontal="right" vertical="center"/>
    </xf>
    <xf numFmtId="2" fontId="67" fillId="0" borderId="58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70" xfId="0" applyFont="1" applyBorder="1" applyAlignment="1">
      <alignment horizontal="center" vertical="center"/>
    </xf>
    <xf numFmtId="194" fontId="67" fillId="0" borderId="70" xfId="0" applyNumberFormat="1" applyFont="1" applyBorder="1" applyAlignment="1">
      <alignment vertical="center"/>
    </xf>
    <xf numFmtId="193" fontId="67" fillId="0" borderId="7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0" fontId="67" fillId="0" borderId="58" xfId="0" applyFont="1" applyBorder="1" applyAlignment="1">
      <alignment vertical="center"/>
    </xf>
    <xf numFmtId="0" fontId="67" fillId="0" borderId="55" xfId="0" applyFont="1" applyBorder="1" applyAlignment="1">
      <alignment vertical="center"/>
    </xf>
    <xf numFmtId="0" fontId="67" fillId="0" borderId="46" xfId="0" applyFont="1" applyBorder="1" applyAlignment="1">
      <alignment horizontal="center" vertical="center"/>
    </xf>
    <xf numFmtId="2" fontId="52" fillId="0" borderId="0" xfId="0" applyNumberFormat="1" applyFont="1" applyBorder="1" applyAlignment="1">
      <alignment horizontal="right" vertical="center"/>
    </xf>
    <xf numFmtId="217" fontId="52" fillId="0" borderId="0" xfId="0" applyNumberFormat="1" applyFont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216" fontId="52" fillId="0" borderId="0" xfId="0" applyNumberFormat="1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right" vertical="center"/>
    </xf>
    <xf numFmtId="215" fontId="52" fillId="0" borderId="70" xfId="0" applyNumberFormat="1" applyFont="1" applyBorder="1" applyAlignment="1">
      <alignment horizontal="right" vertical="center"/>
    </xf>
    <xf numFmtId="0" fontId="67" fillId="0" borderId="54" xfId="0" applyFont="1" applyBorder="1" applyAlignment="1">
      <alignment vertical="center"/>
    </xf>
    <xf numFmtId="208" fontId="67" fillId="0" borderId="54" xfId="0" applyNumberFormat="1" applyFont="1" applyBorder="1" applyAlignment="1">
      <alignment vertical="center"/>
    </xf>
    <xf numFmtId="208" fontId="67" fillId="0" borderId="58" xfId="0" applyNumberFormat="1" applyFont="1" applyBorder="1" applyAlignment="1">
      <alignment vertical="center"/>
    </xf>
    <xf numFmtId="214" fontId="67" fillId="0" borderId="54" xfId="0" applyNumberFormat="1" applyFont="1" applyBorder="1" applyAlignment="1">
      <alignment vertical="center"/>
    </xf>
    <xf numFmtId="214" fontId="67" fillId="0" borderId="58" xfId="0" applyNumberFormat="1" applyFont="1" applyBorder="1" applyAlignment="1">
      <alignment vertical="center"/>
    </xf>
    <xf numFmtId="194" fontId="67" fillId="0" borderId="54" xfId="0" applyNumberFormat="1" applyFont="1" applyBorder="1" applyAlignment="1">
      <alignment vertical="center"/>
    </xf>
    <xf numFmtId="194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67" fillId="0" borderId="55" xfId="0" applyFont="1" applyBorder="1">
      <alignment vertical="center"/>
    </xf>
    <xf numFmtId="0" fontId="67" fillId="0" borderId="47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0" fontId="69" fillId="0" borderId="72" xfId="0" applyFont="1" applyBorder="1" applyAlignment="1">
      <alignment horizontal="center" vertical="center"/>
    </xf>
    <xf numFmtId="0" fontId="69" fillId="0" borderId="70" xfId="0" applyFont="1" applyBorder="1" applyAlignment="1">
      <alignment horizontal="center" vertical="center"/>
    </xf>
    <xf numFmtId="0" fontId="69" fillId="0" borderId="73" xfId="0" applyFont="1" applyBorder="1" applyAlignment="1">
      <alignment horizontal="center" vertical="center"/>
    </xf>
    <xf numFmtId="0" fontId="69" fillId="0" borderId="77" xfId="0" applyFont="1" applyBorder="1" applyAlignment="1">
      <alignment horizontal="center" vertical="center"/>
    </xf>
    <xf numFmtId="0" fontId="67" fillId="0" borderId="41" xfId="0" applyNumberFormat="1" applyFont="1" applyBorder="1" applyAlignment="1">
      <alignment horizontal="center" vertical="center"/>
    </xf>
    <xf numFmtId="0" fontId="67" fillId="0" borderId="70" xfId="0" applyFont="1" applyBorder="1" applyAlignment="1">
      <alignment horizontal="center"/>
    </xf>
    <xf numFmtId="207" fontId="67" fillId="0" borderId="0" xfId="0" applyNumberFormat="1" applyFont="1" applyBorder="1" applyAlignment="1">
      <alignment horizontal="left" vertical="center"/>
    </xf>
    <xf numFmtId="0" fontId="52" fillId="32" borderId="46" xfId="0" applyNumberFormat="1" applyFont="1" applyFill="1" applyBorder="1" applyAlignment="1">
      <alignment horizontal="center" vertical="center" shrinkToFit="1"/>
    </xf>
    <xf numFmtId="0" fontId="67" fillId="0" borderId="46" xfId="0" applyNumberFormat="1" applyFont="1" applyBorder="1" applyAlignment="1">
      <alignment horizontal="center" vertical="center" shrinkToFit="1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55" xfId="0" applyFont="1" applyFill="1" applyBorder="1" applyAlignment="1">
      <alignment horizontal="center" vertical="center" wrapText="1"/>
    </xf>
    <xf numFmtId="0" fontId="67" fillId="0" borderId="54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72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7" fillId="32" borderId="73" xfId="0" applyFont="1" applyFill="1" applyBorder="1" applyAlignment="1">
      <alignment horizontal="center" vertical="center" wrapText="1"/>
    </xf>
    <xf numFmtId="0" fontId="65" fillId="0" borderId="54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7" fillId="0" borderId="73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vertical="center"/>
    </xf>
    <xf numFmtId="0" fontId="67" fillId="0" borderId="55" xfId="0" applyNumberFormat="1" applyFont="1" applyBorder="1" applyAlignment="1">
      <alignment vertical="center"/>
    </xf>
    <xf numFmtId="0" fontId="52" fillId="32" borderId="46" xfId="0" applyNumberFormat="1" applyFont="1" applyFill="1" applyBorder="1" applyAlignment="1">
      <alignment horizontal="center" vertical="center"/>
    </xf>
    <xf numFmtId="0" fontId="52" fillId="29" borderId="46" xfId="0" applyNumberFormat="1" applyFont="1" applyFill="1" applyBorder="1" applyAlignment="1">
      <alignment horizontal="center" vertical="center"/>
    </xf>
    <xf numFmtId="0" fontId="67" fillId="0" borderId="54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horizontal="right" vertical="center"/>
    </xf>
    <xf numFmtId="0" fontId="65" fillId="0" borderId="72" xfId="0" applyFont="1" applyBorder="1" applyAlignment="1">
      <alignment horizontal="center" vertical="center"/>
    </xf>
    <xf numFmtId="0" fontId="65" fillId="0" borderId="73" xfId="0" applyFont="1" applyBorder="1" applyAlignment="1">
      <alignment horizontal="center" vertical="center"/>
    </xf>
    <xf numFmtId="218" fontId="67" fillId="0" borderId="0" xfId="0" applyNumberFormat="1" applyFont="1" applyBorder="1" applyAlignment="1">
      <alignment horizontal="right" vertical="center"/>
    </xf>
    <xf numFmtId="201" fontId="69" fillId="0" borderId="0" xfId="0" applyNumberFormat="1" applyFont="1" applyBorder="1" applyAlignment="1">
      <alignment horizontal="center" vertical="center"/>
    </xf>
    <xf numFmtId="205" fontId="65" fillId="0" borderId="70" xfId="0" applyNumberFormat="1" applyFont="1" applyBorder="1" applyAlignment="1">
      <alignment horizontal="center" vertical="center"/>
    </xf>
    <xf numFmtId="205" fontId="67" fillId="0" borderId="70" xfId="0" applyNumberFormat="1" applyFont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43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2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219" fontId="81" fillId="32" borderId="60" xfId="86" applyNumberFormat="1" applyFont="1" applyFill="1" applyBorder="1" applyAlignment="1">
      <alignment horizontal="center" vertical="center" wrapText="1"/>
    </xf>
    <xf numFmtId="219" fontId="81" fillId="32" borderId="75" xfId="86" applyNumberFormat="1" applyFont="1" applyFill="1" applyBorder="1" applyAlignment="1">
      <alignment horizontal="center" vertical="center" wrapText="1"/>
    </xf>
    <xf numFmtId="189" fontId="82" fillId="28" borderId="60" xfId="0" applyNumberFormat="1" applyFont="1" applyFill="1" applyBorder="1" applyAlignment="1">
      <alignment horizontal="center" vertical="center" wrapText="1"/>
    </xf>
    <xf numFmtId="189" fontId="82" fillId="28" borderId="75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76" xfId="0" applyNumberFormat="1" applyFont="1" applyFill="1" applyBorder="1" applyAlignment="1">
      <alignment horizontal="center" vertical="center" wrapText="1"/>
    </xf>
    <xf numFmtId="189" fontId="82" fillId="28" borderId="42" xfId="0" applyNumberFormat="1" applyFont="1" applyFill="1" applyBorder="1" applyAlignment="1">
      <alignment horizontal="center" vertical="center" wrapText="1"/>
    </xf>
    <xf numFmtId="189" fontId="82" fillId="28" borderId="44" xfId="0" applyNumberFormat="1" applyFont="1" applyFill="1" applyBorder="1" applyAlignment="1">
      <alignment horizontal="center" vertical="center" wrapText="1"/>
    </xf>
    <xf numFmtId="0" fontId="82" fillId="28" borderId="78" xfId="0" applyNumberFormat="1" applyFont="1" applyFill="1" applyBorder="1" applyAlignment="1">
      <alignment horizontal="center" vertical="center" wrapText="1"/>
    </xf>
    <xf numFmtId="0" fontId="82" fillId="28" borderId="79" xfId="0" applyNumberFormat="1" applyFont="1" applyFill="1" applyBorder="1" applyAlignment="1">
      <alignment horizontal="center" vertical="center" wrapText="1"/>
    </xf>
    <xf numFmtId="0" fontId="82" fillId="28" borderId="80" xfId="0" applyNumberFormat="1" applyFont="1" applyFill="1" applyBorder="1" applyAlignment="1">
      <alignment horizontal="center" vertical="center"/>
    </xf>
    <xf numFmtId="0" fontId="82" fillId="28" borderId="43" xfId="0" applyNumberFormat="1" applyFont="1" applyFill="1" applyBorder="1" applyAlignment="1">
      <alignment horizontal="center" vertical="center"/>
    </xf>
    <xf numFmtId="0" fontId="82" fillId="28" borderId="81" xfId="0" applyNumberFormat="1" applyFont="1" applyFill="1" applyBorder="1" applyAlignment="1">
      <alignment horizontal="center" vertical="center" wrapText="1"/>
    </xf>
    <xf numFmtId="0" fontId="82" fillId="28" borderId="82" xfId="0" applyNumberFormat="1" applyFont="1" applyFill="1" applyBorder="1" applyAlignment="1">
      <alignment horizontal="center" vertical="center" wrapText="1"/>
    </xf>
    <xf numFmtId="212" fontId="52" fillId="0" borderId="56" xfId="87" applyNumberFormat="1" applyFont="1" applyBorder="1" applyAlignment="1">
      <alignment horizontal="center" vertical="center"/>
    </xf>
    <xf numFmtId="212" fontId="52" fillId="0" borderId="71" xfId="87" applyNumberFormat="1" applyFont="1" applyBorder="1" applyAlignment="1">
      <alignment horizontal="center" vertical="center"/>
    </xf>
    <xf numFmtId="212" fontId="52" fillId="0" borderId="77" xfId="87" applyNumberFormat="1" applyFont="1" applyBorder="1" applyAlignment="1">
      <alignment horizontal="center" vertical="center"/>
    </xf>
    <xf numFmtId="0" fontId="52" fillId="0" borderId="54" xfId="0" applyNumberFormat="1" applyFont="1" applyBorder="1" applyAlignment="1">
      <alignment horizontal="center" vertical="center"/>
    </xf>
    <xf numFmtId="0" fontId="52" fillId="0" borderId="55" xfId="0" applyNumberFormat="1" applyFont="1" applyBorder="1" applyAlignment="1">
      <alignment horizontal="center" vertical="center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37</xdr:row>
      <xdr:rowOff>14287</xdr:rowOff>
    </xdr:from>
    <xdr:to>
      <xdr:col>4</xdr:col>
      <xdr:colOff>267929</xdr:colOff>
      <xdr:row>37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590800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590800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1066800</xdr:colOff>
      <xdr:row>35</xdr:row>
      <xdr:rowOff>171450</xdr:rowOff>
    </xdr:from>
    <xdr:to>
      <xdr:col>6</xdr:col>
      <xdr:colOff>19050</xdr:colOff>
      <xdr:row>37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4"/>
            <xdr:cNvSpPr txBox="1"/>
          </xdr:nvSpPr>
          <xdr:spPr>
            <a:xfrm>
              <a:off x="2228850" y="7248525"/>
              <a:ext cx="23050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4"/>
            <xdr:cNvSpPr txBox="1"/>
          </xdr:nvSpPr>
          <xdr:spPr>
            <a:xfrm>
              <a:off x="2228850" y="7248525"/>
              <a:ext cx="23050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67</xdr:row>
      <xdr:rowOff>14287</xdr:rowOff>
    </xdr:from>
    <xdr:to>
      <xdr:col>4</xdr:col>
      <xdr:colOff>267929</xdr:colOff>
      <xdr:row>67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590800" y="13187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590800" y="13187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1066800</xdr:colOff>
      <xdr:row>65</xdr:row>
      <xdr:rowOff>171450</xdr:rowOff>
    </xdr:from>
    <xdr:to>
      <xdr:col>6</xdr:col>
      <xdr:colOff>161925</xdr:colOff>
      <xdr:row>67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4"/>
            <xdr:cNvSpPr txBox="1"/>
          </xdr:nvSpPr>
          <xdr:spPr>
            <a:xfrm>
              <a:off x="2228850" y="12773025"/>
              <a:ext cx="244792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4"/>
            <xdr:cNvSpPr txBox="1"/>
          </xdr:nvSpPr>
          <xdr:spPr>
            <a:xfrm>
              <a:off x="2228850" y="12773025"/>
              <a:ext cx="244792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96</xdr:row>
      <xdr:rowOff>14287</xdr:rowOff>
    </xdr:from>
    <xdr:to>
      <xdr:col>4</xdr:col>
      <xdr:colOff>267929</xdr:colOff>
      <xdr:row>96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590800" y="18711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590800" y="18711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1066800</xdr:colOff>
      <xdr:row>94</xdr:row>
      <xdr:rowOff>171450</xdr:rowOff>
    </xdr:from>
    <xdr:to>
      <xdr:col>6</xdr:col>
      <xdr:colOff>104775</xdr:colOff>
      <xdr:row>96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4"/>
            <xdr:cNvSpPr txBox="1"/>
          </xdr:nvSpPr>
          <xdr:spPr>
            <a:xfrm>
              <a:off x="2228850" y="18107025"/>
              <a:ext cx="23907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2" name="TextBox 4"/>
            <xdr:cNvSpPr txBox="1"/>
          </xdr:nvSpPr>
          <xdr:spPr>
            <a:xfrm>
              <a:off x="2228850" y="18107025"/>
              <a:ext cx="23907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212693</xdr:colOff>
      <xdr:row>38</xdr:row>
      <xdr:rowOff>22701</xdr:rowOff>
    </xdr:from>
    <xdr:to>
      <xdr:col>2</xdr:col>
      <xdr:colOff>354527</xdr:colOff>
      <xdr:row>39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374743" y="7671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374743" y="7671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212693</xdr:colOff>
      <xdr:row>68</xdr:row>
      <xdr:rowOff>22701</xdr:rowOff>
    </xdr:from>
    <xdr:to>
      <xdr:col>2</xdr:col>
      <xdr:colOff>354527</xdr:colOff>
      <xdr:row>69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374743" y="13386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374743" y="13386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212693</xdr:colOff>
      <xdr:row>97</xdr:row>
      <xdr:rowOff>22701</xdr:rowOff>
    </xdr:from>
    <xdr:to>
      <xdr:col>2</xdr:col>
      <xdr:colOff>354527</xdr:colOff>
      <xdr:row>98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374743" y="18910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374743" y="18910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37</xdr:row>
      <xdr:rowOff>14287</xdr:rowOff>
    </xdr:from>
    <xdr:to>
      <xdr:col>5</xdr:col>
      <xdr:colOff>258404</xdr:colOff>
      <xdr:row>37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419475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419475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809625</xdr:colOff>
      <xdr:row>35</xdr:row>
      <xdr:rowOff>180975</xdr:rowOff>
    </xdr:from>
    <xdr:to>
      <xdr:col>6</xdr:col>
      <xdr:colOff>971550</xdr:colOff>
      <xdr:row>37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067050" y="7258050"/>
              <a:ext cx="241935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067050" y="7258050"/>
              <a:ext cx="241935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0</xdr:colOff>
      <xdr:row>68</xdr:row>
      <xdr:rowOff>14287</xdr:rowOff>
    </xdr:from>
    <xdr:to>
      <xdr:col>5</xdr:col>
      <xdr:colOff>258404</xdr:colOff>
      <xdr:row>68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419475" y="13377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419475" y="13377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809625</xdr:colOff>
      <xdr:row>66</xdr:row>
      <xdr:rowOff>180975</xdr:rowOff>
    </xdr:from>
    <xdr:to>
      <xdr:col>6</xdr:col>
      <xdr:colOff>1000125</xdr:colOff>
      <xdr:row>68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/>
            <xdr:cNvSpPr txBox="1"/>
          </xdr:nvSpPr>
          <xdr:spPr>
            <a:xfrm>
              <a:off x="3067050" y="12782550"/>
              <a:ext cx="2447925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4"/>
            <xdr:cNvSpPr txBox="1"/>
          </xdr:nvSpPr>
          <xdr:spPr>
            <a:xfrm>
              <a:off x="3067050" y="12782550"/>
              <a:ext cx="2447925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0</xdr:colOff>
      <xdr:row>98</xdr:row>
      <xdr:rowOff>14287</xdr:rowOff>
    </xdr:from>
    <xdr:to>
      <xdr:col>5</xdr:col>
      <xdr:colOff>258404</xdr:colOff>
      <xdr:row>98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419475" y="19092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419475" y="19092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809625</xdr:colOff>
      <xdr:row>96</xdr:row>
      <xdr:rowOff>180975</xdr:rowOff>
    </xdr:from>
    <xdr:to>
      <xdr:col>6</xdr:col>
      <xdr:colOff>809625</xdr:colOff>
      <xdr:row>98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4"/>
            <xdr:cNvSpPr txBox="1"/>
          </xdr:nvSpPr>
          <xdr:spPr>
            <a:xfrm>
              <a:off x="3067050" y="18116550"/>
              <a:ext cx="2257425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4"/>
            <xdr:cNvSpPr txBox="1"/>
          </xdr:nvSpPr>
          <xdr:spPr>
            <a:xfrm>
              <a:off x="3067050" y="18116550"/>
              <a:ext cx="2257425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212693</xdr:colOff>
      <xdr:row>100</xdr:row>
      <xdr:rowOff>22701</xdr:rowOff>
    </xdr:from>
    <xdr:to>
      <xdr:col>2</xdr:col>
      <xdr:colOff>354527</xdr:colOff>
      <xdr:row>101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374743" y="19482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374743" y="19482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212693</xdr:colOff>
      <xdr:row>70</xdr:row>
      <xdr:rowOff>22701</xdr:rowOff>
    </xdr:from>
    <xdr:to>
      <xdr:col>2</xdr:col>
      <xdr:colOff>354527</xdr:colOff>
      <xdr:row>71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374743" y="13767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374743" y="13767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212693</xdr:colOff>
      <xdr:row>39</xdr:row>
      <xdr:rowOff>22701</xdr:rowOff>
    </xdr:from>
    <xdr:to>
      <xdr:col>2</xdr:col>
      <xdr:colOff>354527</xdr:colOff>
      <xdr:row>40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374743" y="786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374743" y="786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34</xdr:row>
      <xdr:rowOff>9525</xdr:rowOff>
    </xdr:from>
    <xdr:to>
      <xdr:col>7</xdr:col>
      <xdr:colOff>267929</xdr:colOff>
      <xdr:row>34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56</xdr:row>
      <xdr:rowOff>9525</xdr:rowOff>
    </xdr:from>
    <xdr:to>
      <xdr:col>7</xdr:col>
      <xdr:colOff>267929</xdr:colOff>
      <xdr:row>56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04950" y="756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04950" y="756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78</xdr:row>
      <xdr:rowOff>9525</xdr:rowOff>
    </xdr:from>
    <xdr:to>
      <xdr:col>7</xdr:col>
      <xdr:colOff>267929</xdr:colOff>
      <xdr:row>78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78</xdr:row>
      <xdr:rowOff>9525</xdr:rowOff>
    </xdr:from>
    <xdr:to>
      <xdr:col>7</xdr:col>
      <xdr:colOff>267929</xdr:colOff>
      <xdr:row>78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100</xdr:row>
      <xdr:rowOff>9525</xdr:rowOff>
    </xdr:from>
    <xdr:to>
      <xdr:col>7</xdr:col>
      <xdr:colOff>267929</xdr:colOff>
      <xdr:row>100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122</xdr:row>
      <xdr:rowOff>9525</xdr:rowOff>
    </xdr:from>
    <xdr:to>
      <xdr:col>7</xdr:col>
      <xdr:colOff>267929</xdr:colOff>
      <xdr:row>122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47</xdr:row>
      <xdr:rowOff>4767</xdr:rowOff>
    </xdr:from>
    <xdr:ext cx="5209311" cy="892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314326" y="11358567"/>
              <a:ext cx="5209311" cy="892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314326" y="11358567"/>
              <a:ext cx="5209311" cy="892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45</xdr:row>
      <xdr:rowOff>14286</xdr:rowOff>
    </xdr:from>
    <xdr:to>
      <xdr:col>48</xdr:col>
      <xdr:colOff>0</xdr:colOff>
      <xdr:row>46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61925" y="16130586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61925" y="16130586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32</xdr:row>
      <xdr:rowOff>80961</xdr:rowOff>
    </xdr:from>
    <xdr:to>
      <xdr:col>38</xdr:col>
      <xdr:colOff>61387</xdr:colOff>
      <xdr:row>33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83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2171700" y="2851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2171700" y="2851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83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867025" y="2851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867025" y="2851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9525</xdr:colOff>
      <xdr:row>90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4581525" y="3090862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4581525" y="3090862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57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38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91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3714750" y="31156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3714750" y="31156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93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514725" y="31664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514725" y="31664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96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32327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32327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97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533524" y="32750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533524" y="32750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101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33556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33556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104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3422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3422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131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40700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40700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117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37366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37366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147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44510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44510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160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3831907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3831907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106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34737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34737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129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533524" y="40179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533524" y="40179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115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24074" y="3686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24074" y="3686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134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4136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4136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136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41881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41881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133349</xdr:colOff>
      <xdr:row>145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2114549" y="4400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2114549" y="4400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158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276474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276474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158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3047999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3047999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167</xdr:row>
      <xdr:rowOff>9525</xdr:rowOff>
    </xdr:from>
    <xdr:to>
      <xdr:col>35</xdr:col>
      <xdr:colOff>0</xdr:colOff>
      <xdr:row>168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525589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525589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142875</xdr:colOff>
      <xdr:row>169</xdr:row>
      <xdr:rowOff>38101</xdr:rowOff>
    </xdr:from>
    <xdr:to>
      <xdr:col>32</xdr:col>
      <xdr:colOff>104775</xdr:colOff>
      <xdr:row>169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41052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41052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176</xdr:row>
      <xdr:rowOff>19050</xdr:rowOff>
    </xdr:from>
    <xdr:to>
      <xdr:col>15</xdr:col>
      <xdr:colOff>123825</xdr:colOff>
      <xdr:row>176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6764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6764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104775</xdr:colOff>
      <xdr:row>175</xdr:row>
      <xdr:rowOff>28575</xdr:rowOff>
    </xdr:from>
    <xdr:to>
      <xdr:col>30</xdr:col>
      <xdr:colOff>76200</xdr:colOff>
      <xdr:row>176</xdr:row>
      <xdr:rowOff>898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914775" y="406717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914775" y="406717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176</xdr:row>
      <xdr:rowOff>19050</xdr:rowOff>
    </xdr:from>
    <xdr:to>
      <xdr:col>20</xdr:col>
      <xdr:colOff>57150</xdr:colOff>
      <xdr:row>176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237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237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176</xdr:row>
      <xdr:rowOff>19050</xdr:rowOff>
    </xdr:from>
    <xdr:to>
      <xdr:col>25</xdr:col>
      <xdr:colOff>85725</xdr:colOff>
      <xdr:row>176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31623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31623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176</xdr:row>
      <xdr:rowOff>19050</xdr:rowOff>
    </xdr:from>
    <xdr:to>
      <xdr:col>30</xdr:col>
      <xdr:colOff>66675</xdr:colOff>
      <xdr:row>176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3905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3905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176</xdr:row>
      <xdr:rowOff>19050</xdr:rowOff>
    </xdr:from>
    <xdr:to>
      <xdr:col>35</xdr:col>
      <xdr:colOff>76200</xdr:colOff>
      <xdr:row>176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467677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467677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176</xdr:row>
      <xdr:rowOff>19050</xdr:rowOff>
    </xdr:from>
    <xdr:to>
      <xdr:col>40</xdr:col>
      <xdr:colOff>66675</xdr:colOff>
      <xdr:row>176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5429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5429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176</xdr:row>
      <xdr:rowOff>19050</xdr:rowOff>
    </xdr:from>
    <xdr:to>
      <xdr:col>45</xdr:col>
      <xdr:colOff>57150</xdr:colOff>
      <xdr:row>176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618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618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175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200025" y="5450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200025" y="5450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120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5"/>
            <xdr:cNvSpPr txBox="1"/>
          </xdr:nvSpPr>
          <xdr:spPr>
            <a:xfrm>
              <a:off x="1076325" y="38033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3" name="TextBox 5"/>
            <xdr:cNvSpPr txBox="1"/>
          </xdr:nvSpPr>
          <xdr:spPr>
            <a:xfrm>
              <a:off x="1076325" y="38033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150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5"/>
            <xdr:cNvSpPr txBox="1"/>
          </xdr:nvSpPr>
          <xdr:spPr>
            <a:xfrm>
              <a:off x="1076325" y="4517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5"/>
            <xdr:cNvSpPr txBox="1"/>
          </xdr:nvSpPr>
          <xdr:spPr>
            <a:xfrm>
              <a:off x="1076325" y="4517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54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4"/>
            <xdr:cNvSpPr txBox="1"/>
          </xdr:nvSpPr>
          <xdr:spPr>
            <a:xfrm>
              <a:off x="2162175" y="18488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4"/>
            <xdr:cNvSpPr txBox="1"/>
          </xdr:nvSpPr>
          <xdr:spPr>
            <a:xfrm>
              <a:off x="2162175" y="18488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54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4"/>
            <xdr:cNvSpPr txBox="1"/>
          </xdr:nvSpPr>
          <xdr:spPr>
            <a:xfrm>
              <a:off x="6276975" y="184880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4"/>
            <xdr:cNvSpPr txBox="1"/>
          </xdr:nvSpPr>
          <xdr:spPr>
            <a:xfrm>
              <a:off x="6276975" y="184880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62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4"/>
            <xdr:cNvSpPr txBox="1"/>
          </xdr:nvSpPr>
          <xdr:spPr>
            <a:xfrm>
              <a:off x="6276975" y="20393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4"/>
            <xdr:cNvSpPr txBox="1"/>
          </xdr:nvSpPr>
          <xdr:spPr>
            <a:xfrm>
              <a:off x="6276975" y="20393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72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4"/>
            <xdr:cNvSpPr txBox="1"/>
          </xdr:nvSpPr>
          <xdr:spPr>
            <a:xfrm>
              <a:off x="1247775" y="2593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4"/>
            <xdr:cNvSpPr txBox="1"/>
          </xdr:nvSpPr>
          <xdr:spPr>
            <a:xfrm>
              <a:off x="1247775" y="2593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67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4"/>
            <xdr:cNvSpPr txBox="1"/>
          </xdr:nvSpPr>
          <xdr:spPr>
            <a:xfrm>
              <a:off x="3571875" y="2468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4"/>
            <xdr:cNvSpPr txBox="1"/>
          </xdr:nvSpPr>
          <xdr:spPr>
            <a:xfrm>
              <a:off x="3571875" y="2468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68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4"/>
            <xdr:cNvSpPr txBox="1"/>
          </xdr:nvSpPr>
          <xdr:spPr>
            <a:xfrm>
              <a:off x="2209800" y="2515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4"/>
            <xdr:cNvSpPr txBox="1"/>
          </xdr:nvSpPr>
          <xdr:spPr>
            <a:xfrm>
              <a:off x="2209800" y="2515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57150</xdr:colOff>
      <xdr:row>69</xdr:row>
      <xdr:rowOff>104775</xdr:rowOff>
    </xdr:from>
    <xdr:ext cx="1538947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4"/>
            <xdr:cNvSpPr txBox="1"/>
          </xdr:nvSpPr>
          <xdr:spPr>
            <a:xfrm>
              <a:off x="4171950" y="2526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4"/>
            <xdr:cNvSpPr txBox="1"/>
          </xdr:nvSpPr>
          <xdr:spPr>
            <a:xfrm>
              <a:off x="4171950" y="2526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73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4"/>
            <xdr:cNvSpPr txBox="1"/>
          </xdr:nvSpPr>
          <xdr:spPr>
            <a:xfrm>
              <a:off x="2162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4"/>
            <xdr:cNvSpPr txBox="1"/>
          </xdr:nvSpPr>
          <xdr:spPr>
            <a:xfrm>
              <a:off x="2162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28575</xdr:colOff>
      <xdr:row>73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4"/>
            <xdr:cNvSpPr txBox="1"/>
          </xdr:nvSpPr>
          <xdr:spPr>
            <a:xfrm>
              <a:off x="4448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4"/>
            <xdr:cNvSpPr txBox="1"/>
          </xdr:nvSpPr>
          <xdr:spPr>
            <a:xfrm>
              <a:off x="4448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168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7524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7524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168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1790699" y="528256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1790699" y="528256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168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2"/>
            <xdr:cNvSpPr txBox="1">
              <a:spLocks/>
            </xdr:cNvSpPr>
          </xdr:nvSpPr>
          <xdr:spPr>
            <a:xfrm>
              <a:off x="31908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2"/>
            <xdr:cNvSpPr txBox="1">
              <a:spLocks/>
            </xdr:cNvSpPr>
          </xdr:nvSpPr>
          <xdr:spPr>
            <a:xfrm>
              <a:off x="31908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168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2"/>
            <xdr:cNvSpPr txBox="1">
              <a:spLocks/>
            </xdr:cNvSpPr>
          </xdr:nvSpPr>
          <xdr:spPr>
            <a:xfrm>
              <a:off x="4257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2"/>
            <xdr:cNvSpPr txBox="1">
              <a:spLocks/>
            </xdr:cNvSpPr>
          </xdr:nvSpPr>
          <xdr:spPr>
            <a:xfrm>
              <a:off x="4257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168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2"/>
            <xdr:cNvSpPr txBox="1">
              <a:spLocks/>
            </xdr:cNvSpPr>
          </xdr:nvSpPr>
          <xdr:spPr>
            <a:xfrm>
              <a:off x="5781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2"/>
            <xdr:cNvSpPr txBox="1">
              <a:spLocks/>
            </xdr:cNvSpPr>
          </xdr:nvSpPr>
          <xdr:spPr>
            <a:xfrm>
              <a:off x="5781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169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2"/>
            <xdr:cNvSpPr txBox="1">
              <a:spLocks/>
            </xdr:cNvSpPr>
          </xdr:nvSpPr>
          <xdr:spPr>
            <a:xfrm>
              <a:off x="1057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2"/>
            <xdr:cNvSpPr txBox="1">
              <a:spLocks/>
            </xdr:cNvSpPr>
          </xdr:nvSpPr>
          <xdr:spPr>
            <a:xfrm>
              <a:off x="1057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169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2581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2581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170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2"/>
            <xdr:cNvSpPr txBox="1">
              <a:spLocks/>
            </xdr:cNvSpPr>
          </xdr:nvSpPr>
          <xdr:spPr>
            <a:xfrm>
              <a:off x="752475" y="5330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2"/>
            <xdr:cNvSpPr txBox="1">
              <a:spLocks/>
            </xdr:cNvSpPr>
          </xdr:nvSpPr>
          <xdr:spPr>
            <a:xfrm>
              <a:off x="752475" y="5330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170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2"/>
            <xdr:cNvSpPr txBox="1">
              <a:spLocks/>
            </xdr:cNvSpPr>
          </xdr:nvSpPr>
          <xdr:spPr>
            <a:xfrm>
              <a:off x="1790699" y="533019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2"/>
            <xdr:cNvSpPr txBox="1">
              <a:spLocks/>
            </xdr:cNvSpPr>
          </xdr:nvSpPr>
          <xdr:spPr>
            <a:xfrm>
              <a:off x="1790699" y="533019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171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4"/>
            <xdr:cNvSpPr txBox="1"/>
          </xdr:nvSpPr>
          <xdr:spPr>
            <a:xfrm>
              <a:off x="790575" y="5373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4"/>
            <xdr:cNvSpPr txBox="1"/>
          </xdr:nvSpPr>
          <xdr:spPr>
            <a:xfrm>
              <a:off x="790575" y="5373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189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4"/>
            <xdr:cNvSpPr txBox="1"/>
          </xdr:nvSpPr>
          <xdr:spPr>
            <a:xfrm>
              <a:off x="18478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4"/>
            <xdr:cNvSpPr txBox="1"/>
          </xdr:nvSpPr>
          <xdr:spPr>
            <a:xfrm>
              <a:off x="18478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189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4"/>
            <xdr:cNvSpPr txBox="1"/>
          </xdr:nvSpPr>
          <xdr:spPr>
            <a:xfrm>
              <a:off x="39814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4"/>
            <xdr:cNvSpPr txBox="1"/>
          </xdr:nvSpPr>
          <xdr:spPr>
            <a:xfrm>
              <a:off x="39814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189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4"/>
            <xdr:cNvSpPr txBox="1"/>
          </xdr:nvSpPr>
          <xdr:spPr>
            <a:xfrm>
              <a:off x="6115050" y="58016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4"/>
            <xdr:cNvSpPr txBox="1"/>
          </xdr:nvSpPr>
          <xdr:spPr>
            <a:xfrm>
              <a:off x="6115050" y="58016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232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241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243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250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104775</xdr:colOff>
      <xdr:row>249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3914775" y="12887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3914775" y="12887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250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250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250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250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250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250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249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229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229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237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242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242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242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242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242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243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243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244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244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245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254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254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254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296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305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307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314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104775</xdr:colOff>
      <xdr:row>313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3914775" y="12887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3914775" y="12887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314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314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314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314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314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314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313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293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293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301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306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306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306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306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306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307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307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308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308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309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318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318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318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360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369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161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371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378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104775</xdr:colOff>
      <xdr:row>377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14775" y="12887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14775" y="12887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378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378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378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378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378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378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377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357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2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357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365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370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5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370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6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370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7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370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8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370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9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371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0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371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1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372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2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372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3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373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4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382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5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382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6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382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7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424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8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433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9" name="TextBox 208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435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442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104775</xdr:colOff>
      <xdr:row>441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3914775" y="12887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3914775" y="128873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442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3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442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442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442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442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442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8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441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218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421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0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421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1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429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2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434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3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434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4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434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5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434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6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434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7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435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8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435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9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436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436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437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2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446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3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446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4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446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5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85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6" name="TextBox 4"/>
            <xdr:cNvSpPr txBox="1"/>
          </xdr:nvSpPr>
          <xdr:spPr>
            <a:xfrm>
              <a:off x="1228725" y="29746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6" name="TextBox 4"/>
            <xdr:cNvSpPr txBox="1"/>
          </xdr:nvSpPr>
          <xdr:spPr>
            <a:xfrm>
              <a:off x="1228725" y="29746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7" t="s">
        <v>0</v>
      </c>
      <c r="B1" s="338"/>
      <c r="C1" s="338"/>
      <c r="D1" s="338"/>
      <c r="E1" s="338"/>
      <c r="F1" s="338"/>
      <c r="G1" s="338"/>
      <c r="H1" s="339"/>
      <c r="I1" s="340"/>
      <c r="J1" s="341"/>
    </row>
    <row r="2" spans="1:13" ht="12.95" customHeight="1">
      <c r="A2" s="342" t="s">
        <v>1</v>
      </c>
      <c r="B2" s="342"/>
      <c r="C2" s="342"/>
      <c r="D2" s="342"/>
      <c r="E2" s="342"/>
      <c r="F2" s="342"/>
      <c r="G2" s="342"/>
      <c r="H2" s="342"/>
      <c r="I2" s="342"/>
      <c r="J2" s="342"/>
    </row>
    <row r="3" spans="1:13" ht="12.95" customHeight="1">
      <c r="A3" s="334" t="s">
        <v>2</v>
      </c>
      <c r="B3" s="331"/>
      <c r="C3" s="343"/>
      <c r="D3" s="343"/>
      <c r="E3" s="343"/>
      <c r="F3" s="331" t="s">
        <v>3</v>
      </c>
      <c r="G3" s="331"/>
      <c r="H3" s="344"/>
      <c r="I3" s="333"/>
      <c r="J3" s="333"/>
    </row>
    <row r="4" spans="1:13" ht="12.95" customHeight="1">
      <c r="A4" s="331" t="s">
        <v>4</v>
      </c>
      <c r="B4" s="331"/>
      <c r="C4" s="332"/>
      <c r="D4" s="331"/>
      <c r="E4" s="331"/>
      <c r="F4" s="331" t="s">
        <v>5</v>
      </c>
      <c r="G4" s="331"/>
      <c r="H4" s="331"/>
      <c r="I4" s="333"/>
      <c r="J4" s="333"/>
    </row>
    <row r="5" spans="1:13" ht="12.95" customHeight="1">
      <c r="A5" s="331" t="s">
        <v>6</v>
      </c>
      <c r="B5" s="331"/>
      <c r="C5" s="331"/>
      <c r="D5" s="333"/>
      <c r="E5" s="333"/>
      <c r="F5" s="334" t="s">
        <v>7</v>
      </c>
      <c r="G5" s="331"/>
      <c r="H5" s="335"/>
      <c r="I5" s="336"/>
      <c r="J5" s="336"/>
    </row>
    <row r="6" spans="1:13" ht="12.95" customHeight="1">
      <c r="A6" s="331" t="s">
        <v>8</v>
      </c>
      <c r="B6" s="331"/>
      <c r="C6" s="331"/>
      <c r="D6" s="333"/>
      <c r="E6" s="333"/>
      <c r="F6" s="334" t="s">
        <v>9</v>
      </c>
      <c r="G6" s="331"/>
      <c r="H6" s="335"/>
      <c r="I6" s="336"/>
      <c r="J6" s="336"/>
    </row>
    <row r="7" spans="1:13" ht="12.95" customHeight="1">
      <c r="A7" s="331" t="s">
        <v>10</v>
      </c>
      <c r="B7" s="331"/>
      <c r="C7" s="346"/>
      <c r="D7" s="333"/>
      <c r="E7" s="333"/>
      <c r="F7" s="334" t="s">
        <v>11</v>
      </c>
      <c r="G7" s="331"/>
      <c r="H7" s="331"/>
      <c r="I7" s="333"/>
      <c r="J7" s="333"/>
    </row>
    <row r="8" spans="1:13" ht="12.95" customHeight="1">
      <c r="A8" s="331" t="s">
        <v>12</v>
      </c>
      <c r="B8" s="331"/>
      <c r="C8" s="344"/>
      <c r="D8" s="345"/>
      <c r="E8" s="345"/>
      <c r="F8" s="334" t="s">
        <v>13</v>
      </c>
      <c r="G8" s="331"/>
      <c r="H8" s="331"/>
      <c r="I8" s="333"/>
      <c r="J8" s="333"/>
    </row>
    <row r="9" spans="1:13" ht="12.95" customHeight="1">
      <c r="A9" s="334" t="s">
        <v>35</v>
      </c>
      <c r="B9" s="331"/>
      <c r="C9" s="335"/>
      <c r="D9" s="336"/>
      <c r="E9" s="336"/>
      <c r="F9" s="347" t="s">
        <v>14</v>
      </c>
      <c r="G9" s="347"/>
      <c r="H9" s="335"/>
      <c r="I9" s="336"/>
      <c r="J9" s="336"/>
    </row>
    <row r="10" spans="1:13" ht="23.25" customHeight="1">
      <c r="A10" s="331" t="s">
        <v>15</v>
      </c>
      <c r="B10" s="331"/>
      <c r="C10" s="335"/>
      <c r="D10" s="336"/>
      <c r="E10" s="336"/>
      <c r="F10" s="331" t="s">
        <v>16</v>
      </c>
      <c r="G10" s="331"/>
      <c r="H10" s="34"/>
      <c r="I10" s="355" t="s">
        <v>17</v>
      </c>
      <c r="J10" s="356"/>
      <c r="K10" s="4"/>
    </row>
    <row r="11" spans="1:13" ht="12.95" customHeight="1">
      <c r="A11" s="342" t="s">
        <v>18</v>
      </c>
      <c r="B11" s="342"/>
      <c r="C11" s="342"/>
      <c r="D11" s="342"/>
      <c r="E11" s="342"/>
      <c r="F11" s="342"/>
      <c r="G11" s="342"/>
      <c r="H11" s="342"/>
      <c r="I11" s="342"/>
      <c r="J11" s="342"/>
      <c r="K11" s="5"/>
    </row>
    <row r="12" spans="1:13" ht="17.25" customHeight="1">
      <c r="A12" s="3" t="s">
        <v>19</v>
      </c>
      <c r="B12" s="85"/>
      <c r="C12" s="6" t="s">
        <v>20</v>
      </c>
      <c r="D12" s="86"/>
      <c r="E12" s="6" t="s">
        <v>21</v>
      </c>
      <c r="F12" s="87"/>
      <c r="G12" s="357" t="s">
        <v>22</v>
      </c>
      <c r="H12" s="353"/>
      <c r="I12" s="359" t="s">
        <v>23</v>
      </c>
      <c r="J12" s="360"/>
      <c r="K12" s="4"/>
      <c r="L12" s="7"/>
      <c r="M12" s="7"/>
    </row>
    <row r="13" spans="1:13" ht="17.25" customHeight="1">
      <c r="A13" s="8" t="s">
        <v>24</v>
      </c>
      <c r="B13" s="85"/>
      <c r="C13" s="8" t="s">
        <v>25</v>
      </c>
      <c r="D13" s="86"/>
      <c r="E13" s="6" t="s">
        <v>26</v>
      </c>
      <c r="F13" s="87"/>
      <c r="G13" s="358"/>
      <c r="H13" s="354"/>
      <c r="I13" s="361"/>
      <c r="J13" s="362"/>
      <c r="K13" s="5"/>
    </row>
    <row r="14" spans="1:13" ht="12.95" customHeight="1">
      <c r="A14" s="342" t="s">
        <v>27</v>
      </c>
      <c r="B14" s="342"/>
      <c r="C14" s="342"/>
      <c r="D14" s="342"/>
      <c r="E14" s="342"/>
      <c r="F14" s="342"/>
      <c r="G14" s="342"/>
      <c r="H14" s="342"/>
      <c r="I14" s="342"/>
      <c r="J14" s="342"/>
      <c r="K14" s="5"/>
    </row>
    <row r="15" spans="1:13" ht="39" customHeight="1">
      <c r="A15" s="350"/>
      <c r="B15" s="351"/>
      <c r="C15" s="351"/>
      <c r="D15" s="351"/>
      <c r="E15" s="351"/>
      <c r="F15" s="351"/>
      <c r="G15" s="351"/>
      <c r="H15" s="351"/>
      <c r="I15" s="351"/>
      <c r="J15" s="352"/>
    </row>
    <row r="16" spans="1:13" ht="12.95" customHeight="1">
      <c r="A16" s="342" t="s">
        <v>28</v>
      </c>
      <c r="B16" s="342"/>
      <c r="C16" s="342"/>
      <c r="D16" s="342"/>
      <c r="E16" s="342"/>
      <c r="F16" s="342"/>
      <c r="G16" s="342"/>
      <c r="H16" s="342"/>
      <c r="I16" s="342"/>
      <c r="J16" s="342"/>
    </row>
    <row r="17" spans="1:12" ht="12.95" customHeight="1">
      <c r="A17" s="3" t="s">
        <v>29</v>
      </c>
      <c r="B17" s="334" t="s">
        <v>30</v>
      </c>
      <c r="C17" s="331"/>
      <c r="D17" s="331"/>
      <c r="E17" s="331"/>
      <c r="F17" s="334" t="s">
        <v>31</v>
      </c>
      <c r="G17" s="331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48"/>
      <c r="C18" s="349"/>
      <c r="D18" s="349"/>
      <c r="E18" s="349"/>
      <c r="F18" s="348"/>
      <c r="G18" s="349"/>
      <c r="H18" s="40"/>
      <c r="I18" s="18"/>
      <c r="J18" s="84"/>
      <c r="L18" s="5"/>
    </row>
    <row r="19" spans="1:12" ht="12.95" customHeight="1">
      <c r="A19" s="35"/>
      <c r="B19" s="348"/>
      <c r="C19" s="349"/>
      <c r="D19" s="349"/>
      <c r="E19" s="349"/>
      <c r="F19" s="348"/>
      <c r="G19" s="349"/>
      <c r="H19" s="21"/>
      <c r="I19" s="21"/>
      <c r="J19" s="84"/>
      <c r="L19" s="5"/>
    </row>
    <row r="20" spans="1:12" ht="12.95" customHeight="1">
      <c r="A20" s="35"/>
      <c r="B20" s="348"/>
      <c r="C20" s="349"/>
      <c r="D20" s="349"/>
      <c r="E20" s="349"/>
      <c r="F20" s="348"/>
      <c r="G20" s="349"/>
      <c r="H20" s="32"/>
      <c r="I20" s="32"/>
      <c r="J20" s="84"/>
      <c r="L20" s="5"/>
    </row>
    <row r="21" spans="1:12" ht="12.95" customHeight="1">
      <c r="A21" s="35"/>
      <c r="B21" s="348"/>
      <c r="C21" s="349"/>
      <c r="D21" s="349"/>
      <c r="E21" s="349"/>
      <c r="F21" s="348"/>
      <c r="G21" s="349"/>
      <c r="H21" s="32"/>
      <c r="I21" s="9"/>
      <c r="J21" s="84"/>
      <c r="L21" s="5"/>
    </row>
    <row r="22" spans="1:12" ht="12.95" customHeight="1">
      <c r="A22" s="35"/>
      <c r="B22" s="348"/>
      <c r="C22" s="349"/>
      <c r="D22" s="349"/>
      <c r="E22" s="349"/>
      <c r="F22" s="348"/>
      <c r="G22" s="349"/>
      <c r="H22" s="20"/>
      <c r="I22" s="11"/>
      <c r="J22" s="84"/>
      <c r="L22" s="5"/>
    </row>
    <row r="23" spans="1:12" ht="12.95" customHeight="1">
      <c r="A23" s="35"/>
      <c r="B23" s="348"/>
      <c r="C23" s="349"/>
      <c r="D23" s="349"/>
      <c r="E23" s="349"/>
      <c r="F23" s="348"/>
      <c r="G23" s="349"/>
      <c r="H23" s="11"/>
      <c r="I23" s="9"/>
      <c r="J23" s="84"/>
      <c r="L23" s="5"/>
    </row>
    <row r="24" spans="1:12" ht="12.95" customHeight="1">
      <c r="A24" s="35"/>
      <c r="B24" s="348"/>
      <c r="C24" s="349"/>
      <c r="D24" s="349"/>
      <c r="E24" s="349"/>
      <c r="F24" s="348"/>
      <c r="G24" s="349"/>
      <c r="H24" s="16"/>
      <c r="I24" s="9"/>
      <c r="J24" s="84"/>
      <c r="L24" s="5"/>
    </row>
    <row r="25" spans="1:12" ht="12.95" customHeight="1">
      <c r="A25" s="35"/>
      <c r="B25" s="348"/>
      <c r="C25" s="349"/>
      <c r="D25" s="349"/>
      <c r="E25" s="349"/>
      <c r="F25" s="348"/>
      <c r="G25" s="349"/>
      <c r="H25" s="16"/>
      <c r="I25" s="9"/>
      <c r="J25" s="84"/>
      <c r="L25" s="5"/>
    </row>
    <row r="26" spans="1:12" ht="12.95" customHeight="1">
      <c r="A26" s="35"/>
      <c r="B26" s="348"/>
      <c r="C26" s="349"/>
      <c r="D26" s="349"/>
      <c r="E26" s="349"/>
      <c r="F26" s="348"/>
      <c r="G26" s="349"/>
      <c r="H26" s="16"/>
      <c r="I26" s="9"/>
      <c r="J26" s="84"/>
      <c r="L26" s="5"/>
    </row>
    <row r="27" spans="1:12" ht="12.95" customHeight="1">
      <c r="A27" s="35"/>
      <c r="B27" s="348"/>
      <c r="C27" s="349"/>
      <c r="D27" s="349"/>
      <c r="E27" s="349"/>
      <c r="F27" s="348"/>
      <c r="G27" s="349"/>
      <c r="H27" s="9"/>
      <c r="I27" s="9"/>
      <c r="J27" s="84"/>
    </row>
    <row r="28" spans="1:12" ht="12.95" customHeight="1">
      <c r="A28" s="35"/>
      <c r="B28" s="348"/>
      <c r="C28" s="349"/>
      <c r="D28" s="349"/>
      <c r="E28" s="349"/>
      <c r="F28" s="348"/>
      <c r="G28" s="349"/>
      <c r="H28" s="9"/>
      <c r="I28" s="9"/>
      <c r="J28" s="84"/>
    </row>
    <row r="29" spans="1:12" ht="12.95" customHeight="1">
      <c r="A29" s="35"/>
      <c r="B29" s="348"/>
      <c r="C29" s="349"/>
      <c r="D29" s="349"/>
      <c r="E29" s="349"/>
      <c r="F29" s="348"/>
      <c r="G29" s="349"/>
      <c r="H29" s="9"/>
      <c r="I29" s="9"/>
      <c r="J29" s="84"/>
    </row>
    <row r="30" spans="1:12" ht="12.95" customHeight="1">
      <c r="A30" s="35"/>
      <c r="B30" s="348"/>
      <c r="C30" s="349"/>
      <c r="D30" s="349"/>
      <c r="E30" s="349"/>
      <c r="F30" s="348"/>
      <c r="G30" s="349"/>
      <c r="H30" s="9"/>
      <c r="I30" s="9"/>
      <c r="J30" s="84"/>
    </row>
    <row r="31" spans="1:12" ht="12.95" customHeight="1">
      <c r="A31" s="35"/>
      <c r="B31" s="348"/>
      <c r="C31" s="349"/>
      <c r="D31" s="349"/>
      <c r="E31" s="349"/>
      <c r="F31" s="348"/>
      <c r="G31" s="349"/>
      <c r="H31" s="9"/>
      <c r="I31" s="9"/>
      <c r="J31" s="84"/>
    </row>
    <row r="32" spans="1:12" ht="12.95" customHeight="1">
      <c r="A32" s="35"/>
      <c r="B32" s="348"/>
      <c r="C32" s="349"/>
      <c r="D32" s="349"/>
      <c r="E32" s="349"/>
      <c r="F32" s="348"/>
      <c r="G32" s="349"/>
      <c r="H32" s="9"/>
      <c r="I32" s="9"/>
      <c r="J32" s="84"/>
    </row>
    <row r="33" spans="1:10" ht="12.95" customHeight="1">
      <c r="A33" s="35"/>
      <c r="B33" s="348"/>
      <c r="C33" s="349"/>
      <c r="D33" s="349"/>
      <c r="E33" s="349"/>
      <c r="F33" s="348"/>
      <c r="G33" s="349"/>
      <c r="H33" s="9"/>
      <c r="I33" s="9"/>
      <c r="J33" s="84"/>
    </row>
    <row r="34" spans="1:10" ht="12.95" customHeight="1">
      <c r="A34" s="35"/>
      <c r="B34" s="348"/>
      <c r="C34" s="349"/>
      <c r="D34" s="349"/>
      <c r="E34" s="349"/>
      <c r="F34" s="348"/>
      <c r="G34" s="349"/>
      <c r="H34" s="9"/>
      <c r="I34" s="9"/>
      <c r="J34" s="84"/>
    </row>
    <row r="35" spans="1:10" ht="12.95" customHeight="1">
      <c r="A35" s="35"/>
      <c r="B35" s="348"/>
      <c r="C35" s="349"/>
      <c r="D35" s="349"/>
      <c r="E35" s="349"/>
      <c r="F35" s="348"/>
      <c r="G35" s="349"/>
      <c r="H35" s="9"/>
      <c r="I35" s="9"/>
      <c r="J35" s="84"/>
    </row>
    <row r="36" spans="1:10" ht="12.95" customHeight="1">
      <c r="A36" s="35"/>
      <c r="B36" s="348"/>
      <c r="C36" s="349"/>
      <c r="D36" s="349"/>
      <c r="E36" s="349"/>
      <c r="F36" s="348"/>
      <c r="G36" s="349"/>
      <c r="H36" s="9"/>
      <c r="I36" s="9"/>
      <c r="J36" s="84"/>
    </row>
    <row r="37" spans="1:10" ht="12.95" customHeight="1">
      <c r="A37" s="35"/>
      <c r="B37" s="348"/>
      <c r="C37" s="349"/>
      <c r="D37" s="349"/>
      <c r="E37" s="349"/>
      <c r="F37" s="348"/>
      <c r="G37" s="349"/>
      <c r="H37" s="9"/>
      <c r="I37" s="9"/>
      <c r="J37" s="84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72" t="s">
        <v>37</v>
      </c>
      <c r="B39" s="372"/>
      <c r="C39" s="372"/>
      <c r="D39" s="372"/>
      <c r="E39" s="372"/>
      <c r="F39" s="375" t="s">
        <v>38</v>
      </c>
      <c r="G39" s="363"/>
      <c r="H39" s="364"/>
      <c r="I39" s="364"/>
      <c r="J39" s="365"/>
    </row>
    <row r="40" spans="1:10" ht="12.95" customHeight="1">
      <c r="A40" s="372" t="s">
        <v>39</v>
      </c>
      <c r="B40" s="372"/>
      <c r="C40" s="372"/>
      <c r="D40" s="372"/>
      <c r="E40" s="372"/>
      <c r="F40" s="376"/>
      <c r="G40" s="366"/>
      <c r="H40" s="367"/>
      <c r="I40" s="367"/>
      <c r="J40" s="368"/>
    </row>
    <row r="41" spans="1:10" ht="12.95" customHeight="1">
      <c r="A41" s="372" t="s">
        <v>40</v>
      </c>
      <c r="B41" s="372"/>
      <c r="C41" s="372"/>
      <c r="D41" s="372"/>
      <c r="E41" s="372"/>
      <c r="F41" s="376"/>
      <c r="G41" s="366"/>
      <c r="H41" s="367"/>
      <c r="I41" s="367"/>
      <c r="J41" s="368"/>
    </row>
    <row r="42" spans="1:10" ht="12.95" customHeight="1">
      <c r="A42" s="372" t="s">
        <v>41</v>
      </c>
      <c r="B42" s="372"/>
      <c r="C42" s="373" t="s">
        <v>42</v>
      </c>
      <c r="D42" s="373"/>
      <c r="E42" s="373"/>
      <c r="F42" s="377"/>
      <c r="G42" s="369"/>
      <c r="H42" s="370"/>
      <c r="I42" s="370"/>
      <c r="J42" s="371"/>
    </row>
    <row r="43" spans="1:10" ht="12.95" customHeight="1">
      <c r="A43" s="374" t="s">
        <v>52</v>
      </c>
      <c r="B43" s="374"/>
      <c r="C43" s="374" t="str">
        <f ca="1">Calcu!T4</f>
        <v/>
      </c>
      <c r="D43" s="374"/>
      <c r="E43" s="374"/>
    </row>
    <row r="46" spans="1:10" ht="12.95" customHeight="1">
      <c r="B46" s="1" t="s">
        <v>127</v>
      </c>
    </row>
    <row r="47" spans="1:10" ht="12.95" customHeight="1">
      <c r="B47" s="1" t="s">
        <v>128</v>
      </c>
    </row>
    <row r="48" spans="1:10" ht="12.95" customHeight="1">
      <c r="A48" s="1">
        <f>Calcu!Q303</f>
        <v>269900</v>
      </c>
      <c r="B48" s="1" t="s">
        <v>151</v>
      </c>
    </row>
    <row r="49" spans="1:2" ht="12.95" customHeight="1">
      <c r="A49" s="111"/>
    </row>
    <row r="50" spans="1:2" ht="12.95" customHeight="1">
      <c r="A50" s="1" t="str">
        <f>Calcu!U4</f>
        <v/>
      </c>
      <c r="B50" s="1" t="s">
        <v>152</v>
      </c>
    </row>
    <row r="52" spans="1:2" ht="12.95" customHeight="1">
      <c r="B52" s="1" t="s">
        <v>588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3" bestFit="1" customWidth="1"/>
    <col min="2" max="2" width="6.6640625" style="93" bestFit="1" customWidth="1"/>
    <col min="3" max="3" width="8.88671875" style="93"/>
    <col min="4" max="4" width="6.6640625" style="93" bestFit="1" customWidth="1"/>
    <col min="5" max="13" width="1.77734375" style="93" customWidth="1"/>
    <col min="14" max="15" width="6" style="93" bestFit="1" customWidth="1"/>
    <col min="16" max="16" width="7.5546875" style="93" bestFit="1" customWidth="1"/>
    <col min="17" max="17" width="4" style="93" bestFit="1" customWidth="1"/>
    <col min="18" max="18" width="5.33203125" style="93" bestFit="1" customWidth="1"/>
    <col min="19" max="19" width="4" style="93" bestFit="1" customWidth="1"/>
    <col min="20" max="21" width="6.5546875" style="93" bestFit="1" customWidth="1"/>
    <col min="22" max="22" width="8.44140625" style="93" bestFit="1" customWidth="1"/>
    <col min="23" max="23" width="6.6640625" style="93" bestFit="1" customWidth="1"/>
    <col min="24" max="24" width="5.33203125" style="93" bestFit="1" customWidth="1"/>
    <col min="25" max="25" width="8.33203125" style="93" bestFit="1" customWidth="1"/>
    <col min="26" max="27" width="4" style="93" bestFit="1" customWidth="1"/>
    <col min="28" max="34" width="1.77734375" style="93" customWidth="1"/>
    <col min="35" max="35" width="7.5546875" style="93" bestFit="1" customWidth="1"/>
    <col min="36" max="16384" width="8.88671875" style="93"/>
  </cols>
  <sheetData>
    <row r="1" spans="1:36">
      <c r="A1" s="117" t="s">
        <v>97</v>
      </c>
      <c r="B1" s="117" t="s">
        <v>66</v>
      </c>
      <c r="C1" s="117" t="s">
        <v>67</v>
      </c>
      <c r="D1" s="117" t="s">
        <v>98</v>
      </c>
      <c r="E1" s="117"/>
      <c r="F1" s="117"/>
      <c r="G1" s="117"/>
      <c r="H1" s="117"/>
      <c r="I1" s="117"/>
      <c r="J1" s="117"/>
      <c r="K1" s="117"/>
      <c r="L1" s="117"/>
      <c r="M1" s="117"/>
      <c r="N1" s="117" t="s">
        <v>99</v>
      </c>
      <c r="O1" s="117" t="s">
        <v>100</v>
      </c>
      <c r="P1" s="117" t="s">
        <v>68</v>
      </c>
      <c r="Q1" s="117" t="s">
        <v>101</v>
      </c>
      <c r="R1" s="117" t="s">
        <v>70</v>
      </c>
      <c r="S1" s="117" t="s">
        <v>69</v>
      </c>
      <c r="T1" s="117" t="s">
        <v>71</v>
      </c>
      <c r="U1" s="117" t="s">
        <v>102</v>
      </c>
      <c r="V1" s="117" t="s">
        <v>72</v>
      </c>
      <c r="W1" s="117" t="s">
        <v>73</v>
      </c>
      <c r="X1" s="117" t="s">
        <v>103</v>
      </c>
      <c r="Y1" s="117" t="s">
        <v>104</v>
      </c>
      <c r="Z1" s="117" t="s">
        <v>105</v>
      </c>
      <c r="AA1" s="117" t="s">
        <v>106</v>
      </c>
      <c r="AB1" s="117"/>
      <c r="AC1" s="117"/>
      <c r="AD1" s="117"/>
      <c r="AE1" s="117"/>
      <c r="AF1" s="117"/>
      <c r="AG1" s="117"/>
      <c r="AH1" s="117"/>
      <c r="AI1" s="117" t="s">
        <v>107</v>
      </c>
      <c r="AJ1" s="167" t="s">
        <v>126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91</v>
      </c>
    </row>
    <row r="2" spans="1:17" s="12" customFormat="1" ht="17.100000000000001" customHeight="1">
      <c r="A2" s="17" t="s">
        <v>43</v>
      </c>
      <c r="C2" s="94" t="s">
        <v>63</v>
      </c>
      <c r="F2" s="94" t="s">
        <v>75</v>
      </c>
      <c r="J2" s="17" t="s">
        <v>44</v>
      </c>
      <c r="M2" s="17" t="s">
        <v>45</v>
      </c>
    </row>
    <row r="3" spans="1:17" s="12" customFormat="1" ht="13.5">
      <c r="A3" s="14" t="s">
        <v>92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3" t="s">
        <v>93</v>
      </c>
      <c r="P3" s="113" t="s">
        <v>94</v>
      </c>
      <c r="Q3" s="41" t="s">
        <v>95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5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5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5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5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5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5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5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5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5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5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5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5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5"/>
      <c r="I16" s="42"/>
      <c r="J16" s="24"/>
      <c r="K16" s="24"/>
      <c r="L16" s="24"/>
      <c r="M16" s="24"/>
      <c r="N16" s="24"/>
      <c r="O16" s="115"/>
      <c r="P16" s="115"/>
      <c r="Q16" s="24"/>
    </row>
    <row r="17" spans="1:17" s="12" customFormat="1" ht="17.100000000000001" customHeight="1">
      <c r="A17" s="112"/>
      <c r="B17" s="23"/>
      <c r="C17" s="23"/>
      <c r="D17" s="55"/>
      <c r="E17" s="42"/>
      <c r="F17" s="23"/>
      <c r="G17" s="23"/>
      <c r="H17" s="95"/>
      <c r="I17" s="42"/>
      <c r="J17" s="24"/>
      <c r="K17" s="24"/>
      <c r="L17" s="24"/>
      <c r="M17" s="24"/>
      <c r="N17" s="24"/>
      <c r="O17" s="115"/>
      <c r="P17" s="115"/>
      <c r="Q17" s="24"/>
    </row>
    <row r="18" spans="1:17" s="12" customFormat="1" ht="17.100000000000001" customHeight="1">
      <c r="A18" s="112"/>
      <c r="B18" s="23"/>
      <c r="C18" s="23"/>
      <c r="D18" s="55"/>
      <c r="E18" s="42"/>
      <c r="F18" s="23"/>
      <c r="G18" s="23"/>
      <c r="H18" s="95"/>
      <c r="I18" s="42"/>
      <c r="J18" s="24"/>
      <c r="K18" s="24"/>
      <c r="L18" s="24"/>
      <c r="M18" s="24"/>
      <c r="N18" s="24"/>
      <c r="O18" s="115"/>
      <c r="P18" s="115"/>
      <c r="Q18" s="24"/>
    </row>
    <row r="19" spans="1:17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17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17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17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17" s="12" customFormat="1" ht="17.100000000000001" customHeight="1"/>
    <row r="25" spans="1:17" s="12" customFormat="1" ht="17.100000000000001" customHeight="1">
      <c r="A25" s="17" t="s">
        <v>96</v>
      </c>
    </row>
    <row r="26" spans="1:17" s="19" customFormat="1" ht="18" customHeight="1">
      <c r="A26" s="176" t="s">
        <v>131</v>
      </c>
      <c r="B26" s="176" t="s">
        <v>132</v>
      </c>
      <c r="C26" s="176" t="s">
        <v>133</v>
      </c>
      <c r="D26" s="176" t="s">
        <v>134</v>
      </c>
      <c r="E26" s="176" t="s">
        <v>133</v>
      </c>
      <c r="F26" s="176" t="s">
        <v>548</v>
      </c>
      <c r="G26" s="176" t="s">
        <v>549</v>
      </c>
      <c r="H26" s="176" t="s">
        <v>489</v>
      </c>
      <c r="I26" s="176" t="s">
        <v>490</v>
      </c>
      <c r="J26" s="176" t="s">
        <v>491</v>
      </c>
      <c r="K26" s="176" t="s">
        <v>492</v>
      </c>
    </row>
    <row r="27" spans="1:17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7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7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7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7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7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7"/>
  <sheetViews>
    <sheetView zoomScaleNormal="100" workbookViewId="0"/>
  </sheetViews>
  <sheetFormatPr defaultColWidth="9" defaultRowHeight="17.100000000000001" customHeight="1"/>
  <cols>
    <col min="1" max="36" width="10.44140625" style="263" customWidth="1"/>
    <col min="37" max="16384" width="9" style="263"/>
  </cols>
  <sheetData>
    <row r="1" spans="1:17" s="12" customFormat="1" ht="33" customHeight="1">
      <c r="A1" s="15" t="s">
        <v>91</v>
      </c>
    </row>
    <row r="2" spans="1:17" s="12" customFormat="1" ht="17.100000000000001" customHeight="1">
      <c r="A2" s="17" t="s">
        <v>43</v>
      </c>
      <c r="C2" s="94" t="s">
        <v>63</v>
      </c>
      <c r="F2" s="94" t="s">
        <v>75</v>
      </c>
      <c r="J2" s="17" t="s">
        <v>44</v>
      </c>
      <c r="M2" s="17" t="s">
        <v>45</v>
      </c>
    </row>
    <row r="3" spans="1:17" s="12" customFormat="1" ht="13.5">
      <c r="A3" s="14" t="s">
        <v>92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3" t="s">
        <v>93</v>
      </c>
      <c r="P3" s="113" t="s">
        <v>94</v>
      </c>
      <c r="Q3" s="41" t="s">
        <v>95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5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5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5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5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5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5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5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5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5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5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5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5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5"/>
      <c r="I16" s="42"/>
      <c r="J16" s="24"/>
      <c r="K16" s="24"/>
      <c r="L16" s="24"/>
      <c r="M16" s="24"/>
      <c r="N16" s="24"/>
      <c r="O16" s="115"/>
      <c r="P16" s="115"/>
      <c r="Q16" s="24"/>
    </row>
    <row r="17" spans="1:17" s="12" customFormat="1" ht="17.100000000000001" customHeight="1">
      <c r="A17" s="112"/>
      <c r="B17" s="23"/>
      <c r="C17" s="23"/>
      <c r="D17" s="55"/>
      <c r="E17" s="42"/>
      <c r="F17" s="23"/>
      <c r="G17" s="23"/>
      <c r="H17" s="95"/>
      <c r="I17" s="42"/>
      <c r="J17" s="24"/>
      <c r="K17" s="24"/>
      <c r="L17" s="24"/>
      <c r="M17" s="24"/>
      <c r="N17" s="24"/>
      <c r="O17" s="115"/>
      <c r="P17" s="115"/>
      <c r="Q17" s="24"/>
    </row>
    <row r="18" spans="1:17" s="12" customFormat="1" ht="17.100000000000001" customHeight="1">
      <c r="A18" s="112"/>
      <c r="B18" s="23"/>
      <c r="C18" s="23"/>
      <c r="D18" s="55"/>
      <c r="E18" s="42"/>
      <c r="F18" s="23"/>
      <c r="G18" s="23"/>
      <c r="H18" s="95"/>
      <c r="I18" s="42"/>
      <c r="J18" s="24"/>
      <c r="K18" s="24"/>
      <c r="L18" s="24"/>
      <c r="M18" s="24"/>
      <c r="N18" s="24"/>
      <c r="O18" s="115"/>
      <c r="P18" s="115"/>
      <c r="Q18" s="24"/>
    </row>
    <row r="19" spans="1:17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17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17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17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17" s="12" customFormat="1" ht="17.100000000000001" customHeight="1"/>
    <row r="25" spans="1:17" s="12" customFormat="1" ht="17.100000000000001" customHeight="1">
      <c r="A25" s="17" t="s">
        <v>96</v>
      </c>
    </row>
    <row r="26" spans="1:17" s="19" customFormat="1" ht="18" customHeight="1">
      <c r="A26" s="176" t="s">
        <v>131</v>
      </c>
      <c r="B26" s="176" t="s">
        <v>132</v>
      </c>
      <c r="C26" s="176" t="s">
        <v>133</v>
      </c>
      <c r="D26" s="176" t="s">
        <v>134</v>
      </c>
      <c r="E26" s="176" t="s">
        <v>133</v>
      </c>
      <c r="F26" s="176" t="s">
        <v>547</v>
      </c>
      <c r="G26" s="176" t="s">
        <v>549</v>
      </c>
      <c r="H26" s="176" t="s">
        <v>489</v>
      </c>
      <c r="I26" s="176" t="s">
        <v>497</v>
      </c>
      <c r="J26" s="176" t="s">
        <v>499</v>
      </c>
      <c r="K26" s="176" t="s">
        <v>492</v>
      </c>
    </row>
    <row r="27" spans="1:17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7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7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7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7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7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J47"/>
  <sheetViews>
    <sheetView zoomScaleNormal="100" workbookViewId="0"/>
  </sheetViews>
  <sheetFormatPr defaultColWidth="9" defaultRowHeight="17.100000000000001" customHeight="1"/>
  <cols>
    <col min="1" max="36" width="10.44140625" style="263" customWidth="1"/>
    <col min="37" max="16384" width="9" style="263"/>
  </cols>
  <sheetData>
    <row r="1" spans="1:17" s="12" customFormat="1" ht="33" customHeight="1">
      <c r="A1" s="15" t="s">
        <v>91</v>
      </c>
    </row>
    <row r="2" spans="1:17" s="12" customFormat="1" ht="17.100000000000001" customHeight="1">
      <c r="A2" s="17" t="s">
        <v>43</v>
      </c>
      <c r="C2" s="94" t="s">
        <v>63</v>
      </c>
      <c r="F2" s="94" t="s">
        <v>75</v>
      </c>
      <c r="J2" s="17" t="s">
        <v>44</v>
      </c>
      <c r="M2" s="17" t="s">
        <v>45</v>
      </c>
    </row>
    <row r="3" spans="1:17" s="12" customFormat="1" ht="13.5">
      <c r="A3" s="14" t="s">
        <v>92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3" t="s">
        <v>93</v>
      </c>
      <c r="P3" s="113" t="s">
        <v>94</v>
      </c>
      <c r="Q3" s="41" t="s">
        <v>95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5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5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5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5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5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5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5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5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5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5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5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5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5"/>
      <c r="I16" s="42"/>
      <c r="J16" s="24"/>
      <c r="K16" s="24"/>
      <c r="L16" s="24"/>
      <c r="M16" s="24"/>
      <c r="N16" s="24"/>
      <c r="O16" s="115"/>
      <c r="P16" s="115"/>
      <c r="Q16" s="24"/>
    </row>
    <row r="17" spans="1:17" s="12" customFormat="1" ht="17.100000000000001" customHeight="1">
      <c r="A17" s="112"/>
      <c r="B17" s="23"/>
      <c r="C17" s="23"/>
      <c r="D17" s="55"/>
      <c r="E17" s="42"/>
      <c r="F17" s="23"/>
      <c r="G17" s="23"/>
      <c r="H17" s="95"/>
      <c r="I17" s="42"/>
      <c r="J17" s="24"/>
      <c r="K17" s="24"/>
      <c r="L17" s="24"/>
      <c r="M17" s="24"/>
      <c r="N17" s="24"/>
      <c r="O17" s="115"/>
      <c r="P17" s="115"/>
      <c r="Q17" s="24"/>
    </row>
    <row r="18" spans="1:17" s="12" customFormat="1" ht="17.100000000000001" customHeight="1">
      <c r="A18" s="112"/>
      <c r="B18" s="23"/>
      <c r="C18" s="23"/>
      <c r="D18" s="55"/>
      <c r="E18" s="42"/>
      <c r="F18" s="23"/>
      <c r="G18" s="23"/>
      <c r="H18" s="95"/>
      <c r="I18" s="42"/>
      <c r="J18" s="24"/>
      <c r="K18" s="24"/>
      <c r="L18" s="24"/>
      <c r="M18" s="24"/>
      <c r="N18" s="24"/>
      <c r="O18" s="115"/>
      <c r="P18" s="115"/>
      <c r="Q18" s="24"/>
    </row>
    <row r="19" spans="1:17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17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17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17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17" s="12" customFormat="1" ht="17.100000000000001" customHeight="1"/>
    <row r="25" spans="1:17" s="12" customFormat="1" ht="17.100000000000001" customHeight="1">
      <c r="A25" s="17" t="s">
        <v>96</v>
      </c>
    </row>
    <row r="26" spans="1:17" s="19" customFormat="1" ht="18" customHeight="1">
      <c r="A26" s="176" t="s">
        <v>131</v>
      </c>
      <c r="B26" s="176" t="s">
        <v>132</v>
      </c>
      <c r="C26" s="176" t="s">
        <v>133</v>
      </c>
      <c r="D26" s="176" t="s">
        <v>134</v>
      </c>
      <c r="E26" s="176" t="s">
        <v>133</v>
      </c>
      <c r="F26" s="176" t="s">
        <v>547</v>
      </c>
      <c r="G26" s="176" t="s">
        <v>549</v>
      </c>
      <c r="H26" s="176" t="s">
        <v>489</v>
      </c>
      <c r="I26" s="176" t="s">
        <v>497</v>
      </c>
      <c r="J26" s="176" t="s">
        <v>498</v>
      </c>
      <c r="K26" s="176" t="s">
        <v>492</v>
      </c>
    </row>
    <row r="27" spans="1:17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7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7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7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7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7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J47"/>
  <sheetViews>
    <sheetView zoomScaleNormal="100" workbookViewId="0"/>
  </sheetViews>
  <sheetFormatPr defaultColWidth="9" defaultRowHeight="17.100000000000001" customHeight="1"/>
  <cols>
    <col min="1" max="36" width="10.44140625" style="263" customWidth="1"/>
    <col min="37" max="16384" width="9" style="263"/>
  </cols>
  <sheetData>
    <row r="1" spans="1:17" s="12" customFormat="1" ht="33" customHeight="1">
      <c r="A1" s="15" t="s">
        <v>91</v>
      </c>
    </row>
    <row r="2" spans="1:17" s="12" customFormat="1" ht="17.100000000000001" customHeight="1">
      <c r="A2" s="17" t="s">
        <v>43</v>
      </c>
      <c r="C2" s="94" t="s">
        <v>63</v>
      </c>
      <c r="F2" s="94" t="s">
        <v>75</v>
      </c>
      <c r="J2" s="17" t="s">
        <v>44</v>
      </c>
      <c r="M2" s="17" t="s">
        <v>45</v>
      </c>
    </row>
    <row r="3" spans="1:17" s="12" customFormat="1" ht="13.5">
      <c r="A3" s="14" t="s">
        <v>92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3" t="s">
        <v>93</v>
      </c>
      <c r="P3" s="113" t="s">
        <v>94</v>
      </c>
      <c r="Q3" s="41" t="s">
        <v>95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5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5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5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5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5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5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5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5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5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5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5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5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5"/>
      <c r="I16" s="42"/>
      <c r="J16" s="24"/>
      <c r="K16" s="24"/>
      <c r="L16" s="24"/>
      <c r="M16" s="24"/>
      <c r="N16" s="24"/>
      <c r="O16" s="115"/>
      <c r="P16" s="115"/>
      <c r="Q16" s="24"/>
    </row>
    <row r="17" spans="1:17" s="12" customFormat="1" ht="17.100000000000001" customHeight="1">
      <c r="A17" s="112"/>
      <c r="B17" s="23"/>
      <c r="C17" s="23"/>
      <c r="D17" s="55"/>
      <c r="E17" s="42"/>
      <c r="F17" s="23"/>
      <c r="G17" s="23"/>
      <c r="H17" s="95"/>
      <c r="I17" s="42"/>
      <c r="J17" s="24"/>
      <c r="K17" s="24"/>
      <c r="L17" s="24"/>
      <c r="M17" s="24"/>
      <c r="N17" s="24"/>
      <c r="O17" s="115"/>
      <c r="P17" s="115"/>
      <c r="Q17" s="24"/>
    </row>
    <row r="18" spans="1:17" s="12" customFormat="1" ht="17.100000000000001" customHeight="1">
      <c r="A18" s="112"/>
      <c r="B18" s="23"/>
      <c r="C18" s="23"/>
      <c r="D18" s="55"/>
      <c r="E18" s="42"/>
      <c r="F18" s="23"/>
      <c r="G18" s="23"/>
      <c r="H18" s="95"/>
      <c r="I18" s="42"/>
      <c r="J18" s="24"/>
      <c r="K18" s="24"/>
      <c r="L18" s="24"/>
      <c r="M18" s="24"/>
      <c r="N18" s="24"/>
      <c r="O18" s="115"/>
      <c r="P18" s="115"/>
      <c r="Q18" s="24"/>
    </row>
    <row r="19" spans="1:17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17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17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17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17" s="12" customFormat="1" ht="17.100000000000001" customHeight="1"/>
    <row r="25" spans="1:17" s="12" customFormat="1" ht="17.100000000000001" customHeight="1">
      <c r="A25" s="17" t="s">
        <v>96</v>
      </c>
    </row>
    <row r="26" spans="1:17" s="19" customFormat="1" ht="18" customHeight="1">
      <c r="A26" s="176" t="s">
        <v>131</v>
      </c>
      <c r="B26" s="176" t="s">
        <v>132</v>
      </c>
      <c r="C26" s="176" t="s">
        <v>133</v>
      </c>
      <c r="D26" s="176" t="s">
        <v>134</v>
      </c>
      <c r="E26" s="176" t="s">
        <v>133</v>
      </c>
      <c r="F26" s="176" t="s">
        <v>546</v>
      </c>
      <c r="G26" s="176" t="s">
        <v>549</v>
      </c>
      <c r="H26" s="176" t="s">
        <v>493</v>
      </c>
      <c r="I26" s="176" t="s">
        <v>494</v>
      </c>
      <c r="J26" s="176" t="s">
        <v>495</v>
      </c>
      <c r="K26" s="176" t="s">
        <v>496</v>
      </c>
    </row>
    <row r="27" spans="1:17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7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7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7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7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7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J47"/>
  <sheetViews>
    <sheetView zoomScaleNormal="100" workbookViewId="0"/>
  </sheetViews>
  <sheetFormatPr defaultColWidth="9" defaultRowHeight="17.100000000000001" customHeight="1"/>
  <cols>
    <col min="1" max="36" width="10.44140625" style="263" customWidth="1"/>
    <col min="37" max="16384" width="9" style="263"/>
  </cols>
  <sheetData>
    <row r="1" spans="1:17" s="12" customFormat="1" ht="33" customHeight="1">
      <c r="A1" s="15" t="s">
        <v>91</v>
      </c>
    </row>
    <row r="2" spans="1:17" s="12" customFormat="1" ht="17.100000000000001" customHeight="1">
      <c r="A2" s="17" t="s">
        <v>43</v>
      </c>
      <c r="C2" s="94" t="s">
        <v>63</v>
      </c>
      <c r="F2" s="94" t="s">
        <v>75</v>
      </c>
      <c r="J2" s="17" t="s">
        <v>44</v>
      </c>
      <c r="M2" s="17" t="s">
        <v>45</v>
      </c>
    </row>
    <row r="3" spans="1:17" s="12" customFormat="1" ht="13.5">
      <c r="A3" s="14" t="s">
        <v>92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3" t="s">
        <v>93</v>
      </c>
      <c r="P3" s="113" t="s">
        <v>94</v>
      </c>
      <c r="Q3" s="41" t="s">
        <v>95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5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5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5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5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5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5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5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5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5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5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5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5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5"/>
      <c r="I16" s="42"/>
      <c r="J16" s="24"/>
      <c r="K16" s="24"/>
      <c r="L16" s="24"/>
      <c r="M16" s="24"/>
      <c r="N16" s="24"/>
      <c r="O16" s="115"/>
      <c r="P16" s="115"/>
      <c r="Q16" s="24"/>
    </row>
    <row r="17" spans="1:21" s="12" customFormat="1" ht="17.100000000000001" customHeight="1">
      <c r="A17" s="112"/>
      <c r="B17" s="23"/>
      <c r="C17" s="23"/>
      <c r="D17" s="55"/>
      <c r="E17" s="42"/>
      <c r="F17" s="23"/>
      <c r="G17" s="23"/>
      <c r="H17" s="95"/>
      <c r="I17" s="42"/>
      <c r="J17" s="24"/>
      <c r="K17" s="24"/>
      <c r="L17" s="24"/>
      <c r="M17" s="24"/>
      <c r="N17" s="24"/>
      <c r="O17" s="115"/>
      <c r="P17" s="115"/>
      <c r="Q17" s="24"/>
    </row>
    <row r="18" spans="1:21" s="12" customFormat="1" ht="17.100000000000001" customHeight="1">
      <c r="A18" s="112"/>
      <c r="B18" s="23"/>
      <c r="C18" s="23"/>
      <c r="D18" s="55"/>
      <c r="E18" s="42"/>
      <c r="F18" s="23"/>
      <c r="G18" s="23"/>
      <c r="H18" s="95"/>
      <c r="I18" s="42"/>
      <c r="J18" s="24"/>
      <c r="K18" s="24"/>
      <c r="L18" s="24"/>
      <c r="M18" s="24"/>
      <c r="N18" s="24"/>
      <c r="O18" s="115"/>
      <c r="P18" s="115"/>
      <c r="Q18" s="24"/>
    </row>
    <row r="19" spans="1:21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21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21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21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21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21" s="12" customFormat="1" ht="17.100000000000001" customHeight="1"/>
    <row r="25" spans="1:21" s="12" customFormat="1" ht="17.100000000000001" customHeight="1">
      <c r="A25" s="17" t="s">
        <v>96</v>
      </c>
    </row>
    <row r="26" spans="1:21" s="19" customFormat="1" ht="18" customHeight="1">
      <c r="A26" s="176" t="s">
        <v>131</v>
      </c>
      <c r="B26" s="176" t="s">
        <v>132</v>
      </c>
      <c r="C26" s="176" t="s">
        <v>133</v>
      </c>
      <c r="D26" s="176" t="s">
        <v>134</v>
      </c>
      <c r="E26" s="176" t="s">
        <v>133</v>
      </c>
      <c r="F26" s="176" t="s">
        <v>135</v>
      </c>
      <c r="G26" s="176" t="s">
        <v>136</v>
      </c>
      <c r="H26" s="176" t="s">
        <v>137</v>
      </c>
      <c r="I26" s="176" t="s">
        <v>138</v>
      </c>
      <c r="J26" s="176" t="s">
        <v>153</v>
      </c>
      <c r="K26" s="176" t="s">
        <v>142</v>
      </c>
      <c r="L26" s="176" t="s">
        <v>610</v>
      </c>
      <c r="M26" s="176" t="s">
        <v>611</v>
      </c>
      <c r="N26" s="176" t="s">
        <v>139</v>
      </c>
      <c r="O26" s="176" t="s">
        <v>140</v>
      </c>
      <c r="P26" s="176" t="s">
        <v>141</v>
      </c>
      <c r="Q26" s="176" t="s">
        <v>612</v>
      </c>
      <c r="R26" s="176" t="s">
        <v>613</v>
      </c>
      <c r="S26" s="176" t="s">
        <v>614</v>
      </c>
      <c r="T26" s="176" t="s">
        <v>615</v>
      </c>
      <c r="U26" s="176" t="s">
        <v>616</v>
      </c>
    </row>
    <row r="27" spans="1:21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</row>
    <row r="28" spans="1:21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</row>
    <row r="29" spans="1:21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</row>
    <row r="30" spans="1:21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</row>
    <row r="31" spans="1:21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</row>
    <row r="32" spans="1:21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9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2" width="6.77734375" style="37" customWidth="1"/>
    <col min="3" max="3" width="12.77734375" style="37" customWidth="1"/>
    <col min="4" max="4" width="3.77734375" style="37" customWidth="1"/>
    <col min="5" max="5" width="9.77734375" style="37" customWidth="1"/>
    <col min="6" max="7" width="12.77734375" style="37" customWidth="1"/>
    <col min="8" max="9" width="6.77734375" style="37" customWidth="1"/>
    <col min="10" max="16384" width="10.77734375" style="37"/>
  </cols>
  <sheetData>
    <row r="1" spans="1:9" s="47" customFormat="1" ht="33" customHeight="1">
      <c r="A1" s="393" t="s">
        <v>34</v>
      </c>
      <c r="B1" s="393"/>
      <c r="C1" s="393"/>
      <c r="D1" s="393"/>
      <c r="E1" s="393"/>
      <c r="F1" s="393"/>
      <c r="G1" s="393"/>
      <c r="H1" s="393"/>
      <c r="I1" s="393"/>
    </row>
    <row r="2" spans="1:9" s="47" customFormat="1" ht="33" customHeight="1">
      <c r="A2" s="393"/>
      <c r="B2" s="393"/>
      <c r="C2" s="393"/>
      <c r="D2" s="393"/>
      <c r="E2" s="393"/>
      <c r="F2" s="393"/>
      <c r="G2" s="393"/>
      <c r="H2" s="393"/>
      <c r="I2" s="393"/>
    </row>
    <row r="3" spans="1:9" s="47" customFormat="1" ht="12.75" customHeight="1">
      <c r="A3" s="48" t="s">
        <v>82</v>
      </c>
      <c r="B3" s="48"/>
      <c r="C3" s="22"/>
      <c r="D3" s="22"/>
      <c r="E3" s="22"/>
      <c r="F3" s="22"/>
      <c r="G3" s="22"/>
      <c r="H3" s="22"/>
      <c r="I3" s="22"/>
    </row>
    <row r="4" spans="1:9" s="49" customFormat="1" ht="13.5" customHeight="1">
      <c r="A4" s="88" t="str">
        <f>" 교   정   번   호(Calibration No) : "&amp;기본정보!H3</f>
        <v xml:space="preserve"> 교   정   번   호(Calibration No) : </v>
      </c>
      <c r="B4" s="88"/>
      <c r="C4" s="89"/>
      <c r="D4" s="89"/>
      <c r="E4" s="89"/>
      <c r="F4" s="89"/>
      <c r="G4" s="98"/>
      <c r="H4" s="90"/>
      <c r="I4" s="97"/>
    </row>
    <row r="5" spans="1:9" s="36" customFormat="1" ht="15" customHeight="1"/>
    <row r="6" spans="1:9" ht="15" customHeight="1">
      <c r="C6" s="54" t="str">
        <f>"○ 품명 : "&amp;기본정보!C$5</f>
        <v xml:space="preserve">○ 품명 : </v>
      </c>
    </row>
    <row r="7" spans="1:9" ht="15" customHeight="1">
      <c r="C7" s="54" t="str">
        <f>"○ 제작회사 : "&amp;기본정보!C$6</f>
        <v xml:space="preserve">○ 제작회사 : </v>
      </c>
    </row>
    <row r="8" spans="1:9" ht="15" customHeight="1">
      <c r="C8" s="54" t="str">
        <f>"○ 형식 : "&amp;기본정보!C$7</f>
        <v xml:space="preserve">○ 형식 : </v>
      </c>
    </row>
    <row r="9" spans="1:9" ht="15" customHeight="1">
      <c r="C9" s="54" t="str">
        <f>"○ 기기번호 : "&amp;기본정보!C$8</f>
        <v xml:space="preserve">○ 기기번호 : </v>
      </c>
    </row>
    <row r="10" spans="1:9" ht="15" customHeight="1">
      <c r="C10" s="303" t="str">
        <f ca="1">"○ 최소눈금 : "&amp;Calcu!N4&amp;" mm"</f>
        <v>○ 최소눈금 : 0 mm</v>
      </c>
    </row>
    <row r="11" spans="1:9" ht="15" customHeight="1">
      <c r="C11" s="54"/>
    </row>
    <row r="12" spans="1:9" ht="15" customHeight="1">
      <c r="A12" s="299" t="str">
        <f>IF(OR(Calcu!B10,Calcu!B70)=TRUE,"","삭제")</f>
        <v>삭제</v>
      </c>
      <c r="C12" s="38" t="s">
        <v>566</v>
      </c>
    </row>
    <row r="13" spans="1:9" ht="15" customHeight="1">
      <c r="A13" s="300" t="str">
        <f>A12</f>
        <v>삭제</v>
      </c>
      <c r="B13" s="44"/>
      <c r="C13" s="378" t="s">
        <v>517</v>
      </c>
      <c r="D13" s="385"/>
      <c r="E13" s="380"/>
      <c r="F13" s="385" t="s">
        <v>518</v>
      </c>
      <c r="G13" s="379"/>
    </row>
    <row r="14" spans="1:9" ht="15" customHeight="1">
      <c r="A14" s="300" t="str">
        <f>A13</f>
        <v>삭제</v>
      </c>
      <c r="B14" s="44"/>
      <c r="C14" s="381" t="s">
        <v>129</v>
      </c>
      <c r="D14" s="381" t="s">
        <v>143</v>
      </c>
      <c r="E14" s="386"/>
      <c r="F14" s="391" t="s">
        <v>129</v>
      </c>
      <c r="G14" s="389" t="s">
        <v>143</v>
      </c>
    </row>
    <row r="15" spans="1:9" ht="15" customHeight="1">
      <c r="A15" s="300" t="str">
        <f>A14</f>
        <v>삭제</v>
      </c>
      <c r="B15" s="43"/>
      <c r="C15" s="387"/>
      <c r="D15" s="387"/>
      <c r="E15" s="388"/>
      <c r="F15" s="392"/>
      <c r="G15" s="390"/>
    </row>
    <row r="16" spans="1:9" ht="15" customHeight="1">
      <c r="A16" s="44" t="str">
        <f>IF(OR(Calcu!B10,Calcu!B70)=TRUE,"","삭제")</f>
        <v>삭제</v>
      </c>
      <c r="B16" s="43"/>
      <c r="C16" s="325" t="e">
        <f ca="1">Calcu!AA10</f>
        <v>#N/A</v>
      </c>
      <c r="D16" s="378" t="e">
        <f ca="1">Calcu!AB10</f>
        <v>#N/A</v>
      </c>
      <c r="E16" s="380"/>
      <c r="F16" s="326" t="e">
        <f ca="1">Calcu!AA70</f>
        <v>#N/A</v>
      </c>
      <c r="G16" s="291" t="e">
        <f ca="1">Calcu!AB70</f>
        <v>#N/A</v>
      </c>
    </row>
    <row r="17" spans="1:7" ht="15" customHeight="1">
      <c r="A17" s="44" t="str">
        <f>IF(OR(Calcu!B11,Calcu!B71)=TRUE,"","삭제")</f>
        <v>삭제</v>
      </c>
      <c r="B17" s="43"/>
      <c r="C17" s="325" t="e">
        <f ca="1">Calcu!AA11</f>
        <v>#N/A</v>
      </c>
      <c r="D17" s="378" t="e">
        <f ca="1">Calcu!AB11</f>
        <v>#N/A</v>
      </c>
      <c r="E17" s="380"/>
      <c r="F17" s="326" t="e">
        <f ca="1">Calcu!AA71</f>
        <v>#N/A</v>
      </c>
      <c r="G17" s="291" t="e">
        <f ca="1">Calcu!AB71</f>
        <v>#N/A</v>
      </c>
    </row>
    <row r="18" spans="1:7" ht="15" customHeight="1">
      <c r="A18" s="44" t="str">
        <f>IF(OR(Calcu!B12,Calcu!B72)=TRUE,"","삭제")</f>
        <v>삭제</v>
      </c>
      <c r="B18" s="43"/>
      <c r="C18" s="325" t="e">
        <f ca="1">Calcu!AA12</f>
        <v>#N/A</v>
      </c>
      <c r="D18" s="378" t="e">
        <f ca="1">Calcu!AB12</f>
        <v>#N/A</v>
      </c>
      <c r="E18" s="380"/>
      <c r="F18" s="326" t="e">
        <f ca="1">Calcu!AA72</f>
        <v>#N/A</v>
      </c>
      <c r="G18" s="291" t="e">
        <f ca="1">Calcu!AB72</f>
        <v>#N/A</v>
      </c>
    </row>
    <row r="19" spans="1:7" ht="15" customHeight="1">
      <c r="A19" s="44" t="str">
        <f>IF(OR(Calcu!B13,Calcu!B73)=TRUE,"","삭제")</f>
        <v>삭제</v>
      </c>
      <c r="B19" s="43"/>
      <c r="C19" s="325" t="e">
        <f ca="1">Calcu!AA13</f>
        <v>#N/A</v>
      </c>
      <c r="D19" s="378" t="e">
        <f ca="1">Calcu!AB13</f>
        <v>#N/A</v>
      </c>
      <c r="E19" s="380"/>
      <c r="F19" s="326" t="e">
        <f ca="1">Calcu!AA73</f>
        <v>#N/A</v>
      </c>
      <c r="G19" s="291" t="e">
        <f ca="1">Calcu!AB73</f>
        <v>#N/A</v>
      </c>
    </row>
    <row r="20" spans="1:7" ht="15" customHeight="1">
      <c r="A20" s="44" t="str">
        <f>IF(OR(Calcu!B14,Calcu!B74)=TRUE,"","삭제")</f>
        <v>삭제</v>
      </c>
      <c r="B20" s="43"/>
      <c r="C20" s="325" t="e">
        <f ca="1">Calcu!AA14</f>
        <v>#N/A</v>
      </c>
      <c r="D20" s="378" t="e">
        <f ca="1">Calcu!AB14</f>
        <v>#N/A</v>
      </c>
      <c r="E20" s="380"/>
      <c r="F20" s="326" t="e">
        <f ca="1">Calcu!AA74</f>
        <v>#N/A</v>
      </c>
      <c r="G20" s="291" t="e">
        <f ca="1">Calcu!AB74</f>
        <v>#N/A</v>
      </c>
    </row>
    <row r="21" spans="1:7" ht="15" customHeight="1">
      <c r="A21" s="44" t="str">
        <f>IF(OR(Calcu!B15,Calcu!B75)=TRUE,"","삭제")</f>
        <v>삭제</v>
      </c>
      <c r="B21" s="43"/>
      <c r="C21" s="325" t="e">
        <f ca="1">Calcu!AA15</f>
        <v>#N/A</v>
      </c>
      <c r="D21" s="378" t="e">
        <f ca="1">Calcu!AB15</f>
        <v>#N/A</v>
      </c>
      <c r="E21" s="380"/>
      <c r="F21" s="326" t="e">
        <f ca="1">Calcu!AA75</f>
        <v>#N/A</v>
      </c>
      <c r="G21" s="291" t="e">
        <f ca="1">Calcu!AB75</f>
        <v>#N/A</v>
      </c>
    </row>
    <row r="22" spans="1:7" ht="15" customHeight="1">
      <c r="A22" s="44" t="str">
        <f>IF(OR(Calcu!B16,Calcu!B76)=TRUE,"","삭제")</f>
        <v>삭제</v>
      </c>
      <c r="B22" s="43"/>
      <c r="C22" s="325" t="e">
        <f ca="1">Calcu!AA16</f>
        <v>#N/A</v>
      </c>
      <c r="D22" s="378" t="e">
        <f ca="1">Calcu!AB16</f>
        <v>#N/A</v>
      </c>
      <c r="E22" s="380"/>
      <c r="F22" s="326" t="e">
        <f ca="1">Calcu!AA76</f>
        <v>#N/A</v>
      </c>
      <c r="G22" s="291" t="e">
        <f ca="1">Calcu!AB76</f>
        <v>#N/A</v>
      </c>
    </row>
    <row r="23" spans="1:7" ht="15" customHeight="1">
      <c r="A23" s="44" t="str">
        <f>IF(OR(Calcu!B17,Calcu!B77)=TRUE,"","삭제")</f>
        <v>삭제</v>
      </c>
      <c r="B23" s="43"/>
      <c r="C23" s="325" t="e">
        <f ca="1">Calcu!AA17</f>
        <v>#N/A</v>
      </c>
      <c r="D23" s="378" t="e">
        <f ca="1">Calcu!AB17</f>
        <v>#N/A</v>
      </c>
      <c r="E23" s="380"/>
      <c r="F23" s="326" t="e">
        <f ca="1">Calcu!AA77</f>
        <v>#N/A</v>
      </c>
      <c r="G23" s="291" t="e">
        <f ca="1">Calcu!AB77</f>
        <v>#N/A</v>
      </c>
    </row>
    <row r="24" spans="1:7" ht="15" customHeight="1">
      <c r="A24" s="44" t="str">
        <f>IF(OR(Calcu!B18,Calcu!B78)=TRUE,"","삭제")</f>
        <v>삭제</v>
      </c>
      <c r="B24" s="43"/>
      <c r="C24" s="325" t="e">
        <f ca="1">Calcu!AA18</f>
        <v>#N/A</v>
      </c>
      <c r="D24" s="378" t="e">
        <f ca="1">Calcu!AB18</f>
        <v>#N/A</v>
      </c>
      <c r="E24" s="380"/>
      <c r="F24" s="326" t="e">
        <f ca="1">Calcu!AA78</f>
        <v>#N/A</v>
      </c>
      <c r="G24" s="291" t="e">
        <f ca="1">Calcu!AB78</f>
        <v>#N/A</v>
      </c>
    </row>
    <row r="25" spans="1:7" ht="15" customHeight="1">
      <c r="A25" s="44" t="str">
        <f>IF(OR(Calcu!B19,Calcu!B79)=TRUE,"","삭제")</f>
        <v>삭제</v>
      </c>
      <c r="B25" s="43"/>
      <c r="C25" s="325" t="e">
        <f ca="1">Calcu!AA19</f>
        <v>#N/A</v>
      </c>
      <c r="D25" s="378" t="e">
        <f ca="1">Calcu!AB19</f>
        <v>#N/A</v>
      </c>
      <c r="E25" s="380"/>
      <c r="F25" s="326" t="e">
        <f ca="1">Calcu!AA79</f>
        <v>#N/A</v>
      </c>
      <c r="G25" s="291" t="e">
        <f ca="1">Calcu!AB79</f>
        <v>#N/A</v>
      </c>
    </row>
    <row r="26" spans="1:7" ht="15" customHeight="1">
      <c r="A26" s="44" t="str">
        <f>IF(OR(Calcu!B20,Calcu!B80)=TRUE,"","삭제")</f>
        <v>삭제</v>
      </c>
      <c r="B26" s="43"/>
      <c r="C26" s="325" t="e">
        <f ca="1">Calcu!AA20</f>
        <v>#N/A</v>
      </c>
      <c r="D26" s="378" t="e">
        <f ca="1">Calcu!AB20</f>
        <v>#N/A</v>
      </c>
      <c r="E26" s="380"/>
      <c r="F26" s="326" t="e">
        <f ca="1">Calcu!AA80</f>
        <v>#N/A</v>
      </c>
      <c r="G26" s="291" t="e">
        <f ca="1">Calcu!AB80</f>
        <v>#N/A</v>
      </c>
    </row>
    <row r="27" spans="1:7" ht="15" customHeight="1">
      <c r="A27" s="44" t="str">
        <f>IF(OR(Calcu!B21,Calcu!B81)=TRUE,"","삭제")</f>
        <v>삭제</v>
      </c>
      <c r="B27" s="43"/>
      <c r="C27" s="325" t="e">
        <f ca="1">Calcu!AA21</f>
        <v>#N/A</v>
      </c>
      <c r="D27" s="378" t="e">
        <f ca="1">Calcu!AB21</f>
        <v>#N/A</v>
      </c>
      <c r="E27" s="380"/>
      <c r="F27" s="326" t="e">
        <f ca="1">Calcu!AA81</f>
        <v>#N/A</v>
      </c>
      <c r="G27" s="291" t="e">
        <f ca="1">Calcu!AB81</f>
        <v>#N/A</v>
      </c>
    </row>
    <row r="28" spans="1:7" ht="15" customHeight="1">
      <c r="A28" s="44" t="str">
        <f>IF(OR(Calcu!B22,Calcu!B82)=TRUE,"","삭제")</f>
        <v>삭제</v>
      </c>
      <c r="B28" s="43"/>
      <c r="C28" s="325" t="e">
        <f ca="1">Calcu!AA22</f>
        <v>#N/A</v>
      </c>
      <c r="D28" s="378" t="e">
        <f ca="1">Calcu!AB22</f>
        <v>#N/A</v>
      </c>
      <c r="E28" s="380"/>
      <c r="F28" s="326" t="e">
        <f ca="1">Calcu!AA82</f>
        <v>#N/A</v>
      </c>
      <c r="G28" s="291" t="e">
        <f ca="1">Calcu!AB82</f>
        <v>#N/A</v>
      </c>
    </row>
    <row r="29" spans="1:7" ht="15" customHeight="1">
      <c r="A29" s="44" t="str">
        <f>IF(OR(Calcu!B23,Calcu!B83)=TRUE,"","삭제")</f>
        <v>삭제</v>
      </c>
      <c r="B29" s="43"/>
      <c r="C29" s="325" t="e">
        <f ca="1">Calcu!AA23</f>
        <v>#N/A</v>
      </c>
      <c r="D29" s="378" t="e">
        <f ca="1">Calcu!AB23</f>
        <v>#N/A</v>
      </c>
      <c r="E29" s="380"/>
      <c r="F29" s="326" t="e">
        <f ca="1">Calcu!AA83</f>
        <v>#N/A</v>
      </c>
      <c r="G29" s="291" t="e">
        <f ca="1">Calcu!AB83</f>
        <v>#N/A</v>
      </c>
    </row>
    <row r="30" spans="1:7" ht="15" customHeight="1">
      <c r="A30" s="44" t="str">
        <f>IF(OR(Calcu!B24,Calcu!B84)=TRUE,"","삭제")</f>
        <v>삭제</v>
      </c>
      <c r="B30" s="43"/>
      <c r="C30" s="325" t="e">
        <f ca="1">Calcu!AA24</f>
        <v>#N/A</v>
      </c>
      <c r="D30" s="378" t="e">
        <f ca="1">Calcu!AB24</f>
        <v>#N/A</v>
      </c>
      <c r="E30" s="380"/>
      <c r="F30" s="326" t="e">
        <f ca="1">Calcu!AA84</f>
        <v>#N/A</v>
      </c>
      <c r="G30" s="291" t="e">
        <f ca="1">Calcu!AB84</f>
        <v>#N/A</v>
      </c>
    </row>
    <row r="31" spans="1:7" ht="15" customHeight="1">
      <c r="A31" s="44" t="str">
        <f>IF(OR(Calcu!B25,Calcu!B85)=TRUE,"","삭제")</f>
        <v>삭제</v>
      </c>
      <c r="B31" s="43"/>
      <c r="C31" s="325" t="e">
        <f ca="1">Calcu!AA25</f>
        <v>#N/A</v>
      </c>
      <c r="D31" s="378" t="e">
        <f ca="1">Calcu!AB25</f>
        <v>#N/A</v>
      </c>
      <c r="E31" s="380"/>
      <c r="F31" s="326" t="e">
        <f ca="1">Calcu!AA85</f>
        <v>#N/A</v>
      </c>
      <c r="G31" s="291" t="e">
        <f ca="1">Calcu!AB85</f>
        <v>#N/A</v>
      </c>
    </row>
    <row r="32" spans="1:7" ht="15" customHeight="1">
      <c r="A32" s="44" t="str">
        <f>IF(OR(Calcu!B26,Calcu!B86)=TRUE,"","삭제")</f>
        <v>삭제</v>
      </c>
      <c r="B32" s="43"/>
      <c r="C32" s="325" t="e">
        <f ca="1">Calcu!AA26</f>
        <v>#N/A</v>
      </c>
      <c r="D32" s="378" t="e">
        <f ca="1">Calcu!AB26</f>
        <v>#N/A</v>
      </c>
      <c r="E32" s="380"/>
      <c r="F32" s="326" t="e">
        <f ca="1">Calcu!AA86</f>
        <v>#N/A</v>
      </c>
      <c r="G32" s="291" t="e">
        <f ca="1">Calcu!AB86</f>
        <v>#N/A</v>
      </c>
    </row>
    <row r="33" spans="1:7" ht="15" customHeight="1">
      <c r="A33" s="44" t="str">
        <f>IF(OR(Calcu!B27,Calcu!B87)=TRUE,"","삭제")</f>
        <v>삭제</v>
      </c>
      <c r="B33" s="43"/>
      <c r="C33" s="325" t="e">
        <f ca="1">Calcu!AA27</f>
        <v>#N/A</v>
      </c>
      <c r="D33" s="378" t="e">
        <f ca="1">Calcu!AB27</f>
        <v>#N/A</v>
      </c>
      <c r="E33" s="380"/>
      <c r="F33" s="326" t="e">
        <f ca="1">Calcu!AA87</f>
        <v>#N/A</v>
      </c>
      <c r="G33" s="291" t="e">
        <f ca="1">Calcu!AB87</f>
        <v>#N/A</v>
      </c>
    </row>
    <row r="34" spans="1:7" ht="15" customHeight="1">
      <c r="A34" s="44" t="str">
        <f>IF(OR(Calcu!B28,Calcu!B88)=TRUE,"","삭제")</f>
        <v>삭제</v>
      </c>
      <c r="B34" s="43"/>
      <c r="C34" s="325" t="e">
        <f ca="1">Calcu!AA28</f>
        <v>#N/A</v>
      </c>
      <c r="D34" s="378" t="e">
        <f ca="1">Calcu!AB28</f>
        <v>#N/A</v>
      </c>
      <c r="E34" s="380"/>
      <c r="F34" s="326" t="e">
        <f ca="1">Calcu!AA88</f>
        <v>#N/A</v>
      </c>
      <c r="G34" s="291" t="e">
        <f ca="1">Calcu!AB88</f>
        <v>#N/A</v>
      </c>
    </row>
    <row r="35" spans="1:7" ht="15" customHeight="1">
      <c r="A35" s="44" t="str">
        <f>IF(OR(Calcu!B29,Calcu!B89)=TRUE,"","삭제")</f>
        <v>삭제</v>
      </c>
      <c r="B35" s="43"/>
      <c r="C35" s="325" t="e">
        <f ca="1">Calcu!AA29</f>
        <v>#N/A</v>
      </c>
      <c r="D35" s="378" t="e">
        <f ca="1">Calcu!AB29</f>
        <v>#N/A</v>
      </c>
      <c r="E35" s="380"/>
      <c r="F35" s="326" t="e">
        <f ca="1">Calcu!AA89</f>
        <v>#N/A</v>
      </c>
      <c r="G35" s="291" t="e">
        <f ca="1">Calcu!AB89</f>
        <v>#N/A</v>
      </c>
    </row>
    <row r="36" spans="1:7" ht="15" customHeight="1">
      <c r="A36" s="300" t="str">
        <f>A12</f>
        <v>삭제</v>
      </c>
      <c r="C36" s="169"/>
      <c r="D36" s="169"/>
      <c r="E36" s="169"/>
      <c r="F36" s="169"/>
      <c r="G36" s="169"/>
    </row>
    <row r="37" spans="1:7" ht="15" customHeight="1">
      <c r="A37" s="300" t="str">
        <f>A36</f>
        <v>삭제</v>
      </c>
      <c r="C37" s="38" t="s">
        <v>464</v>
      </c>
      <c r="D37" s="53" t="e">
        <f ca="1">Calcu!Y111</f>
        <v>#N/A</v>
      </c>
      <c r="E37" s="205" t="e">
        <f ca="1">Calcu!Z111</f>
        <v>#N/A</v>
      </c>
    </row>
    <row r="38" spans="1:7" ht="15" customHeight="1">
      <c r="A38" s="300" t="str">
        <f>A37</f>
        <v>삭제</v>
      </c>
      <c r="D38" s="53" t="e">
        <f ca="1">IF(Calcu!W111="사다리꼴","(신뢰수준 95 %,","(신뢰수준 약 95 %,")</f>
        <v>#N/A</v>
      </c>
      <c r="E38" s="205" t="e">
        <f ca="1">Calcu!X111&amp;IF(Calcu!W111="사다리꼴",", 사다리꼴 확률분포)",")")</f>
        <v>#N/A</v>
      </c>
    </row>
    <row r="39" spans="1:7" ht="15" customHeight="1">
      <c r="A39" s="300" t="str">
        <f>A38</f>
        <v>삭제</v>
      </c>
      <c r="C39" s="38" t="s">
        <v>667</v>
      </c>
      <c r="D39" s="53"/>
      <c r="E39" s="205"/>
    </row>
    <row r="40" spans="1:7" ht="15" customHeight="1">
      <c r="A40" s="299" t="str">
        <f>IF(OR(Calcu!B130,Calcu!B190)=TRUE,"","삭제")</f>
        <v>삭제</v>
      </c>
    </row>
    <row r="41" spans="1:7" ht="15" customHeight="1">
      <c r="A41" s="299" t="str">
        <f t="shared" ref="A41:A45" si="0">A40</f>
        <v>삭제</v>
      </c>
      <c r="F41" s="38"/>
    </row>
    <row r="42" spans="1:7" ht="15" customHeight="1">
      <c r="A42" s="299" t="str">
        <f t="shared" si="0"/>
        <v>삭제</v>
      </c>
      <c r="C42" s="38" t="s">
        <v>567</v>
      </c>
      <c r="F42" s="38"/>
      <c r="G42" s="296"/>
    </row>
    <row r="43" spans="1:7" ht="15" customHeight="1">
      <c r="A43" s="299" t="str">
        <f t="shared" si="0"/>
        <v>삭제</v>
      </c>
      <c r="B43" s="44"/>
      <c r="C43" s="378" t="s">
        <v>519</v>
      </c>
      <c r="D43" s="385"/>
      <c r="E43" s="380"/>
      <c r="F43" s="385" t="s">
        <v>520</v>
      </c>
      <c r="G43" s="379"/>
    </row>
    <row r="44" spans="1:7" ht="15" customHeight="1">
      <c r="A44" s="299" t="str">
        <f t="shared" si="0"/>
        <v>삭제</v>
      </c>
      <c r="B44" s="44"/>
      <c r="C44" s="381" t="s">
        <v>129</v>
      </c>
      <c r="D44" s="381" t="s">
        <v>143</v>
      </c>
      <c r="E44" s="386"/>
      <c r="F44" s="391" t="s">
        <v>129</v>
      </c>
      <c r="G44" s="389" t="s">
        <v>143</v>
      </c>
    </row>
    <row r="45" spans="1:7" ht="15" customHeight="1">
      <c r="A45" s="299" t="str">
        <f t="shared" si="0"/>
        <v>삭제</v>
      </c>
      <c r="B45" s="43"/>
      <c r="C45" s="387"/>
      <c r="D45" s="387"/>
      <c r="E45" s="388"/>
      <c r="F45" s="392"/>
      <c r="G45" s="390"/>
    </row>
    <row r="46" spans="1:7" ht="15" customHeight="1">
      <c r="A46" s="44" t="str">
        <f>IF(OR(Calcu!B130,Calcu!B190)=TRUE,"","삭제")</f>
        <v>삭제</v>
      </c>
      <c r="B46" s="43"/>
      <c r="C46" s="325" t="e">
        <f ca="1">Calcu!AA130</f>
        <v>#N/A</v>
      </c>
      <c r="D46" s="378" t="e">
        <f ca="1">Calcu!AB130</f>
        <v>#N/A</v>
      </c>
      <c r="E46" s="380"/>
      <c r="F46" s="326" t="e">
        <f ca="1">Calcu!AA190</f>
        <v>#N/A</v>
      </c>
      <c r="G46" s="293" t="e">
        <f ca="1">Calcu!AB190</f>
        <v>#N/A</v>
      </c>
    </row>
    <row r="47" spans="1:7" ht="15" customHeight="1">
      <c r="A47" s="44" t="str">
        <f>IF(OR(Calcu!B131,Calcu!B191)=TRUE,"","삭제")</f>
        <v>삭제</v>
      </c>
      <c r="B47" s="43"/>
      <c r="C47" s="325" t="e">
        <f ca="1">Calcu!AA131</f>
        <v>#N/A</v>
      </c>
      <c r="D47" s="378" t="e">
        <f ca="1">Calcu!AB131</f>
        <v>#N/A</v>
      </c>
      <c r="E47" s="380"/>
      <c r="F47" s="326" t="e">
        <f ca="1">Calcu!AA191</f>
        <v>#N/A</v>
      </c>
      <c r="G47" s="293" t="e">
        <f ca="1">Calcu!AB191</f>
        <v>#N/A</v>
      </c>
    </row>
    <row r="48" spans="1:7" ht="15" customHeight="1">
      <c r="A48" s="44" t="str">
        <f>IF(OR(Calcu!B132,Calcu!B192)=TRUE,"","삭제")</f>
        <v>삭제</v>
      </c>
      <c r="B48" s="43"/>
      <c r="C48" s="325" t="e">
        <f ca="1">Calcu!AA132</f>
        <v>#N/A</v>
      </c>
      <c r="D48" s="378" t="e">
        <f ca="1">Calcu!AB132</f>
        <v>#N/A</v>
      </c>
      <c r="E48" s="380"/>
      <c r="F48" s="326" t="e">
        <f ca="1">Calcu!AA192</f>
        <v>#N/A</v>
      </c>
      <c r="G48" s="293" t="e">
        <f ca="1">Calcu!AB192</f>
        <v>#N/A</v>
      </c>
    </row>
    <row r="49" spans="1:7" ht="15" customHeight="1">
      <c r="A49" s="44" t="str">
        <f>IF(OR(Calcu!B133,Calcu!B193)=TRUE,"","삭제")</f>
        <v>삭제</v>
      </c>
      <c r="B49" s="43"/>
      <c r="C49" s="325" t="e">
        <f ca="1">Calcu!AA133</f>
        <v>#N/A</v>
      </c>
      <c r="D49" s="378" t="e">
        <f ca="1">Calcu!AB133</f>
        <v>#N/A</v>
      </c>
      <c r="E49" s="380"/>
      <c r="F49" s="326" t="e">
        <f ca="1">Calcu!AA193</f>
        <v>#N/A</v>
      </c>
      <c r="G49" s="293" t="e">
        <f ca="1">Calcu!AB193</f>
        <v>#N/A</v>
      </c>
    </row>
    <row r="50" spans="1:7" ht="15" customHeight="1">
      <c r="A50" s="44" t="str">
        <f>IF(OR(Calcu!B134,Calcu!B194)=TRUE,"","삭제")</f>
        <v>삭제</v>
      </c>
      <c r="B50" s="43"/>
      <c r="C50" s="325" t="e">
        <f ca="1">Calcu!AA134</f>
        <v>#N/A</v>
      </c>
      <c r="D50" s="378" t="e">
        <f ca="1">Calcu!AB134</f>
        <v>#N/A</v>
      </c>
      <c r="E50" s="380"/>
      <c r="F50" s="326" t="e">
        <f ca="1">Calcu!AA194</f>
        <v>#N/A</v>
      </c>
      <c r="G50" s="293" t="e">
        <f ca="1">Calcu!AB194</f>
        <v>#N/A</v>
      </c>
    </row>
    <row r="51" spans="1:7" ht="15" customHeight="1">
      <c r="A51" s="44" t="str">
        <f>IF(OR(Calcu!B135,Calcu!B195)=TRUE,"","삭제")</f>
        <v>삭제</v>
      </c>
      <c r="B51" s="43"/>
      <c r="C51" s="325" t="e">
        <f ca="1">Calcu!AA135</f>
        <v>#N/A</v>
      </c>
      <c r="D51" s="378" t="e">
        <f ca="1">Calcu!AB135</f>
        <v>#N/A</v>
      </c>
      <c r="E51" s="380"/>
      <c r="F51" s="326" t="e">
        <f ca="1">Calcu!AA195</f>
        <v>#N/A</v>
      </c>
      <c r="G51" s="293" t="e">
        <f ca="1">Calcu!AB195</f>
        <v>#N/A</v>
      </c>
    </row>
    <row r="52" spans="1:7" ht="15" customHeight="1">
      <c r="A52" s="44" t="str">
        <f>IF(OR(Calcu!B136,Calcu!B196)=TRUE,"","삭제")</f>
        <v>삭제</v>
      </c>
      <c r="B52" s="43"/>
      <c r="C52" s="325" t="e">
        <f ca="1">Calcu!AA136</f>
        <v>#N/A</v>
      </c>
      <c r="D52" s="378" t="e">
        <f ca="1">Calcu!AB136</f>
        <v>#N/A</v>
      </c>
      <c r="E52" s="380"/>
      <c r="F52" s="326" t="e">
        <f ca="1">Calcu!AA196</f>
        <v>#N/A</v>
      </c>
      <c r="G52" s="293" t="e">
        <f ca="1">Calcu!AB196</f>
        <v>#N/A</v>
      </c>
    </row>
    <row r="53" spans="1:7" ht="15" customHeight="1">
      <c r="A53" s="44" t="str">
        <f>IF(OR(Calcu!B137,Calcu!B197)=TRUE,"","삭제")</f>
        <v>삭제</v>
      </c>
      <c r="B53" s="43"/>
      <c r="C53" s="325" t="e">
        <f ca="1">Calcu!AA137</f>
        <v>#N/A</v>
      </c>
      <c r="D53" s="378" t="e">
        <f ca="1">Calcu!AB137</f>
        <v>#N/A</v>
      </c>
      <c r="E53" s="380"/>
      <c r="F53" s="326" t="e">
        <f ca="1">Calcu!AA197</f>
        <v>#N/A</v>
      </c>
      <c r="G53" s="293" t="e">
        <f ca="1">Calcu!AB197</f>
        <v>#N/A</v>
      </c>
    </row>
    <row r="54" spans="1:7" ht="15" customHeight="1">
      <c r="A54" s="44" t="str">
        <f>IF(OR(Calcu!B138,Calcu!B198)=TRUE,"","삭제")</f>
        <v>삭제</v>
      </c>
      <c r="B54" s="43"/>
      <c r="C54" s="325" t="e">
        <f ca="1">Calcu!AA138</f>
        <v>#N/A</v>
      </c>
      <c r="D54" s="378" t="e">
        <f ca="1">Calcu!AB138</f>
        <v>#N/A</v>
      </c>
      <c r="E54" s="380"/>
      <c r="F54" s="326" t="e">
        <f ca="1">Calcu!AA198</f>
        <v>#N/A</v>
      </c>
      <c r="G54" s="293" t="e">
        <f ca="1">Calcu!AB198</f>
        <v>#N/A</v>
      </c>
    </row>
    <row r="55" spans="1:7" ht="15" customHeight="1">
      <c r="A55" s="44" t="str">
        <f>IF(OR(Calcu!B139,Calcu!B199)=TRUE,"","삭제")</f>
        <v>삭제</v>
      </c>
      <c r="B55" s="43"/>
      <c r="C55" s="325" t="e">
        <f ca="1">Calcu!AA139</f>
        <v>#N/A</v>
      </c>
      <c r="D55" s="378" t="e">
        <f ca="1">Calcu!AB139</f>
        <v>#N/A</v>
      </c>
      <c r="E55" s="380"/>
      <c r="F55" s="326" t="e">
        <f ca="1">Calcu!AA199</f>
        <v>#N/A</v>
      </c>
      <c r="G55" s="293" t="e">
        <f ca="1">Calcu!AB199</f>
        <v>#N/A</v>
      </c>
    </row>
    <row r="56" spans="1:7" ht="15" customHeight="1">
      <c r="A56" s="44" t="str">
        <f>IF(OR(Calcu!B140,Calcu!B200)=TRUE,"","삭제")</f>
        <v>삭제</v>
      </c>
      <c r="B56" s="43"/>
      <c r="C56" s="325" t="e">
        <f ca="1">Calcu!AA140</f>
        <v>#N/A</v>
      </c>
      <c r="D56" s="378" t="e">
        <f ca="1">Calcu!AB140</f>
        <v>#N/A</v>
      </c>
      <c r="E56" s="380"/>
      <c r="F56" s="326" t="e">
        <f ca="1">Calcu!AA200</f>
        <v>#N/A</v>
      </c>
      <c r="G56" s="293" t="e">
        <f ca="1">Calcu!AB200</f>
        <v>#N/A</v>
      </c>
    </row>
    <row r="57" spans="1:7" ht="15" customHeight="1">
      <c r="A57" s="44" t="str">
        <f>IF(OR(Calcu!B141,Calcu!B201)=TRUE,"","삭제")</f>
        <v>삭제</v>
      </c>
      <c r="B57" s="43"/>
      <c r="C57" s="325" t="e">
        <f ca="1">Calcu!AA141</f>
        <v>#N/A</v>
      </c>
      <c r="D57" s="378" t="e">
        <f ca="1">Calcu!AB141</f>
        <v>#N/A</v>
      </c>
      <c r="E57" s="380"/>
      <c r="F57" s="326" t="e">
        <f ca="1">Calcu!AA201</f>
        <v>#N/A</v>
      </c>
      <c r="G57" s="293" t="e">
        <f ca="1">Calcu!AB201</f>
        <v>#N/A</v>
      </c>
    </row>
    <row r="58" spans="1:7" ht="15" customHeight="1">
      <c r="A58" s="44" t="str">
        <f>IF(OR(Calcu!B142,Calcu!B202)=TRUE,"","삭제")</f>
        <v>삭제</v>
      </c>
      <c r="B58" s="43"/>
      <c r="C58" s="325" t="e">
        <f ca="1">Calcu!AA142</f>
        <v>#N/A</v>
      </c>
      <c r="D58" s="378" t="e">
        <f ca="1">Calcu!AB142</f>
        <v>#N/A</v>
      </c>
      <c r="E58" s="380"/>
      <c r="F58" s="326" t="e">
        <f ca="1">Calcu!AA202</f>
        <v>#N/A</v>
      </c>
      <c r="G58" s="293" t="e">
        <f ca="1">Calcu!AB202</f>
        <v>#N/A</v>
      </c>
    </row>
    <row r="59" spans="1:7" ht="15" customHeight="1">
      <c r="A59" s="44" t="str">
        <f>IF(OR(Calcu!B143,Calcu!B203)=TRUE,"","삭제")</f>
        <v>삭제</v>
      </c>
      <c r="B59" s="43"/>
      <c r="C59" s="325" t="e">
        <f ca="1">Calcu!AA143</f>
        <v>#N/A</v>
      </c>
      <c r="D59" s="378" t="e">
        <f ca="1">Calcu!AB143</f>
        <v>#N/A</v>
      </c>
      <c r="E59" s="380"/>
      <c r="F59" s="326" t="e">
        <f ca="1">Calcu!AA203</f>
        <v>#N/A</v>
      </c>
      <c r="G59" s="293" t="e">
        <f ca="1">Calcu!AB203</f>
        <v>#N/A</v>
      </c>
    </row>
    <row r="60" spans="1:7" ht="15" customHeight="1">
      <c r="A60" s="44" t="str">
        <f>IF(OR(Calcu!B144,Calcu!B204)=TRUE,"","삭제")</f>
        <v>삭제</v>
      </c>
      <c r="B60" s="43"/>
      <c r="C60" s="325" t="e">
        <f ca="1">Calcu!AA144</f>
        <v>#N/A</v>
      </c>
      <c r="D60" s="378" t="e">
        <f ca="1">Calcu!AB144</f>
        <v>#N/A</v>
      </c>
      <c r="E60" s="380"/>
      <c r="F60" s="326" t="e">
        <f ca="1">Calcu!AA204</f>
        <v>#N/A</v>
      </c>
      <c r="G60" s="293" t="e">
        <f ca="1">Calcu!AB204</f>
        <v>#N/A</v>
      </c>
    </row>
    <row r="61" spans="1:7" ht="15" customHeight="1">
      <c r="A61" s="44" t="str">
        <f>IF(OR(Calcu!B145,Calcu!B205)=TRUE,"","삭제")</f>
        <v>삭제</v>
      </c>
      <c r="B61" s="43"/>
      <c r="C61" s="325" t="e">
        <f ca="1">Calcu!AA145</f>
        <v>#N/A</v>
      </c>
      <c r="D61" s="378" t="e">
        <f ca="1">Calcu!AB145</f>
        <v>#N/A</v>
      </c>
      <c r="E61" s="380"/>
      <c r="F61" s="326" t="e">
        <f ca="1">Calcu!AA205</f>
        <v>#N/A</v>
      </c>
      <c r="G61" s="293" t="e">
        <f ca="1">Calcu!AB205</f>
        <v>#N/A</v>
      </c>
    </row>
    <row r="62" spans="1:7" ht="15" customHeight="1">
      <c r="A62" s="44" t="str">
        <f>IF(OR(Calcu!B146,Calcu!B206)=TRUE,"","삭제")</f>
        <v>삭제</v>
      </c>
      <c r="B62" s="43"/>
      <c r="C62" s="325" t="e">
        <f ca="1">Calcu!AA146</f>
        <v>#N/A</v>
      </c>
      <c r="D62" s="378" t="e">
        <f ca="1">Calcu!AB146</f>
        <v>#N/A</v>
      </c>
      <c r="E62" s="380"/>
      <c r="F62" s="326" t="e">
        <f ca="1">Calcu!AA206</f>
        <v>#N/A</v>
      </c>
      <c r="G62" s="293" t="e">
        <f ca="1">Calcu!AB206</f>
        <v>#N/A</v>
      </c>
    </row>
    <row r="63" spans="1:7" ht="15" customHeight="1">
      <c r="A63" s="44" t="str">
        <f>IF(OR(Calcu!B147,Calcu!B207)=TRUE,"","삭제")</f>
        <v>삭제</v>
      </c>
      <c r="B63" s="43"/>
      <c r="C63" s="325" t="e">
        <f ca="1">Calcu!AA147</f>
        <v>#N/A</v>
      </c>
      <c r="D63" s="378" t="e">
        <f ca="1">Calcu!AB147</f>
        <v>#N/A</v>
      </c>
      <c r="E63" s="380"/>
      <c r="F63" s="326" t="e">
        <f ca="1">Calcu!AA207</f>
        <v>#N/A</v>
      </c>
      <c r="G63" s="293" t="e">
        <f ca="1">Calcu!AB207</f>
        <v>#N/A</v>
      </c>
    </row>
    <row r="64" spans="1:7" ht="15" customHeight="1">
      <c r="A64" s="44" t="str">
        <f>IF(OR(Calcu!B148,Calcu!B208)=TRUE,"","삭제")</f>
        <v>삭제</v>
      </c>
      <c r="B64" s="43"/>
      <c r="C64" s="325" t="e">
        <f ca="1">Calcu!AA148</f>
        <v>#N/A</v>
      </c>
      <c r="D64" s="378" t="e">
        <f ca="1">Calcu!AB148</f>
        <v>#N/A</v>
      </c>
      <c r="E64" s="380"/>
      <c r="F64" s="326" t="e">
        <f ca="1">Calcu!AA208</f>
        <v>#N/A</v>
      </c>
      <c r="G64" s="293" t="e">
        <f ca="1">Calcu!AB208</f>
        <v>#N/A</v>
      </c>
    </row>
    <row r="65" spans="1:7" ht="15" customHeight="1">
      <c r="A65" s="44" t="str">
        <f>IF(OR(Calcu!B149,Calcu!B209)=TRUE,"","삭제")</f>
        <v>삭제</v>
      </c>
      <c r="B65" s="43"/>
      <c r="C65" s="325" t="e">
        <f ca="1">Calcu!AA149</f>
        <v>#N/A</v>
      </c>
      <c r="D65" s="378" t="e">
        <f ca="1">Calcu!AB149</f>
        <v>#N/A</v>
      </c>
      <c r="E65" s="380"/>
      <c r="F65" s="326" t="e">
        <f ca="1">Calcu!AA209</f>
        <v>#N/A</v>
      </c>
      <c r="G65" s="293" t="e">
        <f ca="1">Calcu!AB209</f>
        <v>#N/A</v>
      </c>
    </row>
    <row r="66" spans="1:7" ht="15" customHeight="1">
      <c r="A66" s="300" t="str">
        <f>A40</f>
        <v>삭제</v>
      </c>
      <c r="C66" s="169"/>
      <c r="D66" s="169"/>
      <c r="E66" s="169"/>
      <c r="F66" s="169"/>
      <c r="G66" s="169"/>
    </row>
    <row r="67" spans="1:7" ht="15" customHeight="1">
      <c r="A67" s="300" t="str">
        <f>A66</f>
        <v>삭제</v>
      </c>
      <c r="C67" s="38" t="s">
        <v>464</v>
      </c>
      <c r="D67" s="53" t="e">
        <f ca="1">Calcu!Y231</f>
        <v>#N/A</v>
      </c>
      <c r="E67" s="205" t="e">
        <f ca="1">Calcu!Z231</f>
        <v>#N/A</v>
      </c>
    </row>
    <row r="68" spans="1:7" ht="15" customHeight="1">
      <c r="A68" s="300" t="str">
        <f>A67</f>
        <v>삭제</v>
      </c>
      <c r="D68" s="53" t="e">
        <f ca="1">IF(Calcu!W231="사다리꼴","(신뢰수준 95 %,","(신뢰수준 약 95 %,")</f>
        <v>#N/A</v>
      </c>
      <c r="E68" s="205" t="e">
        <f ca="1">Calcu!X231&amp;IF(Calcu!W231="사다리꼴",", 사다리꼴 확률분포)",")")</f>
        <v>#N/A</v>
      </c>
    </row>
    <row r="69" spans="1:7" ht="15" customHeight="1">
      <c r="A69" s="300" t="str">
        <f>A68</f>
        <v>삭제</v>
      </c>
      <c r="C69" s="38" t="s">
        <v>667</v>
      </c>
      <c r="D69" s="53"/>
      <c r="E69" s="205"/>
    </row>
    <row r="70" spans="1:7" ht="15" customHeight="1">
      <c r="A70" s="299" t="str">
        <f>IF(Calcu!B250=TRUE,"","삭제")</f>
        <v>삭제</v>
      </c>
    </row>
    <row r="71" spans="1:7" ht="15" customHeight="1">
      <c r="A71" s="299" t="str">
        <f>A70</f>
        <v>삭제</v>
      </c>
    </row>
    <row r="72" spans="1:7" ht="15" customHeight="1">
      <c r="A72" s="299" t="str">
        <f>A71</f>
        <v>삭제</v>
      </c>
      <c r="C72" s="38" t="s">
        <v>568</v>
      </c>
    </row>
    <row r="73" spans="1:7" ht="15" customHeight="1">
      <c r="A73" s="299" t="str">
        <f>A72</f>
        <v>삭제</v>
      </c>
      <c r="B73" s="44"/>
      <c r="C73" s="381" t="s">
        <v>129</v>
      </c>
      <c r="D73" s="381" t="s">
        <v>143</v>
      </c>
      <c r="E73" s="382"/>
    </row>
    <row r="74" spans="1:7" ht="15" customHeight="1">
      <c r="A74" s="299" t="str">
        <f>A73</f>
        <v>삭제</v>
      </c>
      <c r="B74" s="43"/>
      <c r="C74" s="387"/>
      <c r="D74" s="383"/>
      <c r="E74" s="384"/>
    </row>
    <row r="75" spans="1:7" ht="15" customHeight="1">
      <c r="A75" s="44" t="str">
        <f>IF(Calcu!B250=TRUE,"","삭제")</f>
        <v>삭제</v>
      </c>
      <c r="B75" s="43"/>
      <c r="C75" s="298" t="e">
        <f ca="1">Calcu!AA250</f>
        <v>#N/A</v>
      </c>
      <c r="D75" s="378" t="e">
        <f ca="1">Calcu!AB250</f>
        <v>#N/A</v>
      </c>
      <c r="E75" s="379"/>
    </row>
    <row r="76" spans="1:7" ht="15" customHeight="1">
      <c r="A76" s="44" t="str">
        <f>IF(Calcu!B251=TRUE,"","삭제")</f>
        <v>삭제</v>
      </c>
      <c r="B76" s="43"/>
      <c r="C76" s="298" t="e">
        <f ca="1">Calcu!AA251</f>
        <v>#N/A</v>
      </c>
      <c r="D76" s="378" t="e">
        <f ca="1">Calcu!AB251</f>
        <v>#N/A</v>
      </c>
      <c r="E76" s="379"/>
    </row>
    <row r="77" spans="1:7" ht="15" customHeight="1">
      <c r="A77" s="44" t="str">
        <f>IF(Calcu!B252=TRUE,"","삭제")</f>
        <v>삭제</v>
      </c>
      <c r="B77" s="43"/>
      <c r="C77" s="298" t="e">
        <f ca="1">Calcu!AA252</f>
        <v>#N/A</v>
      </c>
      <c r="D77" s="378" t="e">
        <f ca="1">Calcu!AB252</f>
        <v>#N/A</v>
      </c>
      <c r="E77" s="379"/>
    </row>
    <row r="78" spans="1:7" ht="15" customHeight="1">
      <c r="A78" s="44" t="str">
        <f>IF(Calcu!B253=TRUE,"","삭제")</f>
        <v>삭제</v>
      </c>
      <c r="B78" s="43"/>
      <c r="C78" s="298" t="e">
        <f ca="1">Calcu!AA253</f>
        <v>#N/A</v>
      </c>
      <c r="D78" s="378" t="e">
        <f ca="1">Calcu!AB253</f>
        <v>#N/A</v>
      </c>
      <c r="E78" s="379"/>
    </row>
    <row r="79" spans="1:7" ht="15" customHeight="1">
      <c r="A79" s="44" t="str">
        <f>IF(Calcu!B254=TRUE,"","삭제")</f>
        <v>삭제</v>
      </c>
      <c r="B79" s="43"/>
      <c r="C79" s="298" t="e">
        <f ca="1">Calcu!AA254</f>
        <v>#N/A</v>
      </c>
      <c r="D79" s="378" t="e">
        <f ca="1">Calcu!AB254</f>
        <v>#N/A</v>
      </c>
      <c r="E79" s="379"/>
    </row>
    <row r="80" spans="1:7" ht="15" customHeight="1">
      <c r="A80" s="44" t="str">
        <f>IF(Calcu!B255=TRUE,"","삭제")</f>
        <v>삭제</v>
      </c>
      <c r="B80" s="43"/>
      <c r="C80" s="298" t="e">
        <f ca="1">Calcu!AA255</f>
        <v>#N/A</v>
      </c>
      <c r="D80" s="378" t="e">
        <f ca="1">Calcu!AB255</f>
        <v>#N/A</v>
      </c>
      <c r="E80" s="379"/>
    </row>
    <row r="81" spans="1:5" ht="15" customHeight="1">
      <c r="A81" s="44" t="str">
        <f>IF(Calcu!B256=TRUE,"","삭제")</f>
        <v>삭제</v>
      </c>
      <c r="B81" s="43"/>
      <c r="C81" s="298" t="e">
        <f ca="1">Calcu!AA256</f>
        <v>#N/A</v>
      </c>
      <c r="D81" s="378" t="e">
        <f ca="1">Calcu!AB256</f>
        <v>#N/A</v>
      </c>
      <c r="E81" s="379"/>
    </row>
    <row r="82" spans="1:5" ht="15" customHeight="1">
      <c r="A82" s="44" t="str">
        <f>IF(Calcu!B257=TRUE,"","삭제")</f>
        <v>삭제</v>
      </c>
      <c r="B82" s="43"/>
      <c r="C82" s="298" t="e">
        <f ca="1">Calcu!AA257</f>
        <v>#N/A</v>
      </c>
      <c r="D82" s="378" t="e">
        <f ca="1">Calcu!AB257</f>
        <v>#N/A</v>
      </c>
      <c r="E82" s="379"/>
    </row>
    <row r="83" spans="1:5" ht="15" customHeight="1">
      <c r="A83" s="44" t="str">
        <f>IF(Calcu!B258=TRUE,"","삭제")</f>
        <v>삭제</v>
      </c>
      <c r="B83" s="43"/>
      <c r="C83" s="298" t="e">
        <f ca="1">Calcu!AA258</f>
        <v>#N/A</v>
      </c>
      <c r="D83" s="378" t="e">
        <f ca="1">Calcu!AB258</f>
        <v>#N/A</v>
      </c>
      <c r="E83" s="379"/>
    </row>
    <row r="84" spans="1:5" ht="15" customHeight="1">
      <c r="A84" s="44" t="str">
        <f>IF(Calcu!B259=TRUE,"","삭제")</f>
        <v>삭제</v>
      </c>
      <c r="B84" s="43"/>
      <c r="C84" s="298" t="e">
        <f ca="1">Calcu!AA259</f>
        <v>#N/A</v>
      </c>
      <c r="D84" s="378" t="e">
        <f ca="1">Calcu!AB259</f>
        <v>#N/A</v>
      </c>
      <c r="E84" s="379"/>
    </row>
    <row r="85" spans="1:5" ht="15" customHeight="1">
      <c r="A85" s="44" t="str">
        <f>IF(Calcu!B260=TRUE,"","삭제")</f>
        <v>삭제</v>
      </c>
      <c r="B85" s="43"/>
      <c r="C85" s="298" t="e">
        <f ca="1">Calcu!AA260</f>
        <v>#N/A</v>
      </c>
      <c r="D85" s="378" t="e">
        <f ca="1">Calcu!AB260</f>
        <v>#N/A</v>
      </c>
      <c r="E85" s="379"/>
    </row>
    <row r="86" spans="1:5" ht="15" customHeight="1">
      <c r="A86" s="44" t="str">
        <f>IF(Calcu!B261=TRUE,"","삭제")</f>
        <v>삭제</v>
      </c>
      <c r="B86" s="43"/>
      <c r="C86" s="298" t="e">
        <f ca="1">Calcu!AA261</f>
        <v>#N/A</v>
      </c>
      <c r="D86" s="378" t="e">
        <f ca="1">Calcu!AB261</f>
        <v>#N/A</v>
      </c>
      <c r="E86" s="379"/>
    </row>
    <row r="87" spans="1:5" ht="15" customHeight="1">
      <c r="A87" s="44" t="str">
        <f>IF(Calcu!B262=TRUE,"","삭제")</f>
        <v>삭제</v>
      </c>
      <c r="B87" s="43"/>
      <c r="C87" s="298" t="e">
        <f ca="1">Calcu!AA262</f>
        <v>#N/A</v>
      </c>
      <c r="D87" s="378" t="e">
        <f ca="1">Calcu!AB262</f>
        <v>#N/A</v>
      </c>
      <c r="E87" s="379"/>
    </row>
    <row r="88" spans="1:5" ht="15" customHeight="1">
      <c r="A88" s="44" t="str">
        <f>IF(Calcu!B263=TRUE,"","삭제")</f>
        <v>삭제</v>
      </c>
      <c r="B88" s="43"/>
      <c r="C88" s="298" t="e">
        <f ca="1">Calcu!AA263</f>
        <v>#N/A</v>
      </c>
      <c r="D88" s="378" t="e">
        <f ca="1">Calcu!AB263</f>
        <v>#N/A</v>
      </c>
      <c r="E88" s="379"/>
    </row>
    <row r="89" spans="1:5" ht="15" customHeight="1">
      <c r="A89" s="44" t="str">
        <f>IF(Calcu!B264=TRUE,"","삭제")</f>
        <v>삭제</v>
      </c>
      <c r="B89" s="43"/>
      <c r="C89" s="298" t="e">
        <f ca="1">Calcu!AA264</f>
        <v>#N/A</v>
      </c>
      <c r="D89" s="378" t="e">
        <f ca="1">Calcu!AB264</f>
        <v>#N/A</v>
      </c>
      <c r="E89" s="379"/>
    </row>
    <row r="90" spans="1:5" ht="15" customHeight="1">
      <c r="A90" s="44" t="str">
        <f>IF(Calcu!B265=TRUE,"","삭제")</f>
        <v>삭제</v>
      </c>
      <c r="B90" s="43"/>
      <c r="C90" s="298" t="e">
        <f ca="1">Calcu!AA265</f>
        <v>#N/A</v>
      </c>
      <c r="D90" s="378" t="e">
        <f ca="1">Calcu!AB265</f>
        <v>#N/A</v>
      </c>
      <c r="E90" s="379"/>
    </row>
    <row r="91" spans="1:5" ht="15" customHeight="1">
      <c r="A91" s="44" t="str">
        <f>IF(Calcu!B266=TRUE,"","삭제")</f>
        <v>삭제</v>
      </c>
      <c r="B91" s="43"/>
      <c r="C91" s="298" t="e">
        <f ca="1">Calcu!AA266</f>
        <v>#N/A</v>
      </c>
      <c r="D91" s="378" t="e">
        <f ca="1">Calcu!AB266</f>
        <v>#N/A</v>
      </c>
      <c r="E91" s="379"/>
    </row>
    <row r="92" spans="1:5" ht="15" customHeight="1">
      <c r="A92" s="44" t="str">
        <f>IF(Calcu!B267=TRUE,"","삭제")</f>
        <v>삭제</v>
      </c>
      <c r="B92" s="43"/>
      <c r="C92" s="298" t="e">
        <f ca="1">Calcu!AA267</f>
        <v>#N/A</v>
      </c>
      <c r="D92" s="378" t="e">
        <f ca="1">Calcu!AB267</f>
        <v>#N/A</v>
      </c>
      <c r="E92" s="379"/>
    </row>
    <row r="93" spans="1:5" ht="15" customHeight="1">
      <c r="A93" s="44" t="str">
        <f>IF(Calcu!B268=TRUE,"","삭제")</f>
        <v>삭제</v>
      </c>
      <c r="B93" s="43"/>
      <c r="C93" s="298" t="e">
        <f ca="1">Calcu!AA268</f>
        <v>#N/A</v>
      </c>
      <c r="D93" s="378" t="e">
        <f ca="1">Calcu!AB268</f>
        <v>#N/A</v>
      </c>
      <c r="E93" s="379"/>
    </row>
    <row r="94" spans="1:5" ht="15" customHeight="1">
      <c r="A94" s="44" t="str">
        <f>IF(Calcu!B269=TRUE,"","삭제")</f>
        <v>삭제</v>
      </c>
      <c r="B94" s="43"/>
      <c r="C94" s="298" t="e">
        <f ca="1">Calcu!AA269</f>
        <v>#N/A</v>
      </c>
      <c r="D94" s="378" t="e">
        <f ca="1">Calcu!AB269</f>
        <v>#N/A</v>
      </c>
      <c r="E94" s="379"/>
    </row>
    <row r="95" spans="1:5" ht="15" customHeight="1">
      <c r="A95" s="300" t="str">
        <f>A70</f>
        <v>삭제</v>
      </c>
      <c r="C95" s="169"/>
      <c r="D95" s="169"/>
      <c r="E95" s="51"/>
    </row>
    <row r="96" spans="1:5" ht="15" customHeight="1">
      <c r="A96" s="300" t="str">
        <f>A95</f>
        <v>삭제</v>
      </c>
      <c r="C96" s="38" t="s">
        <v>464</v>
      </c>
      <c r="D96" s="53" t="e">
        <f ca="1">Calcu!T286</f>
        <v>#N/A</v>
      </c>
      <c r="E96" s="205" t="e">
        <f ca="1">Calcu!U286</f>
        <v>#N/A</v>
      </c>
    </row>
    <row r="97" spans="1:8" ht="15" customHeight="1">
      <c r="A97" s="300" t="str">
        <f>A96</f>
        <v>삭제</v>
      </c>
      <c r="D97" s="53" t="e">
        <f ca="1">IF(Calcu!E295="사다리꼴","(신뢰수준 95 %,","(신뢰수준 약 95 %,")</f>
        <v>#N/A</v>
      </c>
      <c r="E97" s="205" t="e">
        <f ca="1">Calcu!E296&amp;IF(Calcu!E295="사다리꼴",", 사다리꼴 확률분포)",")")</f>
        <v>#N/A</v>
      </c>
      <c r="G97" s="50"/>
    </row>
    <row r="98" spans="1:8" ht="15" customHeight="1">
      <c r="A98" s="300" t="str">
        <f>A97</f>
        <v>삭제</v>
      </c>
      <c r="C98" s="38" t="s">
        <v>667</v>
      </c>
      <c r="D98" s="53"/>
      <c r="E98" s="205"/>
    </row>
    <row r="99" spans="1:8" ht="15" customHeight="1">
      <c r="C99" s="73"/>
      <c r="D99" s="73"/>
      <c r="E99" s="73"/>
      <c r="F99" s="73"/>
      <c r="G99" s="73"/>
      <c r="H99" s="74"/>
    </row>
  </sheetData>
  <mergeCells count="75">
    <mergeCell ref="D21:E21"/>
    <mergeCell ref="D22:E22"/>
    <mergeCell ref="D23:E23"/>
    <mergeCell ref="D24:E24"/>
    <mergeCell ref="D25:E25"/>
    <mergeCell ref="D93:E93"/>
    <mergeCell ref="D94:E94"/>
    <mergeCell ref="A1:I2"/>
    <mergeCell ref="C14:C15"/>
    <mergeCell ref="C13:E13"/>
    <mergeCell ref="D14:E15"/>
    <mergeCell ref="F13:G13"/>
    <mergeCell ref="F14:F15"/>
    <mergeCell ref="G14:G15"/>
    <mergeCell ref="D16:E16"/>
    <mergeCell ref="D17:E17"/>
    <mergeCell ref="D18:E18"/>
    <mergeCell ref="D31:E31"/>
    <mergeCell ref="D32:E32"/>
    <mergeCell ref="D19:E19"/>
    <mergeCell ref="D20:E20"/>
    <mergeCell ref="F43:G43"/>
    <mergeCell ref="C73:C74"/>
    <mergeCell ref="G44:G45"/>
    <mergeCell ref="D47:E47"/>
    <mergeCell ref="D48:E48"/>
    <mergeCell ref="D49:E49"/>
    <mergeCell ref="C44:C45"/>
    <mergeCell ref="F44:F45"/>
    <mergeCell ref="D50:E50"/>
    <mergeCell ref="D51:E51"/>
    <mergeCell ref="D52:E52"/>
    <mergeCell ref="D53:E53"/>
    <mergeCell ref="D54:E54"/>
    <mergeCell ref="D55:E55"/>
    <mergeCell ref="D56:E56"/>
    <mergeCell ref="D57:E57"/>
    <mergeCell ref="D26:E26"/>
    <mergeCell ref="D27:E27"/>
    <mergeCell ref="D28:E28"/>
    <mergeCell ref="D29:E29"/>
    <mergeCell ref="D30:E30"/>
    <mergeCell ref="D33:E33"/>
    <mergeCell ref="D34:E34"/>
    <mergeCell ref="D35:E35"/>
    <mergeCell ref="C43:E43"/>
    <mergeCell ref="D46:E46"/>
    <mergeCell ref="D44:E45"/>
    <mergeCell ref="D58:E58"/>
    <mergeCell ref="D59:E59"/>
    <mergeCell ref="D60:E60"/>
    <mergeCell ref="D75:E75"/>
    <mergeCell ref="D73:E74"/>
    <mergeCell ref="D76:E76"/>
    <mergeCell ref="D77:E77"/>
    <mergeCell ref="D61:E61"/>
    <mergeCell ref="D62:E62"/>
    <mergeCell ref="D63:E63"/>
    <mergeCell ref="D64:E64"/>
    <mergeCell ref="D65:E65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03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2" width="6.77734375" style="37" customWidth="1"/>
    <col min="3" max="3" width="12.77734375" style="37" customWidth="1"/>
    <col min="4" max="4" width="9.77734375" style="37" customWidth="1"/>
    <col min="5" max="5" width="3.77734375" style="37" customWidth="1"/>
    <col min="6" max="7" width="12.77734375" style="37" customWidth="1"/>
    <col min="8" max="9" width="6.77734375" style="37" customWidth="1"/>
    <col min="10" max="16384" width="10.77734375" style="37"/>
  </cols>
  <sheetData>
    <row r="1" spans="1:9" s="78" customFormat="1" ht="33" customHeight="1">
      <c r="A1" s="399" t="s">
        <v>58</v>
      </c>
      <c r="B1" s="399"/>
      <c r="C1" s="399"/>
      <c r="D1" s="399"/>
      <c r="E1" s="399"/>
      <c r="F1" s="399"/>
      <c r="G1" s="399"/>
      <c r="H1" s="399"/>
      <c r="I1" s="399"/>
    </row>
    <row r="2" spans="1:9" s="78" customFormat="1" ht="33" customHeight="1">
      <c r="A2" s="399"/>
      <c r="B2" s="399"/>
      <c r="C2" s="399"/>
      <c r="D2" s="399"/>
      <c r="E2" s="399"/>
      <c r="F2" s="399"/>
      <c r="G2" s="399"/>
      <c r="H2" s="399"/>
      <c r="I2" s="399"/>
    </row>
    <row r="3" spans="1:9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</row>
    <row r="4" spans="1:9" s="49" customFormat="1" ht="13.5" customHeight="1">
      <c r="A4" s="77" t="str">
        <f>" 교   정   번   호(Calibration No) : "&amp;기본정보!H3</f>
        <v xml:space="preserve"> 교   정   번   호(Calibration No) : </v>
      </c>
      <c r="B4" s="88"/>
      <c r="C4" s="76"/>
      <c r="D4" s="253"/>
      <c r="E4" s="76"/>
      <c r="F4" s="76"/>
      <c r="G4" s="90"/>
      <c r="H4" s="90"/>
      <c r="I4" s="75"/>
    </row>
    <row r="5" spans="1:9" s="36" customFormat="1" ht="15" customHeight="1"/>
    <row r="6" spans="1:9" ht="15" customHeight="1">
      <c r="C6" s="54" t="str">
        <f>"○ Description : "&amp;기본정보!C$5</f>
        <v xml:space="preserve">○ Description : </v>
      </c>
      <c r="D6" s="54"/>
    </row>
    <row r="7" spans="1:9" ht="15" customHeight="1">
      <c r="C7" s="54" t="str">
        <f>"○ Manufacturer  : "&amp;기본정보!C$6</f>
        <v xml:space="preserve">○ Manufacturer  : </v>
      </c>
      <c r="D7" s="54"/>
    </row>
    <row r="8" spans="1:9" ht="15" customHeight="1">
      <c r="C8" s="54" t="str">
        <f>"○ Model Name : "&amp;기본정보!C$7</f>
        <v xml:space="preserve">○ Model Name : </v>
      </c>
      <c r="D8" s="54"/>
    </row>
    <row r="9" spans="1:9" ht="15" customHeight="1">
      <c r="C9" s="54" t="str">
        <f>"○ Serial Number : "&amp;기본정보!C$8</f>
        <v xml:space="preserve">○ Serial Number : </v>
      </c>
      <c r="D9" s="54"/>
    </row>
    <row r="10" spans="1:9" ht="15" customHeight="1">
      <c r="C10" s="54" t="str">
        <f ca="1">"○ Resolution : "&amp;Calcu!N4&amp;" mm"</f>
        <v>○ Resolution : 0 mm</v>
      </c>
    </row>
    <row r="12" spans="1:9" ht="15" customHeight="1">
      <c r="A12" s="299" t="str">
        <f>IF(OR(Calcu!B10,Calcu!B70)=TRUE,"","삭제")</f>
        <v>삭제</v>
      </c>
      <c r="C12" s="38" t="s">
        <v>525</v>
      </c>
      <c r="D12" s="38"/>
      <c r="F12" s="38"/>
    </row>
    <row r="13" spans="1:9" ht="15" customHeight="1">
      <c r="A13" s="300" t="str">
        <f>A12</f>
        <v>삭제</v>
      </c>
      <c r="C13" s="378" t="s">
        <v>521</v>
      </c>
      <c r="D13" s="385"/>
      <c r="E13" s="380"/>
      <c r="F13" s="385" t="s">
        <v>522</v>
      </c>
      <c r="G13" s="379"/>
    </row>
    <row r="14" spans="1:9" ht="15" customHeight="1">
      <c r="A14" s="300" t="str">
        <f>A13</f>
        <v>삭제</v>
      </c>
      <c r="C14" s="394" t="s">
        <v>130</v>
      </c>
      <c r="D14" s="381" t="s">
        <v>144</v>
      </c>
      <c r="E14" s="386"/>
      <c r="F14" s="382" t="s">
        <v>130</v>
      </c>
      <c r="G14" s="382" t="s">
        <v>545</v>
      </c>
    </row>
    <row r="15" spans="1:9" ht="15" customHeight="1">
      <c r="A15" s="300" t="str">
        <f>A14</f>
        <v>삭제</v>
      </c>
      <c r="C15" s="398"/>
      <c r="D15" s="383"/>
      <c r="E15" s="388"/>
      <c r="F15" s="397"/>
      <c r="G15" s="396"/>
    </row>
    <row r="16" spans="1:9" ht="15" customHeight="1">
      <c r="A16" s="44" t="str">
        <f>IF(OR(Calcu!B10,Calcu!B70)=TRUE,"","삭제")</f>
        <v>삭제</v>
      </c>
      <c r="B16" s="43"/>
      <c r="C16" s="329" t="e">
        <f ca="1">Calcu!AA10</f>
        <v>#N/A</v>
      </c>
      <c r="D16" s="378" t="e">
        <f ca="1">Calcu!AB10</f>
        <v>#N/A</v>
      </c>
      <c r="E16" s="380"/>
      <c r="F16" s="328" t="e">
        <f ca="1">Calcu!AA70</f>
        <v>#N/A</v>
      </c>
      <c r="G16" s="302" t="e">
        <f ca="1">Calcu!AB70</f>
        <v>#N/A</v>
      </c>
    </row>
    <row r="17" spans="1:7" ht="15" customHeight="1">
      <c r="A17" s="44" t="str">
        <f>IF(OR(Calcu!B11,Calcu!B71)=TRUE,"","삭제")</f>
        <v>삭제</v>
      </c>
      <c r="B17" s="43"/>
      <c r="C17" s="329" t="e">
        <f ca="1">Calcu!AA11</f>
        <v>#N/A</v>
      </c>
      <c r="D17" s="378" t="e">
        <f ca="1">Calcu!AB11</f>
        <v>#N/A</v>
      </c>
      <c r="E17" s="380"/>
      <c r="F17" s="328" t="e">
        <f ca="1">Calcu!AA71</f>
        <v>#N/A</v>
      </c>
      <c r="G17" s="302" t="e">
        <f ca="1">Calcu!AB71</f>
        <v>#N/A</v>
      </c>
    </row>
    <row r="18" spans="1:7" ht="15" customHeight="1">
      <c r="A18" s="44" t="str">
        <f>IF(OR(Calcu!B12,Calcu!B72)=TRUE,"","삭제")</f>
        <v>삭제</v>
      </c>
      <c r="B18" s="43"/>
      <c r="C18" s="329" t="e">
        <f ca="1">Calcu!AA12</f>
        <v>#N/A</v>
      </c>
      <c r="D18" s="378" t="e">
        <f ca="1">Calcu!AB12</f>
        <v>#N/A</v>
      </c>
      <c r="E18" s="380"/>
      <c r="F18" s="328" t="e">
        <f ca="1">Calcu!AA72</f>
        <v>#N/A</v>
      </c>
      <c r="G18" s="302" t="e">
        <f ca="1">Calcu!AB72</f>
        <v>#N/A</v>
      </c>
    </row>
    <row r="19" spans="1:7" ht="15" customHeight="1">
      <c r="A19" s="44" t="str">
        <f>IF(OR(Calcu!B13,Calcu!B73)=TRUE,"","삭제")</f>
        <v>삭제</v>
      </c>
      <c r="B19" s="43"/>
      <c r="C19" s="329" t="e">
        <f ca="1">Calcu!AA13</f>
        <v>#N/A</v>
      </c>
      <c r="D19" s="378" t="e">
        <f ca="1">Calcu!AB13</f>
        <v>#N/A</v>
      </c>
      <c r="E19" s="380"/>
      <c r="F19" s="328" t="e">
        <f ca="1">Calcu!AA73</f>
        <v>#N/A</v>
      </c>
      <c r="G19" s="302" t="e">
        <f ca="1">Calcu!AB73</f>
        <v>#N/A</v>
      </c>
    </row>
    <row r="20" spans="1:7" ht="15" customHeight="1">
      <c r="A20" s="44" t="str">
        <f>IF(OR(Calcu!B14,Calcu!B74)=TRUE,"","삭제")</f>
        <v>삭제</v>
      </c>
      <c r="B20" s="43"/>
      <c r="C20" s="329" t="e">
        <f ca="1">Calcu!AA14</f>
        <v>#N/A</v>
      </c>
      <c r="D20" s="378" t="e">
        <f ca="1">Calcu!AB14</f>
        <v>#N/A</v>
      </c>
      <c r="E20" s="380"/>
      <c r="F20" s="328" t="e">
        <f ca="1">Calcu!AA74</f>
        <v>#N/A</v>
      </c>
      <c r="G20" s="302" t="e">
        <f ca="1">Calcu!AB74</f>
        <v>#N/A</v>
      </c>
    </row>
    <row r="21" spans="1:7" ht="15" customHeight="1">
      <c r="A21" s="44" t="str">
        <f>IF(OR(Calcu!B15,Calcu!B75)=TRUE,"","삭제")</f>
        <v>삭제</v>
      </c>
      <c r="B21" s="43"/>
      <c r="C21" s="329" t="e">
        <f ca="1">Calcu!AA15</f>
        <v>#N/A</v>
      </c>
      <c r="D21" s="378" t="e">
        <f ca="1">Calcu!AB15</f>
        <v>#N/A</v>
      </c>
      <c r="E21" s="380"/>
      <c r="F21" s="328" t="e">
        <f ca="1">Calcu!AA75</f>
        <v>#N/A</v>
      </c>
      <c r="G21" s="302" t="e">
        <f ca="1">Calcu!AB75</f>
        <v>#N/A</v>
      </c>
    </row>
    <row r="22" spans="1:7" ht="15" customHeight="1">
      <c r="A22" s="44" t="str">
        <f>IF(OR(Calcu!B16,Calcu!B76)=TRUE,"","삭제")</f>
        <v>삭제</v>
      </c>
      <c r="B22" s="43"/>
      <c r="C22" s="329" t="e">
        <f ca="1">Calcu!AA16</f>
        <v>#N/A</v>
      </c>
      <c r="D22" s="378" t="e">
        <f ca="1">Calcu!AB16</f>
        <v>#N/A</v>
      </c>
      <c r="E22" s="380"/>
      <c r="F22" s="328" t="e">
        <f ca="1">Calcu!AA76</f>
        <v>#N/A</v>
      </c>
      <c r="G22" s="302" t="e">
        <f ca="1">Calcu!AB76</f>
        <v>#N/A</v>
      </c>
    </row>
    <row r="23" spans="1:7" ht="15" customHeight="1">
      <c r="A23" s="44" t="str">
        <f>IF(OR(Calcu!B17,Calcu!B77)=TRUE,"","삭제")</f>
        <v>삭제</v>
      </c>
      <c r="B23" s="43"/>
      <c r="C23" s="329" t="e">
        <f ca="1">Calcu!AA17</f>
        <v>#N/A</v>
      </c>
      <c r="D23" s="378" t="e">
        <f ca="1">Calcu!AB17</f>
        <v>#N/A</v>
      </c>
      <c r="E23" s="380"/>
      <c r="F23" s="328" t="e">
        <f ca="1">Calcu!AA77</f>
        <v>#N/A</v>
      </c>
      <c r="G23" s="302" t="e">
        <f ca="1">Calcu!AB77</f>
        <v>#N/A</v>
      </c>
    </row>
    <row r="24" spans="1:7" ht="15" customHeight="1">
      <c r="A24" s="44" t="str">
        <f>IF(OR(Calcu!B18,Calcu!B78)=TRUE,"","삭제")</f>
        <v>삭제</v>
      </c>
      <c r="B24" s="43"/>
      <c r="C24" s="329" t="e">
        <f ca="1">Calcu!AA18</f>
        <v>#N/A</v>
      </c>
      <c r="D24" s="378" t="e">
        <f ca="1">Calcu!AB18</f>
        <v>#N/A</v>
      </c>
      <c r="E24" s="380"/>
      <c r="F24" s="328" t="e">
        <f ca="1">Calcu!AA78</f>
        <v>#N/A</v>
      </c>
      <c r="G24" s="302" t="e">
        <f ca="1">Calcu!AB78</f>
        <v>#N/A</v>
      </c>
    </row>
    <row r="25" spans="1:7" ht="15" customHeight="1">
      <c r="A25" s="44" t="str">
        <f>IF(OR(Calcu!B19,Calcu!B79)=TRUE,"","삭제")</f>
        <v>삭제</v>
      </c>
      <c r="B25" s="43"/>
      <c r="C25" s="329" t="e">
        <f ca="1">Calcu!AA19</f>
        <v>#N/A</v>
      </c>
      <c r="D25" s="378" t="e">
        <f ca="1">Calcu!AB19</f>
        <v>#N/A</v>
      </c>
      <c r="E25" s="380"/>
      <c r="F25" s="328" t="e">
        <f ca="1">Calcu!AA79</f>
        <v>#N/A</v>
      </c>
      <c r="G25" s="302" t="e">
        <f ca="1">Calcu!AB79</f>
        <v>#N/A</v>
      </c>
    </row>
    <row r="26" spans="1:7" ht="15" customHeight="1">
      <c r="A26" s="44" t="str">
        <f>IF(OR(Calcu!B20,Calcu!B80)=TRUE,"","삭제")</f>
        <v>삭제</v>
      </c>
      <c r="B26" s="43"/>
      <c r="C26" s="329" t="e">
        <f ca="1">Calcu!AA20</f>
        <v>#N/A</v>
      </c>
      <c r="D26" s="378" t="e">
        <f ca="1">Calcu!AB20</f>
        <v>#N/A</v>
      </c>
      <c r="E26" s="380"/>
      <c r="F26" s="328" t="e">
        <f ca="1">Calcu!AA80</f>
        <v>#N/A</v>
      </c>
      <c r="G26" s="302" t="e">
        <f ca="1">Calcu!AB80</f>
        <v>#N/A</v>
      </c>
    </row>
    <row r="27" spans="1:7" ht="15" customHeight="1">
      <c r="A27" s="44" t="str">
        <f>IF(OR(Calcu!B21,Calcu!B81)=TRUE,"","삭제")</f>
        <v>삭제</v>
      </c>
      <c r="B27" s="43"/>
      <c r="C27" s="329" t="e">
        <f ca="1">Calcu!AA21</f>
        <v>#N/A</v>
      </c>
      <c r="D27" s="378" t="e">
        <f ca="1">Calcu!AB21</f>
        <v>#N/A</v>
      </c>
      <c r="E27" s="380"/>
      <c r="F27" s="328" t="e">
        <f ca="1">Calcu!AA81</f>
        <v>#N/A</v>
      </c>
      <c r="G27" s="302" t="e">
        <f ca="1">Calcu!AB81</f>
        <v>#N/A</v>
      </c>
    </row>
    <row r="28" spans="1:7" ht="15" customHeight="1">
      <c r="A28" s="44" t="str">
        <f>IF(OR(Calcu!B22,Calcu!B82)=TRUE,"","삭제")</f>
        <v>삭제</v>
      </c>
      <c r="B28" s="43"/>
      <c r="C28" s="329" t="e">
        <f ca="1">Calcu!AA22</f>
        <v>#N/A</v>
      </c>
      <c r="D28" s="378" t="e">
        <f ca="1">Calcu!AB22</f>
        <v>#N/A</v>
      </c>
      <c r="E28" s="380"/>
      <c r="F28" s="328" t="e">
        <f ca="1">Calcu!AA82</f>
        <v>#N/A</v>
      </c>
      <c r="G28" s="302" t="e">
        <f ca="1">Calcu!AB82</f>
        <v>#N/A</v>
      </c>
    </row>
    <row r="29" spans="1:7" ht="15" customHeight="1">
      <c r="A29" s="44" t="str">
        <f>IF(OR(Calcu!B23,Calcu!B83)=TRUE,"","삭제")</f>
        <v>삭제</v>
      </c>
      <c r="B29" s="43"/>
      <c r="C29" s="329" t="e">
        <f ca="1">Calcu!AA23</f>
        <v>#N/A</v>
      </c>
      <c r="D29" s="378" t="e">
        <f ca="1">Calcu!AB23</f>
        <v>#N/A</v>
      </c>
      <c r="E29" s="380"/>
      <c r="F29" s="328" t="e">
        <f ca="1">Calcu!AA83</f>
        <v>#N/A</v>
      </c>
      <c r="G29" s="302" t="e">
        <f ca="1">Calcu!AB83</f>
        <v>#N/A</v>
      </c>
    </row>
    <row r="30" spans="1:7" ht="15" customHeight="1">
      <c r="A30" s="44" t="str">
        <f>IF(OR(Calcu!B24,Calcu!B84)=TRUE,"","삭제")</f>
        <v>삭제</v>
      </c>
      <c r="B30" s="43"/>
      <c r="C30" s="329" t="e">
        <f ca="1">Calcu!AA24</f>
        <v>#N/A</v>
      </c>
      <c r="D30" s="378" t="e">
        <f ca="1">Calcu!AB24</f>
        <v>#N/A</v>
      </c>
      <c r="E30" s="380"/>
      <c r="F30" s="328" t="e">
        <f ca="1">Calcu!AA84</f>
        <v>#N/A</v>
      </c>
      <c r="G30" s="302" t="e">
        <f ca="1">Calcu!AB84</f>
        <v>#N/A</v>
      </c>
    </row>
    <row r="31" spans="1:7" ht="15" customHeight="1">
      <c r="A31" s="44" t="str">
        <f>IF(OR(Calcu!B25,Calcu!B85)=TRUE,"","삭제")</f>
        <v>삭제</v>
      </c>
      <c r="B31" s="43"/>
      <c r="C31" s="329" t="e">
        <f ca="1">Calcu!AA25</f>
        <v>#N/A</v>
      </c>
      <c r="D31" s="378" t="e">
        <f ca="1">Calcu!AB25</f>
        <v>#N/A</v>
      </c>
      <c r="E31" s="380"/>
      <c r="F31" s="328" t="e">
        <f ca="1">Calcu!AA85</f>
        <v>#N/A</v>
      </c>
      <c r="G31" s="302" t="e">
        <f ca="1">Calcu!AB85</f>
        <v>#N/A</v>
      </c>
    </row>
    <row r="32" spans="1:7" ht="15" customHeight="1">
      <c r="A32" s="44" t="str">
        <f>IF(OR(Calcu!B26,Calcu!B86)=TRUE,"","삭제")</f>
        <v>삭제</v>
      </c>
      <c r="B32" s="43"/>
      <c r="C32" s="329" t="e">
        <f ca="1">Calcu!AA26</f>
        <v>#N/A</v>
      </c>
      <c r="D32" s="378" t="e">
        <f ca="1">Calcu!AB26</f>
        <v>#N/A</v>
      </c>
      <c r="E32" s="380"/>
      <c r="F32" s="328" t="e">
        <f ca="1">Calcu!AA86</f>
        <v>#N/A</v>
      </c>
      <c r="G32" s="302" t="e">
        <f ca="1">Calcu!AB86</f>
        <v>#N/A</v>
      </c>
    </row>
    <row r="33" spans="1:9" ht="15" customHeight="1">
      <c r="A33" s="44" t="str">
        <f>IF(OR(Calcu!B27,Calcu!B87)=TRUE,"","삭제")</f>
        <v>삭제</v>
      </c>
      <c r="B33" s="43"/>
      <c r="C33" s="329" t="e">
        <f ca="1">Calcu!AA27</f>
        <v>#N/A</v>
      </c>
      <c r="D33" s="378" t="e">
        <f ca="1">Calcu!AB27</f>
        <v>#N/A</v>
      </c>
      <c r="E33" s="380"/>
      <c r="F33" s="328" t="e">
        <f ca="1">Calcu!AA87</f>
        <v>#N/A</v>
      </c>
      <c r="G33" s="302" t="e">
        <f ca="1">Calcu!AB87</f>
        <v>#N/A</v>
      </c>
    </row>
    <row r="34" spans="1:9" ht="15" customHeight="1">
      <c r="A34" s="44" t="str">
        <f>IF(OR(Calcu!B28,Calcu!B88)=TRUE,"","삭제")</f>
        <v>삭제</v>
      </c>
      <c r="B34" s="43"/>
      <c r="C34" s="329" t="e">
        <f ca="1">Calcu!AA28</f>
        <v>#N/A</v>
      </c>
      <c r="D34" s="378" t="e">
        <f ca="1">Calcu!AB28</f>
        <v>#N/A</v>
      </c>
      <c r="E34" s="380"/>
      <c r="F34" s="328" t="e">
        <f ca="1">Calcu!AA88</f>
        <v>#N/A</v>
      </c>
      <c r="G34" s="302" t="e">
        <f ca="1">Calcu!AB88</f>
        <v>#N/A</v>
      </c>
    </row>
    <row r="35" spans="1:9" ht="15" customHeight="1">
      <c r="A35" s="44" t="str">
        <f>IF(OR(Calcu!B29,Calcu!B89)=TRUE,"","삭제")</f>
        <v>삭제</v>
      </c>
      <c r="B35" s="43"/>
      <c r="C35" s="329" t="e">
        <f ca="1">Calcu!AA29</f>
        <v>#N/A</v>
      </c>
      <c r="D35" s="378" t="e">
        <f ca="1">Calcu!AB29</f>
        <v>#N/A</v>
      </c>
      <c r="E35" s="380"/>
      <c r="F35" s="328" t="e">
        <f ca="1">Calcu!AA89</f>
        <v>#N/A</v>
      </c>
      <c r="G35" s="302" t="e">
        <f ca="1">Calcu!AB89</f>
        <v>#N/A</v>
      </c>
    </row>
    <row r="36" spans="1:9" ht="15" customHeight="1">
      <c r="A36" s="300" t="str">
        <f>A12</f>
        <v>삭제</v>
      </c>
      <c r="I36" s="50"/>
    </row>
    <row r="37" spans="1:9" ht="15" customHeight="1">
      <c r="A37" s="300" t="str">
        <f>A36</f>
        <v>삭제</v>
      </c>
      <c r="C37" s="38" t="s">
        <v>465</v>
      </c>
      <c r="E37" s="53" t="e">
        <f ca="1">Calcu!Y111</f>
        <v>#N/A</v>
      </c>
      <c r="F37" s="205" t="e">
        <f ca="1">Calcu!Z111</f>
        <v>#N/A</v>
      </c>
      <c r="I37" s="50"/>
    </row>
    <row r="38" spans="1:9" ht="15" customHeight="1">
      <c r="A38" s="300" t="str">
        <f>A37</f>
        <v>삭제</v>
      </c>
      <c r="E38" s="53" t="e">
        <f ca="1">IF(Calcu!W111="사다리꼴","(Confidence level 95 %,","(Confidence level about 95 %,")</f>
        <v>#N/A</v>
      </c>
      <c r="F38" s="205" t="e">
        <f ca="1">Calcu!X111&amp;")"</f>
        <v>#N/A</v>
      </c>
      <c r="H38" s="50"/>
      <c r="I38" s="50"/>
    </row>
    <row r="39" spans="1:9" ht="15" customHeight="1">
      <c r="A39" s="44" t="str">
        <f ca="1">IFERROR(IF(Calcu!E116="사다리꼴",A38,"삭제"),"삭제")</f>
        <v>삭제</v>
      </c>
      <c r="C39" s="50" t="e">
        <f ca="1">IF(Calcu!W111="사다리꼴","※ Trapezoid probability distribution.","")</f>
        <v>#N/A</v>
      </c>
      <c r="D39" s="50"/>
      <c r="H39" s="50"/>
      <c r="I39" s="50"/>
    </row>
    <row r="40" spans="1:9" ht="15" customHeight="1">
      <c r="A40" s="44" t="str">
        <f>A38</f>
        <v>삭제</v>
      </c>
      <c r="C40" s="38" t="s">
        <v>668</v>
      </c>
      <c r="D40" s="50"/>
      <c r="G40" s="53"/>
      <c r="H40" s="50"/>
      <c r="I40" s="50"/>
    </row>
    <row r="41" spans="1:9" ht="15" customHeight="1">
      <c r="A41" s="44" t="str">
        <f>A40</f>
        <v>삭제</v>
      </c>
      <c r="C41" s="330" t="s">
        <v>669</v>
      </c>
      <c r="D41" s="50"/>
      <c r="G41" s="53"/>
      <c r="H41" s="50"/>
      <c r="I41" s="50"/>
    </row>
    <row r="42" spans="1:9" ht="15" customHeight="1">
      <c r="A42" s="299" t="str">
        <f>IF(OR(Calcu!B130,Calcu!B190)=TRUE,"","삭제")</f>
        <v>삭제</v>
      </c>
    </row>
    <row r="43" spans="1:9" ht="15" customHeight="1">
      <c r="A43" s="299" t="str">
        <f>A42</f>
        <v>삭제</v>
      </c>
      <c r="C43" s="38" t="s">
        <v>526</v>
      </c>
      <c r="D43" s="38"/>
      <c r="F43" s="38"/>
    </row>
    <row r="44" spans="1:9" ht="15" customHeight="1">
      <c r="A44" s="299" t="str">
        <f t="shared" ref="A44:A46" si="0">A43</f>
        <v>삭제</v>
      </c>
      <c r="C44" s="378" t="s">
        <v>523</v>
      </c>
      <c r="D44" s="385"/>
      <c r="E44" s="380"/>
      <c r="F44" s="385" t="s">
        <v>524</v>
      </c>
      <c r="G44" s="379"/>
    </row>
    <row r="45" spans="1:9" ht="15" customHeight="1">
      <c r="A45" s="299" t="str">
        <f t="shared" si="0"/>
        <v>삭제</v>
      </c>
      <c r="C45" s="394" t="s">
        <v>130</v>
      </c>
      <c r="D45" s="381" t="s">
        <v>144</v>
      </c>
      <c r="E45" s="386"/>
      <c r="F45" s="382" t="s">
        <v>130</v>
      </c>
      <c r="G45" s="382" t="s">
        <v>545</v>
      </c>
    </row>
    <row r="46" spans="1:9" ht="15" customHeight="1">
      <c r="A46" s="299" t="str">
        <f t="shared" si="0"/>
        <v>삭제</v>
      </c>
      <c r="C46" s="398"/>
      <c r="D46" s="383"/>
      <c r="E46" s="388"/>
      <c r="F46" s="397"/>
      <c r="G46" s="396"/>
    </row>
    <row r="47" spans="1:9" ht="15" customHeight="1">
      <c r="A47" s="44" t="str">
        <f>IF(OR(Calcu!B130,Calcu!B190)=TRUE,"","삭제")</f>
        <v>삭제</v>
      </c>
      <c r="B47" s="43"/>
      <c r="C47" s="329" t="e">
        <f ca="1">Calcu!AA130</f>
        <v>#N/A</v>
      </c>
      <c r="D47" s="378" t="e">
        <f ca="1">Calcu!AB130</f>
        <v>#N/A</v>
      </c>
      <c r="E47" s="380"/>
      <c r="F47" s="328" t="e">
        <f ca="1">Calcu!AA190</f>
        <v>#N/A</v>
      </c>
      <c r="G47" s="302" t="e">
        <f ca="1">Calcu!AB190</f>
        <v>#N/A</v>
      </c>
    </row>
    <row r="48" spans="1:9" ht="15" customHeight="1">
      <c r="A48" s="44" t="str">
        <f>IF(OR(Calcu!B131,Calcu!B191)=TRUE,"","삭제")</f>
        <v>삭제</v>
      </c>
      <c r="B48" s="43"/>
      <c r="C48" s="329" t="e">
        <f ca="1">Calcu!AA131</f>
        <v>#N/A</v>
      </c>
      <c r="D48" s="378" t="e">
        <f ca="1">Calcu!AB131</f>
        <v>#N/A</v>
      </c>
      <c r="E48" s="380"/>
      <c r="F48" s="328" t="e">
        <f ca="1">Calcu!AA191</f>
        <v>#N/A</v>
      </c>
      <c r="G48" s="302" t="e">
        <f ca="1">Calcu!AB191</f>
        <v>#N/A</v>
      </c>
    </row>
    <row r="49" spans="1:7" ht="15" customHeight="1">
      <c r="A49" s="44" t="str">
        <f>IF(OR(Calcu!B132,Calcu!B192)=TRUE,"","삭제")</f>
        <v>삭제</v>
      </c>
      <c r="B49" s="43"/>
      <c r="C49" s="329" t="e">
        <f ca="1">Calcu!AA132</f>
        <v>#N/A</v>
      </c>
      <c r="D49" s="378" t="e">
        <f ca="1">Calcu!AB132</f>
        <v>#N/A</v>
      </c>
      <c r="E49" s="380"/>
      <c r="F49" s="328" t="e">
        <f ca="1">Calcu!AA192</f>
        <v>#N/A</v>
      </c>
      <c r="G49" s="302" t="e">
        <f ca="1">Calcu!AB192</f>
        <v>#N/A</v>
      </c>
    </row>
    <row r="50" spans="1:7" ht="15" customHeight="1">
      <c r="A50" s="44" t="str">
        <f>IF(OR(Calcu!B133,Calcu!B193)=TRUE,"","삭제")</f>
        <v>삭제</v>
      </c>
      <c r="B50" s="43"/>
      <c r="C50" s="329" t="e">
        <f ca="1">Calcu!AA133</f>
        <v>#N/A</v>
      </c>
      <c r="D50" s="378" t="e">
        <f ca="1">Calcu!AB133</f>
        <v>#N/A</v>
      </c>
      <c r="E50" s="380"/>
      <c r="F50" s="328" t="e">
        <f ca="1">Calcu!AA193</f>
        <v>#N/A</v>
      </c>
      <c r="G50" s="302" t="e">
        <f ca="1">Calcu!AB193</f>
        <v>#N/A</v>
      </c>
    </row>
    <row r="51" spans="1:7" ht="15" customHeight="1">
      <c r="A51" s="44" t="str">
        <f>IF(OR(Calcu!B134,Calcu!B194)=TRUE,"","삭제")</f>
        <v>삭제</v>
      </c>
      <c r="B51" s="43"/>
      <c r="C51" s="329" t="e">
        <f ca="1">Calcu!AA134</f>
        <v>#N/A</v>
      </c>
      <c r="D51" s="378" t="e">
        <f ca="1">Calcu!AB134</f>
        <v>#N/A</v>
      </c>
      <c r="E51" s="380"/>
      <c r="F51" s="328" t="e">
        <f ca="1">Calcu!AA194</f>
        <v>#N/A</v>
      </c>
      <c r="G51" s="302" t="e">
        <f ca="1">Calcu!AB194</f>
        <v>#N/A</v>
      </c>
    </row>
    <row r="52" spans="1:7" ht="15" customHeight="1">
      <c r="A52" s="44" t="str">
        <f>IF(OR(Calcu!B135,Calcu!B195)=TRUE,"","삭제")</f>
        <v>삭제</v>
      </c>
      <c r="B52" s="43"/>
      <c r="C52" s="329" t="e">
        <f ca="1">Calcu!AA135</f>
        <v>#N/A</v>
      </c>
      <c r="D52" s="378" t="e">
        <f ca="1">Calcu!AB135</f>
        <v>#N/A</v>
      </c>
      <c r="E52" s="380"/>
      <c r="F52" s="328" t="e">
        <f ca="1">Calcu!AA195</f>
        <v>#N/A</v>
      </c>
      <c r="G52" s="302" t="e">
        <f ca="1">Calcu!AB195</f>
        <v>#N/A</v>
      </c>
    </row>
    <row r="53" spans="1:7" ht="15" customHeight="1">
      <c r="A53" s="44" t="str">
        <f>IF(OR(Calcu!B136,Calcu!B196)=TRUE,"","삭제")</f>
        <v>삭제</v>
      </c>
      <c r="B53" s="43"/>
      <c r="C53" s="329" t="e">
        <f ca="1">Calcu!AA136</f>
        <v>#N/A</v>
      </c>
      <c r="D53" s="378" t="e">
        <f ca="1">Calcu!AB136</f>
        <v>#N/A</v>
      </c>
      <c r="E53" s="380"/>
      <c r="F53" s="328" t="e">
        <f ca="1">Calcu!AA196</f>
        <v>#N/A</v>
      </c>
      <c r="G53" s="302" t="e">
        <f ca="1">Calcu!AB196</f>
        <v>#N/A</v>
      </c>
    </row>
    <row r="54" spans="1:7" ht="15" customHeight="1">
      <c r="A54" s="44" t="str">
        <f>IF(OR(Calcu!B137,Calcu!B197)=TRUE,"","삭제")</f>
        <v>삭제</v>
      </c>
      <c r="B54" s="43"/>
      <c r="C54" s="329" t="e">
        <f ca="1">Calcu!AA137</f>
        <v>#N/A</v>
      </c>
      <c r="D54" s="378" t="e">
        <f ca="1">Calcu!AB137</f>
        <v>#N/A</v>
      </c>
      <c r="E54" s="380"/>
      <c r="F54" s="328" t="e">
        <f ca="1">Calcu!AA197</f>
        <v>#N/A</v>
      </c>
      <c r="G54" s="302" t="e">
        <f ca="1">Calcu!AB197</f>
        <v>#N/A</v>
      </c>
    </row>
    <row r="55" spans="1:7" ht="15" customHeight="1">
      <c r="A55" s="44" t="str">
        <f>IF(OR(Calcu!B138,Calcu!B198)=TRUE,"","삭제")</f>
        <v>삭제</v>
      </c>
      <c r="B55" s="43"/>
      <c r="C55" s="329" t="e">
        <f ca="1">Calcu!AA138</f>
        <v>#N/A</v>
      </c>
      <c r="D55" s="378" t="e">
        <f ca="1">Calcu!AB138</f>
        <v>#N/A</v>
      </c>
      <c r="E55" s="380"/>
      <c r="F55" s="328" t="e">
        <f ca="1">Calcu!AA198</f>
        <v>#N/A</v>
      </c>
      <c r="G55" s="302" t="e">
        <f ca="1">Calcu!AB198</f>
        <v>#N/A</v>
      </c>
    </row>
    <row r="56" spans="1:7" ht="15" customHeight="1">
      <c r="A56" s="44" t="str">
        <f>IF(OR(Calcu!B139,Calcu!B199)=TRUE,"","삭제")</f>
        <v>삭제</v>
      </c>
      <c r="B56" s="43"/>
      <c r="C56" s="329" t="e">
        <f ca="1">Calcu!AA139</f>
        <v>#N/A</v>
      </c>
      <c r="D56" s="378" t="e">
        <f ca="1">Calcu!AB139</f>
        <v>#N/A</v>
      </c>
      <c r="E56" s="380"/>
      <c r="F56" s="328" t="e">
        <f ca="1">Calcu!AA199</f>
        <v>#N/A</v>
      </c>
      <c r="G56" s="302" t="e">
        <f ca="1">Calcu!AB199</f>
        <v>#N/A</v>
      </c>
    </row>
    <row r="57" spans="1:7" ht="15" customHeight="1">
      <c r="A57" s="44" t="str">
        <f>IF(OR(Calcu!B140,Calcu!B200)=TRUE,"","삭제")</f>
        <v>삭제</v>
      </c>
      <c r="B57" s="43"/>
      <c r="C57" s="329" t="e">
        <f ca="1">Calcu!AA140</f>
        <v>#N/A</v>
      </c>
      <c r="D57" s="378" t="e">
        <f ca="1">Calcu!AB140</f>
        <v>#N/A</v>
      </c>
      <c r="E57" s="380"/>
      <c r="F57" s="328" t="e">
        <f ca="1">Calcu!AA200</f>
        <v>#N/A</v>
      </c>
      <c r="G57" s="302" t="e">
        <f ca="1">Calcu!AB200</f>
        <v>#N/A</v>
      </c>
    </row>
    <row r="58" spans="1:7" ht="15" customHeight="1">
      <c r="A58" s="44" t="str">
        <f>IF(OR(Calcu!B141,Calcu!B201)=TRUE,"","삭제")</f>
        <v>삭제</v>
      </c>
      <c r="B58" s="43"/>
      <c r="C58" s="329" t="e">
        <f ca="1">Calcu!AA141</f>
        <v>#N/A</v>
      </c>
      <c r="D58" s="378" t="e">
        <f ca="1">Calcu!AB141</f>
        <v>#N/A</v>
      </c>
      <c r="E58" s="380"/>
      <c r="F58" s="328" t="e">
        <f ca="1">Calcu!AA201</f>
        <v>#N/A</v>
      </c>
      <c r="G58" s="302" t="e">
        <f ca="1">Calcu!AB201</f>
        <v>#N/A</v>
      </c>
    </row>
    <row r="59" spans="1:7" ht="15" customHeight="1">
      <c r="A59" s="44" t="str">
        <f>IF(OR(Calcu!B142,Calcu!B202)=TRUE,"","삭제")</f>
        <v>삭제</v>
      </c>
      <c r="B59" s="43"/>
      <c r="C59" s="329" t="e">
        <f ca="1">Calcu!AA142</f>
        <v>#N/A</v>
      </c>
      <c r="D59" s="378" t="e">
        <f ca="1">Calcu!AB142</f>
        <v>#N/A</v>
      </c>
      <c r="E59" s="380"/>
      <c r="F59" s="328" t="e">
        <f ca="1">Calcu!AA202</f>
        <v>#N/A</v>
      </c>
      <c r="G59" s="302" t="e">
        <f ca="1">Calcu!AB202</f>
        <v>#N/A</v>
      </c>
    </row>
    <row r="60" spans="1:7" ht="15" customHeight="1">
      <c r="A60" s="44" t="str">
        <f>IF(OR(Calcu!B143,Calcu!B203)=TRUE,"","삭제")</f>
        <v>삭제</v>
      </c>
      <c r="B60" s="43"/>
      <c r="C60" s="329" t="e">
        <f ca="1">Calcu!AA143</f>
        <v>#N/A</v>
      </c>
      <c r="D60" s="378" t="e">
        <f ca="1">Calcu!AB143</f>
        <v>#N/A</v>
      </c>
      <c r="E60" s="380"/>
      <c r="F60" s="328" t="e">
        <f ca="1">Calcu!AA203</f>
        <v>#N/A</v>
      </c>
      <c r="G60" s="302" t="e">
        <f ca="1">Calcu!AB203</f>
        <v>#N/A</v>
      </c>
    </row>
    <row r="61" spans="1:7" ht="15" customHeight="1">
      <c r="A61" s="44" t="str">
        <f>IF(OR(Calcu!B144,Calcu!B204)=TRUE,"","삭제")</f>
        <v>삭제</v>
      </c>
      <c r="B61" s="43"/>
      <c r="C61" s="329" t="e">
        <f ca="1">Calcu!AA144</f>
        <v>#N/A</v>
      </c>
      <c r="D61" s="378" t="e">
        <f ca="1">Calcu!AB144</f>
        <v>#N/A</v>
      </c>
      <c r="E61" s="380"/>
      <c r="F61" s="328" t="e">
        <f ca="1">Calcu!AA204</f>
        <v>#N/A</v>
      </c>
      <c r="G61" s="302" t="e">
        <f ca="1">Calcu!AB204</f>
        <v>#N/A</v>
      </c>
    </row>
    <row r="62" spans="1:7" ht="15" customHeight="1">
      <c r="A62" s="44" t="str">
        <f>IF(OR(Calcu!B145,Calcu!B205)=TRUE,"","삭제")</f>
        <v>삭제</v>
      </c>
      <c r="B62" s="43"/>
      <c r="C62" s="329" t="e">
        <f ca="1">Calcu!AA145</f>
        <v>#N/A</v>
      </c>
      <c r="D62" s="378" t="e">
        <f ca="1">Calcu!AB145</f>
        <v>#N/A</v>
      </c>
      <c r="E62" s="380"/>
      <c r="F62" s="328" t="e">
        <f ca="1">Calcu!AA205</f>
        <v>#N/A</v>
      </c>
      <c r="G62" s="302" t="e">
        <f ca="1">Calcu!AB205</f>
        <v>#N/A</v>
      </c>
    </row>
    <row r="63" spans="1:7" ht="15" customHeight="1">
      <c r="A63" s="44" t="str">
        <f>IF(OR(Calcu!B146,Calcu!B206)=TRUE,"","삭제")</f>
        <v>삭제</v>
      </c>
      <c r="B63" s="43"/>
      <c r="C63" s="329" t="e">
        <f ca="1">Calcu!AA146</f>
        <v>#N/A</v>
      </c>
      <c r="D63" s="378" t="e">
        <f ca="1">Calcu!AB146</f>
        <v>#N/A</v>
      </c>
      <c r="E63" s="380"/>
      <c r="F63" s="328" t="e">
        <f ca="1">Calcu!AA206</f>
        <v>#N/A</v>
      </c>
      <c r="G63" s="302" t="e">
        <f ca="1">Calcu!AB206</f>
        <v>#N/A</v>
      </c>
    </row>
    <row r="64" spans="1:7" ht="15" customHeight="1">
      <c r="A64" s="44" t="str">
        <f>IF(OR(Calcu!B147,Calcu!B207)=TRUE,"","삭제")</f>
        <v>삭제</v>
      </c>
      <c r="B64" s="43"/>
      <c r="C64" s="329" t="e">
        <f ca="1">Calcu!AA147</f>
        <v>#N/A</v>
      </c>
      <c r="D64" s="378" t="e">
        <f ca="1">Calcu!AB147</f>
        <v>#N/A</v>
      </c>
      <c r="E64" s="380"/>
      <c r="F64" s="328" t="e">
        <f ca="1">Calcu!AA207</f>
        <v>#N/A</v>
      </c>
      <c r="G64" s="302" t="e">
        <f ca="1">Calcu!AB207</f>
        <v>#N/A</v>
      </c>
    </row>
    <row r="65" spans="1:9" ht="15" customHeight="1">
      <c r="A65" s="44" t="str">
        <f>IF(OR(Calcu!B148,Calcu!B208)=TRUE,"","삭제")</f>
        <v>삭제</v>
      </c>
      <c r="B65" s="43"/>
      <c r="C65" s="329" t="e">
        <f ca="1">Calcu!AA148</f>
        <v>#N/A</v>
      </c>
      <c r="D65" s="378" t="e">
        <f ca="1">Calcu!AB148</f>
        <v>#N/A</v>
      </c>
      <c r="E65" s="380"/>
      <c r="F65" s="328" t="e">
        <f ca="1">Calcu!AA208</f>
        <v>#N/A</v>
      </c>
      <c r="G65" s="302" t="e">
        <f ca="1">Calcu!AB208</f>
        <v>#N/A</v>
      </c>
    </row>
    <row r="66" spans="1:9" ht="15" customHeight="1">
      <c r="A66" s="44" t="str">
        <f>IF(OR(Calcu!B149,Calcu!B209)=TRUE,"","삭제")</f>
        <v>삭제</v>
      </c>
      <c r="B66" s="43"/>
      <c r="C66" s="329" t="e">
        <f ca="1">Calcu!AA149</f>
        <v>#N/A</v>
      </c>
      <c r="D66" s="378" t="e">
        <f ca="1">Calcu!AB149</f>
        <v>#N/A</v>
      </c>
      <c r="E66" s="380"/>
      <c r="F66" s="328" t="e">
        <f ca="1">Calcu!AA209</f>
        <v>#N/A</v>
      </c>
      <c r="G66" s="302" t="e">
        <f ca="1">Calcu!AB209</f>
        <v>#N/A</v>
      </c>
    </row>
    <row r="67" spans="1:9" ht="15" customHeight="1">
      <c r="A67" s="300" t="str">
        <f>A42</f>
        <v>삭제</v>
      </c>
      <c r="I67" s="50"/>
    </row>
    <row r="68" spans="1:9" ht="15" customHeight="1">
      <c r="A68" s="300" t="str">
        <f>A67</f>
        <v>삭제</v>
      </c>
      <c r="C68" s="38" t="s">
        <v>465</v>
      </c>
      <c r="E68" s="53" t="e">
        <f ca="1">Calcu!Y231</f>
        <v>#N/A</v>
      </c>
      <c r="F68" s="205" t="e">
        <f ca="1">Calcu!Z231</f>
        <v>#N/A</v>
      </c>
      <c r="I68" s="50"/>
    </row>
    <row r="69" spans="1:9" ht="15" customHeight="1">
      <c r="A69" s="300" t="str">
        <f>A68</f>
        <v>삭제</v>
      </c>
      <c r="E69" s="53" t="e">
        <f ca="1">IF(Calcu!W231="사다리꼴","(Confidence level 95 %,","(Confidence level about 95 %,")</f>
        <v>#N/A</v>
      </c>
      <c r="F69" s="205" t="e">
        <f ca="1">Calcu!X231&amp;")"</f>
        <v>#N/A</v>
      </c>
      <c r="H69" s="50"/>
      <c r="I69" s="50"/>
    </row>
    <row r="70" spans="1:9" ht="15" customHeight="1">
      <c r="A70" s="44" t="str">
        <f ca="1">IFERROR(IF(Calcu!E236="사다리꼴",A69,"삭제"),"삭제")</f>
        <v>삭제</v>
      </c>
      <c r="C70" s="50" t="e">
        <f ca="1">IF(Calcu!W231="사다리꼴","※ Trapezoid probability distribution.","")</f>
        <v>#N/A</v>
      </c>
      <c r="D70" s="50"/>
      <c r="H70" s="50"/>
      <c r="I70" s="50"/>
    </row>
    <row r="71" spans="1:9" ht="15" customHeight="1">
      <c r="A71" s="44" t="str">
        <f>A69</f>
        <v>삭제</v>
      </c>
      <c r="C71" s="38" t="s">
        <v>668</v>
      </c>
      <c r="D71" s="50"/>
      <c r="G71" s="53"/>
      <c r="H71" s="50"/>
      <c r="I71" s="50"/>
    </row>
    <row r="72" spans="1:9" ht="15" customHeight="1">
      <c r="A72" s="44" t="str">
        <f>A71</f>
        <v>삭제</v>
      </c>
      <c r="C72" s="330" t="s">
        <v>669</v>
      </c>
      <c r="D72" s="50"/>
      <c r="G72" s="53"/>
      <c r="H72" s="50"/>
      <c r="I72" s="50"/>
    </row>
    <row r="73" spans="1:9" ht="15" customHeight="1">
      <c r="A73" s="299" t="str">
        <f>IF(Calcu!B250=TRUE,"","삭제")</f>
        <v>삭제</v>
      </c>
    </row>
    <row r="74" spans="1:9" ht="15" customHeight="1">
      <c r="A74" s="299" t="str">
        <f>A73</f>
        <v>삭제</v>
      </c>
      <c r="C74" s="38" t="s">
        <v>527</v>
      </c>
      <c r="D74" s="38"/>
    </row>
    <row r="75" spans="1:9" ht="15" customHeight="1">
      <c r="A75" s="299" t="str">
        <f t="shared" ref="A75:A76" si="1">A74</f>
        <v>삭제</v>
      </c>
      <c r="C75" s="394" t="s">
        <v>130</v>
      </c>
      <c r="D75" s="381" t="s">
        <v>144</v>
      </c>
      <c r="E75" s="382"/>
    </row>
    <row r="76" spans="1:9" ht="15" customHeight="1">
      <c r="A76" s="299" t="str">
        <f t="shared" si="1"/>
        <v>삭제</v>
      </c>
      <c r="C76" s="395"/>
      <c r="D76" s="387"/>
      <c r="E76" s="396"/>
    </row>
    <row r="77" spans="1:9" ht="15" customHeight="1">
      <c r="A77" s="44" t="str">
        <f>IF(Calcu!B250=TRUE,"","삭제")</f>
        <v>삭제</v>
      </c>
      <c r="B77" s="43"/>
      <c r="C77" s="293" t="e">
        <f ca="1">Calcu!AA250</f>
        <v>#N/A</v>
      </c>
      <c r="D77" s="378" t="e">
        <f ca="1">Calcu!AB250</f>
        <v>#N/A</v>
      </c>
      <c r="E77" s="379"/>
    </row>
    <row r="78" spans="1:9" ht="15" customHeight="1">
      <c r="A78" s="44" t="str">
        <f>IF(Calcu!B251=TRUE,"","삭제")</f>
        <v>삭제</v>
      </c>
      <c r="B78" s="43"/>
      <c r="C78" s="293" t="e">
        <f ca="1">Calcu!AA251</f>
        <v>#N/A</v>
      </c>
      <c r="D78" s="378" t="e">
        <f ca="1">Calcu!AB251</f>
        <v>#N/A</v>
      </c>
      <c r="E78" s="379"/>
    </row>
    <row r="79" spans="1:9" ht="15" customHeight="1">
      <c r="A79" s="44" t="str">
        <f>IF(Calcu!B252=TRUE,"","삭제")</f>
        <v>삭제</v>
      </c>
      <c r="B79" s="43"/>
      <c r="C79" s="293" t="e">
        <f ca="1">Calcu!AA252</f>
        <v>#N/A</v>
      </c>
      <c r="D79" s="378" t="e">
        <f ca="1">Calcu!AB252</f>
        <v>#N/A</v>
      </c>
      <c r="E79" s="379"/>
    </row>
    <row r="80" spans="1:9" ht="15" customHeight="1">
      <c r="A80" s="44" t="str">
        <f>IF(Calcu!B253=TRUE,"","삭제")</f>
        <v>삭제</v>
      </c>
      <c r="B80" s="43"/>
      <c r="C80" s="293" t="e">
        <f ca="1">Calcu!AA253</f>
        <v>#N/A</v>
      </c>
      <c r="D80" s="378" t="e">
        <f ca="1">Calcu!AB253</f>
        <v>#N/A</v>
      </c>
      <c r="E80" s="379"/>
    </row>
    <row r="81" spans="1:5" ht="15" customHeight="1">
      <c r="A81" s="44" t="str">
        <f>IF(Calcu!B254=TRUE,"","삭제")</f>
        <v>삭제</v>
      </c>
      <c r="B81" s="43"/>
      <c r="C81" s="293" t="e">
        <f ca="1">Calcu!AA254</f>
        <v>#N/A</v>
      </c>
      <c r="D81" s="378" t="e">
        <f ca="1">Calcu!AB254</f>
        <v>#N/A</v>
      </c>
      <c r="E81" s="379"/>
    </row>
    <row r="82" spans="1:5" ht="15" customHeight="1">
      <c r="A82" s="44" t="str">
        <f>IF(Calcu!B255=TRUE,"","삭제")</f>
        <v>삭제</v>
      </c>
      <c r="B82" s="43"/>
      <c r="C82" s="293" t="e">
        <f ca="1">Calcu!AA255</f>
        <v>#N/A</v>
      </c>
      <c r="D82" s="378" t="e">
        <f ca="1">Calcu!AB255</f>
        <v>#N/A</v>
      </c>
      <c r="E82" s="379"/>
    </row>
    <row r="83" spans="1:5" ht="15" customHeight="1">
      <c r="A83" s="44" t="str">
        <f>IF(Calcu!B256=TRUE,"","삭제")</f>
        <v>삭제</v>
      </c>
      <c r="B83" s="43"/>
      <c r="C83" s="293" t="e">
        <f ca="1">Calcu!AA256</f>
        <v>#N/A</v>
      </c>
      <c r="D83" s="378" t="e">
        <f ca="1">Calcu!AB256</f>
        <v>#N/A</v>
      </c>
      <c r="E83" s="379"/>
    </row>
    <row r="84" spans="1:5" ht="15" customHeight="1">
      <c r="A84" s="44" t="str">
        <f>IF(Calcu!B257=TRUE,"","삭제")</f>
        <v>삭제</v>
      </c>
      <c r="B84" s="43"/>
      <c r="C84" s="293" t="e">
        <f ca="1">Calcu!AA257</f>
        <v>#N/A</v>
      </c>
      <c r="D84" s="378" t="e">
        <f ca="1">Calcu!AB257</f>
        <v>#N/A</v>
      </c>
      <c r="E84" s="379"/>
    </row>
    <row r="85" spans="1:5" ht="15" customHeight="1">
      <c r="A85" s="44" t="str">
        <f>IF(Calcu!B258=TRUE,"","삭제")</f>
        <v>삭제</v>
      </c>
      <c r="B85" s="43"/>
      <c r="C85" s="293" t="e">
        <f ca="1">Calcu!AA258</f>
        <v>#N/A</v>
      </c>
      <c r="D85" s="378" t="e">
        <f ca="1">Calcu!AB258</f>
        <v>#N/A</v>
      </c>
      <c r="E85" s="379"/>
    </row>
    <row r="86" spans="1:5" ht="15" customHeight="1">
      <c r="A86" s="44" t="str">
        <f>IF(Calcu!B259=TRUE,"","삭제")</f>
        <v>삭제</v>
      </c>
      <c r="B86" s="43"/>
      <c r="C86" s="293" t="e">
        <f ca="1">Calcu!AA259</f>
        <v>#N/A</v>
      </c>
      <c r="D86" s="378" t="e">
        <f ca="1">Calcu!AB259</f>
        <v>#N/A</v>
      </c>
      <c r="E86" s="379"/>
    </row>
    <row r="87" spans="1:5" ht="15" customHeight="1">
      <c r="A87" s="44" t="str">
        <f>IF(Calcu!B260=TRUE,"","삭제")</f>
        <v>삭제</v>
      </c>
      <c r="B87" s="43"/>
      <c r="C87" s="293" t="e">
        <f ca="1">Calcu!AA260</f>
        <v>#N/A</v>
      </c>
      <c r="D87" s="378" t="e">
        <f ca="1">Calcu!AB260</f>
        <v>#N/A</v>
      </c>
      <c r="E87" s="379"/>
    </row>
    <row r="88" spans="1:5" ht="15" customHeight="1">
      <c r="A88" s="44" t="str">
        <f>IF(Calcu!B261=TRUE,"","삭제")</f>
        <v>삭제</v>
      </c>
      <c r="B88" s="43"/>
      <c r="C88" s="293" t="e">
        <f ca="1">Calcu!AA261</f>
        <v>#N/A</v>
      </c>
      <c r="D88" s="378" t="e">
        <f ca="1">Calcu!AB261</f>
        <v>#N/A</v>
      </c>
      <c r="E88" s="379"/>
    </row>
    <row r="89" spans="1:5" ht="15" customHeight="1">
      <c r="A89" s="44" t="str">
        <f>IF(Calcu!B262=TRUE,"","삭제")</f>
        <v>삭제</v>
      </c>
      <c r="B89" s="43"/>
      <c r="C89" s="293" t="e">
        <f ca="1">Calcu!AA262</f>
        <v>#N/A</v>
      </c>
      <c r="D89" s="378" t="e">
        <f ca="1">Calcu!AB262</f>
        <v>#N/A</v>
      </c>
      <c r="E89" s="379"/>
    </row>
    <row r="90" spans="1:5" ht="15" customHeight="1">
      <c r="A90" s="44" t="str">
        <f>IF(Calcu!B263=TRUE,"","삭제")</f>
        <v>삭제</v>
      </c>
      <c r="B90" s="43"/>
      <c r="C90" s="293" t="e">
        <f ca="1">Calcu!AA263</f>
        <v>#N/A</v>
      </c>
      <c r="D90" s="378" t="e">
        <f ca="1">Calcu!AB263</f>
        <v>#N/A</v>
      </c>
      <c r="E90" s="379"/>
    </row>
    <row r="91" spans="1:5" ht="15" customHeight="1">
      <c r="A91" s="44" t="str">
        <f>IF(Calcu!B264=TRUE,"","삭제")</f>
        <v>삭제</v>
      </c>
      <c r="B91" s="43"/>
      <c r="C91" s="293" t="e">
        <f ca="1">Calcu!AA264</f>
        <v>#N/A</v>
      </c>
      <c r="D91" s="378" t="e">
        <f ca="1">Calcu!AB264</f>
        <v>#N/A</v>
      </c>
      <c r="E91" s="379"/>
    </row>
    <row r="92" spans="1:5" ht="15" customHeight="1">
      <c r="A92" s="44" t="str">
        <f>IF(Calcu!B265=TRUE,"","삭제")</f>
        <v>삭제</v>
      </c>
      <c r="B92" s="43"/>
      <c r="C92" s="293" t="e">
        <f ca="1">Calcu!AA265</f>
        <v>#N/A</v>
      </c>
      <c r="D92" s="378" t="e">
        <f ca="1">Calcu!AB265</f>
        <v>#N/A</v>
      </c>
      <c r="E92" s="379"/>
    </row>
    <row r="93" spans="1:5" ht="15" customHeight="1">
      <c r="A93" s="44" t="str">
        <f>IF(Calcu!B266=TRUE,"","삭제")</f>
        <v>삭제</v>
      </c>
      <c r="B93" s="43"/>
      <c r="C93" s="293" t="e">
        <f ca="1">Calcu!AA266</f>
        <v>#N/A</v>
      </c>
      <c r="D93" s="378" t="e">
        <f ca="1">Calcu!AB266</f>
        <v>#N/A</v>
      </c>
      <c r="E93" s="379"/>
    </row>
    <row r="94" spans="1:5" ht="15" customHeight="1">
      <c r="A94" s="44" t="str">
        <f>IF(Calcu!B267=TRUE,"","삭제")</f>
        <v>삭제</v>
      </c>
      <c r="B94" s="43"/>
      <c r="C94" s="293" t="e">
        <f ca="1">Calcu!AA267</f>
        <v>#N/A</v>
      </c>
      <c r="D94" s="378" t="e">
        <f ca="1">Calcu!AB267</f>
        <v>#N/A</v>
      </c>
      <c r="E94" s="379"/>
    </row>
    <row r="95" spans="1:5" ht="15" customHeight="1">
      <c r="A95" s="44" t="str">
        <f>IF(Calcu!B268=TRUE,"","삭제")</f>
        <v>삭제</v>
      </c>
      <c r="B95" s="43"/>
      <c r="C95" s="293" t="e">
        <f ca="1">Calcu!AA268</f>
        <v>#N/A</v>
      </c>
      <c r="D95" s="378" t="e">
        <f ca="1">Calcu!AB268</f>
        <v>#N/A</v>
      </c>
      <c r="E95" s="379"/>
    </row>
    <row r="96" spans="1:5" ht="15" customHeight="1">
      <c r="A96" s="44" t="str">
        <f>IF(Calcu!B269=TRUE,"","삭제")</f>
        <v>삭제</v>
      </c>
      <c r="B96" s="43"/>
      <c r="C96" s="293" t="e">
        <f ca="1">Calcu!AA269</f>
        <v>#N/A</v>
      </c>
      <c r="D96" s="378" t="e">
        <f ca="1">Calcu!AB269</f>
        <v>#N/A</v>
      </c>
      <c r="E96" s="379"/>
    </row>
    <row r="97" spans="1:9" ht="15" customHeight="1">
      <c r="A97" s="300" t="str">
        <f>A73</f>
        <v>삭제</v>
      </c>
      <c r="F97" s="38"/>
      <c r="I97" s="50"/>
    </row>
    <row r="98" spans="1:9" ht="15" customHeight="1">
      <c r="A98" s="300" t="str">
        <f>A97</f>
        <v>삭제</v>
      </c>
      <c r="C98" s="38" t="s">
        <v>465</v>
      </c>
      <c r="E98" s="53" t="e">
        <f ca="1">Calcu!T286</f>
        <v>#N/A</v>
      </c>
      <c r="F98" s="205" t="e">
        <f ca="1">Calcu!U286</f>
        <v>#N/A</v>
      </c>
      <c r="I98" s="50"/>
    </row>
    <row r="99" spans="1:9" ht="15" customHeight="1">
      <c r="A99" s="300" t="str">
        <f>A98</f>
        <v>삭제</v>
      </c>
      <c r="E99" s="53" t="e">
        <f ca="1">IF(Calcu!E295="사다리꼴","(Confidence level 95 %,","(Confidence level about 95 %,")</f>
        <v>#N/A</v>
      </c>
      <c r="F99" s="205" t="e">
        <f ca="1">Calcu!E296&amp;")"</f>
        <v>#N/A</v>
      </c>
      <c r="G99" s="53"/>
      <c r="H99" s="50"/>
      <c r="I99" s="50"/>
    </row>
    <row r="100" spans="1:9" ht="15" customHeight="1">
      <c r="A100" s="44" t="str">
        <f ca="1">IFERROR(IF(Calcu!E295="사다리꼴",A99,"삭제"),"삭제")</f>
        <v>삭제</v>
      </c>
      <c r="C100" s="50" t="e">
        <f ca="1">IF(Calcu!E295="사다리꼴","※ Trapezoid probability distribution.","")</f>
        <v>#N/A</v>
      </c>
      <c r="D100" s="50"/>
      <c r="G100" s="53"/>
      <c r="H100" s="50"/>
      <c r="I100" s="50"/>
    </row>
    <row r="101" spans="1:9" ht="15" customHeight="1">
      <c r="A101" s="44" t="str">
        <f>A99</f>
        <v>삭제</v>
      </c>
      <c r="C101" s="38" t="s">
        <v>668</v>
      </c>
      <c r="D101" s="50"/>
      <c r="G101" s="53"/>
      <c r="H101" s="50"/>
      <c r="I101" s="50"/>
    </row>
    <row r="102" spans="1:9" ht="15" customHeight="1">
      <c r="A102" s="44" t="str">
        <f>A101</f>
        <v>삭제</v>
      </c>
      <c r="C102" s="330" t="s">
        <v>669</v>
      </c>
      <c r="D102" s="50"/>
      <c r="G102" s="53"/>
      <c r="H102" s="50"/>
      <c r="I102" s="50"/>
    </row>
    <row r="103" spans="1:9" ht="15" customHeight="1">
      <c r="C103" s="73"/>
      <c r="D103" s="73"/>
      <c r="E103" s="73"/>
      <c r="F103" s="73"/>
      <c r="G103" s="73"/>
      <c r="H103" s="73"/>
    </row>
  </sheetData>
  <mergeCells count="75">
    <mergeCell ref="C44:E44"/>
    <mergeCell ref="F44:G44"/>
    <mergeCell ref="F14:F15"/>
    <mergeCell ref="G14:G15"/>
    <mergeCell ref="D22:E22"/>
    <mergeCell ref="D23:E23"/>
    <mergeCell ref="D24:E24"/>
    <mergeCell ref="D25:E25"/>
    <mergeCell ref="D26:E26"/>
    <mergeCell ref="D27:E27"/>
    <mergeCell ref="D33:E33"/>
    <mergeCell ref="D34:E34"/>
    <mergeCell ref="D35:E35"/>
    <mergeCell ref="D28:E28"/>
    <mergeCell ref="D30:E30"/>
    <mergeCell ref="D31:E31"/>
    <mergeCell ref="D32:E32"/>
    <mergeCell ref="C13:E13"/>
    <mergeCell ref="F13:G13"/>
    <mergeCell ref="D18:E18"/>
    <mergeCell ref="D19:E19"/>
    <mergeCell ref="D20:E20"/>
    <mergeCell ref="D21:E21"/>
    <mergeCell ref="D29:E29"/>
    <mergeCell ref="A1:I2"/>
    <mergeCell ref="C14:C15"/>
    <mergeCell ref="D14:E15"/>
    <mergeCell ref="D16:E16"/>
    <mergeCell ref="D17:E17"/>
    <mergeCell ref="D57:E57"/>
    <mergeCell ref="D58:E58"/>
    <mergeCell ref="D59:E59"/>
    <mergeCell ref="D60:E60"/>
    <mergeCell ref="D66:E66"/>
    <mergeCell ref="D62:E62"/>
    <mergeCell ref="D63:E63"/>
    <mergeCell ref="D64:E64"/>
    <mergeCell ref="D65:E65"/>
    <mergeCell ref="D96:E96"/>
    <mergeCell ref="F45:F46"/>
    <mergeCell ref="G45:G46"/>
    <mergeCell ref="C45:C46"/>
    <mergeCell ref="D45:E46"/>
    <mergeCell ref="D47:E47"/>
    <mergeCell ref="D48:E48"/>
    <mergeCell ref="D49:E49"/>
    <mergeCell ref="D61:E61"/>
    <mergeCell ref="D50:E50"/>
    <mergeCell ref="D51:E51"/>
    <mergeCell ref="D52:E52"/>
    <mergeCell ref="D53:E53"/>
    <mergeCell ref="D54:E54"/>
    <mergeCell ref="D55:E55"/>
    <mergeCell ref="D56:E56"/>
    <mergeCell ref="D92:E92"/>
    <mergeCell ref="D93:E93"/>
    <mergeCell ref="D94:E94"/>
    <mergeCell ref="D95:E95"/>
    <mergeCell ref="D91:E91"/>
    <mergeCell ref="D90:E90"/>
    <mergeCell ref="C75:C76"/>
    <mergeCell ref="D75:E76"/>
    <mergeCell ref="D77:E77"/>
    <mergeCell ref="D78:E78"/>
    <mergeCell ref="D79:E79"/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124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8" style="37" bestFit="1" customWidth="1"/>
    <col min="6" max="6" width="9.21875" style="37" customWidth="1"/>
    <col min="7" max="7" width="4.44140625" style="37" bestFit="1" customWidth="1"/>
    <col min="8" max="8" width="7.33203125" style="37" bestFit="1" customWidth="1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93" t="s">
        <v>34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</row>
    <row r="2" spans="1:17" s="47" customFormat="1" ht="33" customHeight="1">
      <c r="A2" s="393"/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88" t="str">
        <f>" 교   정   번   호(Calibration No) : "&amp;기본정보!H3</f>
        <v xml:space="preserve"> 교   정   번   호(Calibration No) : </v>
      </c>
      <c r="B4" s="88"/>
      <c r="C4" s="88"/>
      <c r="D4" s="88"/>
      <c r="E4" s="88"/>
      <c r="F4" s="89"/>
      <c r="G4" s="253"/>
      <c r="H4" s="89"/>
      <c r="I4" s="89"/>
      <c r="J4" s="89"/>
      <c r="K4" s="98"/>
      <c r="L4" s="90"/>
      <c r="M4" s="97"/>
      <c r="N4" s="97"/>
      <c r="O4" s="97"/>
      <c r="P4" s="97"/>
      <c r="Q4" s="97"/>
    </row>
    <row r="5" spans="1:17" s="36" customFormat="1" ht="15" customHeight="1"/>
    <row r="6" spans="1:17" ht="15" customHeight="1">
      <c r="E6" s="54" t="str">
        <f>"○ 품명 : "&amp;기본정보!C$5</f>
        <v xml:space="preserve">○ 품명 : </v>
      </c>
      <c r="G6" s="54"/>
    </row>
    <row r="7" spans="1:17" ht="15" customHeight="1">
      <c r="E7" s="54" t="str">
        <f>"○ 제작회사 : "&amp;기본정보!C$6</f>
        <v xml:space="preserve">○ 제작회사 : </v>
      </c>
      <c r="G7" s="54"/>
    </row>
    <row r="8" spans="1:17" ht="15" customHeight="1">
      <c r="E8" s="54" t="str">
        <f>"○ 형식 : "&amp;기본정보!C$7</f>
        <v xml:space="preserve">○ 형식 : </v>
      </c>
      <c r="G8" s="54"/>
    </row>
    <row r="9" spans="1:17" ht="15" customHeight="1">
      <c r="E9" s="54" t="str">
        <f>"○ 기기번호 : "&amp;기본정보!C$8</f>
        <v xml:space="preserve">○ 기기번호 : </v>
      </c>
      <c r="G9" s="54"/>
    </row>
    <row r="10" spans="1:17" ht="15" customHeight="1">
      <c r="E10" s="303" t="str">
        <f ca="1">"○ 최소눈금 : "&amp;Calcu!N4&amp;" mm"</f>
        <v>○ 최소눈금 : 0 mm</v>
      </c>
    </row>
    <row r="11" spans="1:17" ht="15" customHeight="1">
      <c r="E11" s="303"/>
    </row>
    <row r="12" spans="1:17" ht="15" customHeight="1">
      <c r="E12" s="38" t="s">
        <v>83</v>
      </c>
      <c r="G12" s="38"/>
    </row>
    <row r="13" spans="1:17" s="261" customFormat="1" ht="15" customHeight="1">
      <c r="B13" s="404"/>
      <c r="C13" s="406"/>
      <c r="D13" s="406"/>
      <c r="E13" s="408" t="s">
        <v>528</v>
      </c>
      <c r="F13" s="410" t="s">
        <v>484</v>
      </c>
      <c r="G13" s="412" t="s">
        <v>476</v>
      </c>
      <c r="H13" s="414" t="s">
        <v>477</v>
      </c>
      <c r="I13" s="416"/>
      <c r="J13" s="417" t="s">
        <v>478</v>
      </c>
      <c r="K13" s="417"/>
      <c r="L13" s="417"/>
      <c r="M13" s="418" t="s">
        <v>479</v>
      </c>
      <c r="N13" s="418"/>
      <c r="O13" s="418"/>
      <c r="P13" s="400"/>
      <c r="Q13" s="402" t="s">
        <v>481</v>
      </c>
    </row>
    <row r="14" spans="1:17" s="260" customFormat="1" ht="22.5">
      <c r="B14" s="405"/>
      <c r="C14" s="407"/>
      <c r="D14" s="407"/>
      <c r="E14" s="409"/>
      <c r="F14" s="411"/>
      <c r="G14" s="413"/>
      <c r="H14" s="415"/>
      <c r="I14" s="407"/>
      <c r="J14" s="262" t="s">
        <v>486</v>
      </c>
      <c r="K14" s="264" t="s">
        <v>487</v>
      </c>
      <c r="L14" s="264" t="s">
        <v>488</v>
      </c>
      <c r="M14" s="262" t="s">
        <v>486</v>
      </c>
      <c r="N14" s="264" t="s">
        <v>487</v>
      </c>
      <c r="O14" s="264" t="s">
        <v>488</v>
      </c>
      <c r="P14" s="401"/>
      <c r="Q14" s="403"/>
    </row>
    <row r="15" spans="1:17" ht="15" customHeight="1">
      <c r="A15" s="44" t="str">
        <f>IF(Calcu!B10=TRUE,"","삭제")</f>
        <v>삭제</v>
      </c>
      <c r="B15" s="43"/>
      <c r="C15" s="43"/>
      <c r="D15" s="43"/>
      <c r="E15" s="37" t="s">
        <v>529</v>
      </c>
      <c r="F15" s="51" t="e">
        <f ca="1">Calcu!AA10</f>
        <v>#N/A</v>
      </c>
      <c r="G15" s="51" t="s">
        <v>177</v>
      </c>
      <c r="H15" s="51" t="e">
        <f ca="1">Calcu!AD10</f>
        <v>#VALUE!</v>
      </c>
      <c r="J15" s="37" t="e">
        <f ca="1">Calcu!AC10</f>
        <v>#N/A</v>
      </c>
      <c r="K15" s="37" t="e">
        <f ca="1">Calcu!AB10</f>
        <v>#N/A</v>
      </c>
      <c r="L15" s="37" t="str">
        <f>LEFT(Calcu!AE10,1)</f>
        <v/>
      </c>
      <c r="M15" s="37" t="s">
        <v>480</v>
      </c>
      <c r="N15" s="37" t="s">
        <v>482</v>
      </c>
      <c r="O15" s="37" t="s">
        <v>483</v>
      </c>
      <c r="Q15" s="37" t="e">
        <f ca="1">Calcu!AF10</f>
        <v>#N/A</v>
      </c>
    </row>
    <row r="16" spans="1:17" ht="15" customHeight="1">
      <c r="A16" s="44" t="str">
        <f>IF(Calcu!B11=TRUE,"","삭제")</f>
        <v>삭제</v>
      </c>
      <c r="B16" s="43"/>
      <c r="C16" s="43"/>
      <c r="D16" s="43"/>
      <c r="E16" s="37" t="s">
        <v>529</v>
      </c>
      <c r="F16" s="51" t="e">
        <f ca="1">Calcu!AA11</f>
        <v>#N/A</v>
      </c>
      <c r="G16" s="51" t="s">
        <v>177</v>
      </c>
      <c r="H16" s="51" t="e">
        <f ca="1">Calcu!AD11</f>
        <v>#VALUE!</v>
      </c>
      <c r="J16" s="37" t="e">
        <f ca="1">Calcu!AC11</f>
        <v>#N/A</v>
      </c>
      <c r="K16" s="37" t="e">
        <f ca="1">Calcu!AB11</f>
        <v>#N/A</v>
      </c>
      <c r="L16" s="37" t="str">
        <f>LEFT(Calcu!AE11,1)</f>
        <v/>
      </c>
      <c r="M16" s="37" t="s">
        <v>480</v>
      </c>
      <c r="N16" s="37" t="s">
        <v>482</v>
      </c>
      <c r="O16" s="37" t="s">
        <v>483</v>
      </c>
      <c r="Q16" s="37" t="e">
        <f ca="1">Calcu!AF11</f>
        <v>#N/A</v>
      </c>
    </row>
    <row r="17" spans="1:17" ht="15" customHeight="1">
      <c r="A17" s="44" t="str">
        <f>IF(Calcu!B12=TRUE,"","삭제")</f>
        <v>삭제</v>
      </c>
      <c r="B17" s="43"/>
      <c r="C17" s="43"/>
      <c r="D17" s="43"/>
      <c r="E17" s="37" t="s">
        <v>529</v>
      </c>
      <c r="F17" s="51" t="e">
        <f ca="1">Calcu!AA12</f>
        <v>#N/A</v>
      </c>
      <c r="G17" s="51" t="s">
        <v>177</v>
      </c>
      <c r="H17" s="51" t="e">
        <f ca="1">Calcu!AD12</f>
        <v>#VALUE!</v>
      </c>
      <c r="J17" s="37" t="e">
        <f ca="1">Calcu!AC12</f>
        <v>#N/A</v>
      </c>
      <c r="K17" s="37" t="e">
        <f ca="1">Calcu!AB12</f>
        <v>#N/A</v>
      </c>
      <c r="L17" s="37" t="str">
        <f>LEFT(Calcu!AE12,1)</f>
        <v/>
      </c>
      <c r="M17" s="37" t="s">
        <v>480</v>
      </c>
      <c r="N17" s="37" t="s">
        <v>482</v>
      </c>
      <c r="O17" s="37" t="s">
        <v>483</v>
      </c>
      <c r="Q17" s="37" t="e">
        <f ca="1">Calcu!AF12</f>
        <v>#N/A</v>
      </c>
    </row>
    <row r="18" spans="1:17" ht="15" customHeight="1">
      <c r="A18" s="44" t="str">
        <f>IF(Calcu!B13=TRUE,"","삭제")</f>
        <v>삭제</v>
      </c>
      <c r="B18" s="43"/>
      <c r="C18" s="43"/>
      <c r="D18" s="43"/>
      <c r="E18" s="37" t="s">
        <v>529</v>
      </c>
      <c r="F18" s="51" t="e">
        <f ca="1">Calcu!AA13</f>
        <v>#N/A</v>
      </c>
      <c r="G18" s="51" t="s">
        <v>177</v>
      </c>
      <c r="H18" s="51" t="e">
        <f ca="1">Calcu!AD13</f>
        <v>#VALUE!</v>
      </c>
      <c r="J18" s="37" t="e">
        <f ca="1">Calcu!AC13</f>
        <v>#N/A</v>
      </c>
      <c r="K18" s="37" t="e">
        <f ca="1">Calcu!AB13</f>
        <v>#N/A</v>
      </c>
      <c r="L18" s="37" t="str">
        <f>LEFT(Calcu!AE13,1)</f>
        <v/>
      </c>
      <c r="M18" s="37" t="s">
        <v>480</v>
      </c>
      <c r="N18" s="37" t="s">
        <v>482</v>
      </c>
      <c r="O18" s="37" t="s">
        <v>483</v>
      </c>
      <c r="Q18" s="37" t="e">
        <f ca="1">Calcu!AF13</f>
        <v>#N/A</v>
      </c>
    </row>
    <row r="19" spans="1:17" ht="15" customHeight="1">
      <c r="A19" s="44" t="str">
        <f>IF(Calcu!B14=TRUE,"","삭제")</f>
        <v>삭제</v>
      </c>
      <c r="B19" s="43"/>
      <c r="C19" s="43"/>
      <c r="D19" s="43"/>
      <c r="E19" s="37" t="s">
        <v>529</v>
      </c>
      <c r="F19" s="51" t="e">
        <f ca="1">Calcu!AA14</f>
        <v>#N/A</v>
      </c>
      <c r="G19" s="51" t="s">
        <v>177</v>
      </c>
      <c r="H19" s="51" t="e">
        <f ca="1">Calcu!AD14</f>
        <v>#VALUE!</v>
      </c>
      <c r="J19" s="37" t="e">
        <f ca="1">Calcu!AC14</f>
        <v>#N/A</v>
      </c>
      <c r="K19" s="37" t="e">
        <f ca="1">Calcu!AB14</f>
        <v>#N/A</v>
      </c>
      <c r="L19" s="37" t="str">
        <f>LEFT(Calcu!AE14,1)</f>
        <v/>
      </c>
      <c r="M19" s="37" t="s">
        <v>480</v>
      </c>
      <c r="N19" s="37" t="s">
        <v>482</v>
      </c>
      <c r="O19" s="37" t="s">
        <v>483</v>
      </c>
      <c r="Q19" s="37" t="e">
        <f ca="1">Calcu!AF14</f>
        <v>#N/A</v>
      </c>
    </row>
    <row r="20" spans="1:17" ht="15" customHeight="1">
      <c r="A20" s="44" t="str">
        <f>IF(Calcu!B15=TRUE,"","삭제")</f>
        <v>삭제</v>
      </c>
      <c r="B20" s="43"/>
      <c r="C20" s="43"/>
      <c r="D20" s="43"/>
      <c r="E20" s="37" t="s">
        <v>529</v>
      </c>
      <c r="F20" s="51" t="e">
        <f ca="1">Calcu!AA15</f>
        <v>#N/A</v>
      </c>
      <c r="G20" s="51" t="s">
        <v>177</v>
      </c>
      <c r="H20" s="51" t="e">
        <f ca="1">Calcu!AD15</f>
        <v>#VALUE!</v>
      </c>
      <c r="J20" s="37" t="e">
        <f ca="1">Calcu!AC15</f>
        <v>#N/A</v>
      </c>
      <c r="K20" s="37" t="e">
        <f ca="1">Calcu!AB15</f>
        <v>#N/A</v>
      </c>
      <c r="L20" s="37" t="str">
        <f>LEFT(Calcu!AE15,1)</f>
        <v/>
      </c>
      <c r="M20" s="37" t="s">
        <v>480</v>
      </c>
      <c r="N20" s="37" t="s">
        <v>482</v>
      </c>
      <c r="O20" s="37" t="s">
        <v>483</v>
      </c>
      <c r="Q20" s="37" t="e">
        <f ca="1">Calcu!AF15</f>
        <v>#N/A</v>
      </c>
    </row>
    <row r="21" spans="1:17" ht="15" customHeight="1">
      <c r="A21" s="44" t="str">
        <f>IF(Calcu!B16=TRUE,"","삭제")</f>
        <v>삭제</v>
      </c>
      <c r="B21" s="43"/>
      <c r="C21" s="43"/>
      <c r="D21" s="43"/>
      <c r="E21" s="37" t="s">
        <v>529</v>
      </c>
      <c r="F21" s="51" t="e">
        <f ca="1">Calcu!AA16</f>
        <v>#N/A</v>
      </c>
      <c r="G21" s="51" t="s">
        <v>177</v>
      </c>
      <c r="H21" s="51" t="e">
        <f ca="1">Calcu!AD16</f>
        <v>#VALUE!</v>
      </c>
      <c r="J21" s="37" t="e">
        <f ca="1">Calcu!AC16</f>
        <v>#N/A</v>
      </c>
      <c r="K21" s="37" t="e">
        <f ca="1">Calcu!AB16</f>
        <v>#N/A</v>
      </c>
      <c r="L21" s="37" t="str">
        <f>LEFT(Calcu!AE16,1)</f>
        <v/>
      </c>
      <c r="M21" s="37" t="s">
        <v>480</v>
      </c>
      <c r="N21" s="37" t="s">
        <v>482</v>
      </c>
      <c r="O21" s="37" t="s">
        <v>483</v>
      </c>
      <c r="Q21" s="37" t="e">
        <f ca="1">Calcu!AF16</f>
        <v>#N/A</v>
      </c>
    </row>
    <row r="22" spans="1:17" ht="15" customHeight="1">
      <c r="A22" s="44" t="str">
        <f>IF(Calcu!B17=TRUE,"","삭제")</f>
        <v>삭제</v>
      </c>
      <c r="B22" s="43"/>
      <c r="C22" s="43"/>
      <c r="D22" s="43"/>
      <c r="E22" s="37" t="s">
        <v>529</v>
      </c>
      <c r="F22" s="51" t="e">
        <f ca="1">Calcu!AA17</f>
        <v>#N/A</v>
      </c>
      <c r="G22" s="51" t="s">
        <v>177</v>
      </c>
      <c r="H22" s="51" t="e">
        <f ca="1">Calcu!AD17</f>
        <v>#VALUE!</v>
      </c>
      <c r="J22" s="37" t="e">
        <f ca="1">Calcu!AC17</f>
        <v>#N/A</v>
      </c>
      <c r="K22" s="37" t="e">
        <f ca="1">Calcu!AB17</f>
        <v>#N/A</v>
      </c>
      <c r="L22" s="37" t="str">
        <f>LEFT(Calcu!AE17,1)</f>
        <v/>
      </c>
      <c r="M22" s="37" t="s">
        <v>480</v>
      </c>
      <c r="N22" s="37" t="s">
        <v>482</v>
      </c>
      <c r="O22" s="37" t="s">
        <v>483</v>
      </c>
      <c r="Q22" s="37" t="e">
        <f ca="1">Calcu!AF17</f>
        <v>#N/A</v>
      </c>
    </row>
    <row r="23" spans="1:17" ht="15" customHeight="1">
      <c r="A23" s="44" t="str">
        <f>IF(Calcu!B18=TRUE,"","삭제")</f>
        <v>삭제</v>
      </c>
      <c r="B23" s="43"/>
      <c r="C23" s="43"/>
      <c r="D23" s="43"/>
      <c r="E23" s="37" t="s">
        <v>529</v>
      </c>
      <c r="F23" s="51" t="e">
        <f ca="1">Calcu!AA18</f>
        <v>#N/A</v>
      </c>
      <c r="G23" s="51" t="s">
        <v>177</v>
      </c>
      <c r="H23" s="51" t="e">
        <f ca="1">Calcu!AD18</f>
        <v>#VALUE!</v>
      </c>
      <c r="J23" s="37" t="e">
        <f ca="1">Calcu!AC18</f>
        <v>#N/A</v>
      </c>
      <c r="K23" s="37" t="e">
        <f ca="1">Calcu!AB18</f>
        <v>#N/A</v>
      </c>
      <c r="L23" s="37" t="str">
        <f>LEFT(Calcu!AE18,1)</f>
        <v/>
      </c>
      <c r="M23" s="37" t="s">
        <v>480</v>
      </c>
      <c r="N23" s="37" t="s">
        <v>482</v>
      </c>
      <c r="O23" s="37" t="s">
        <v>483</v>
      </c>
      <c r="Q23" s="37" t="e">
        <f ca="1">Calcu!AF18</f>
        <v>#N/A</v>
      </c>
    </row>
    <row r="24" spans="1:17" ht="15" customHeight="1">
      <c r="A24" s="44" t="str">
        <f>IF(Calcu!B19=TRUE,"","삭제")</f>
        <v>삭제</v>
      </c>
      <c r="B24" s="43"/>
      <c r="C24" s="43"/>
      <c r="D24" s="43"/>
      <c r="E24" s="37" t="s">
        <v>529</v>
      </c>
      <c r="F24" s="51" t="e">
        <f ca="1">Calcu!AA19</f>
        <v>#N/A</v>
      </c>
      <c r="G24" s="51" t="s">
        <v>177</v>
      </c>
      <c r="H24" s="51" t="e">
        <f ca="1">Calcu!AD19</f>
        <v>#VALUE!</v>
      </c>
      <c r="J24" s="37" t="e">
        <f ca="1">Calcu!AC19</f>
        <v>#N/A</v>
      </c>
      <c r="K24" s="37" t="e">
        <f ca="1">Calcu!AB19</f>
        <v>#N/A</v>
      </c>
      <c r="L24" s="37" t="str">
        <f>LEFT(Calcu!AE19,1)</f>
        <v/>
      </c>
      <c r="M24" s="37" t="s">
        <v>480</v>
      </c>
      <c r="N24" s="37" t="s">
        <v>482</v>
      </c>
      <c r="O24" s="37" t="s">
        <v>483</v>
      </c>
      <c r="Q24" s="37" t="e">
        <f ca="1">Calcu!AF19</f>
        <v>#N/A</v>
      </c>
    </row>
    <row r="25" spans="1:17" ht="15" customHeight="1">
      <c r="A25" s="44" t="str">
        <f>IF(Calcu!B20=TRUE,"","삭제")</f>
        <v>삭제</v>
      </c>
      <c r="B25" s="43"/>
      <c r="C25" s="43"/>
      <c r="D25" s="43"/>
      <c r="E25" s="37" t="s">
        <v>529</v>
      </c>
      <c r="F25" s="51" t="e">
        <f ca="1">Calcu!AA20</f>
        <v>#N/A</v>
      </c>
      <c r="G25" s="51" t="s">
        <v>177</v>
      </c>
      <c r="H25" s="51" t="e">
        <f ca="1">Calcu!AD20</f>
        <v>#VALUE!</v>
      </c>
      <c r="J25" s="37" t="e">
        <f ca="1">Calcu!AC20</f>
        <v>#N/A</v>
      </c>
      <c r="K25" s="37" t="e">
        <f ca="1">Calcu!AB20</f>
        <v>#N/A</v>
      </c>
      <c r="L25" s="37" t="str">
        <f>LEFT(Calcu!AE20,1)</f>
        <v/>
      </c>
      <c r="M25" s="37" t="s">
        <v>480</v>
      </c>
      <c r="N25" s="37" t="s">
        <v>482</v>
      </c>
      <c r="O25" s="37" t="s">
        <v>483</v>
      </c>
      <c r="Q25" s="37" t="e">
        <f ca="1">Calcu!AF20</f>
        <v>#N/A</v>
      </c>
    </row>
    <row r="26" spans="1:17" ht="15" customHeight="1">
      <c r="A26" s="44" t="str">
        <f>IF(Calcu!B21=TRUE,"","삭제")</f>
        <v>삭제</v>
      </c>
      <c r="B26" s="43"/>
      <c r="C26" s="43"/>
      <c r="D26" s="43"/>
      <c r="E26" s="37" t="s">
        <v>529</v>
      </c>
      <c r="F26" s="51" t="e">
        <f ca="1">Calcu!AA21</f>
        <v>#N/A</v>
      </c>
      <c r="G26" s="51" t="s">
        <v>177</v>
      </c>
      <c r="H26" s="51" t="e">
        <f ca="1">Calcu!AD21</f>
        <v>#VALUE!</v>
      </c>
      <c r="J26" s="37" t="e">
        <f ca="1">Calcu!AC21</f>
        <v>#N/A</v>
      </c>
      <c r="K26" s="37" t="e">
        <f ca="1">Calcu!AB21</f>
        <v>#N/A</v>
      </c>
      <c r="L26" s="37" t="str">
        <f>LEFT(Calcu!AE21,1)</f>
        <v/>
      </c>
      <c r="M26" s="37" t="s">
        <v>480</v>
      </c>
      <c r="N26" s="37" t="s">
        <v>482</v>
      </c>
      <c r="O26" s="37" t="s">
        <v>483</v>
      </c>
      <c r="Q26" s="37" t="e">
        <f ca="1">Calcu!AF21</f>
        <v>#N/A</v>
      </c>
    </row>
    <row r="27" spans="1:17" ht="15" customHeight="1">
      <c r="A27" s="44" t="str">
        <f>IF(Calcu!B22=TRUE,"","삭제")</f>
        <v>삭제</v>
      </c>
      <c r="B27" s="43"/>
      <c r="C27" s="43"/>
      <c r="D27" s="43"/>
      <c r="E27" s="37" t="s">
        <v>529</v>
      </c>
      <c r="F27" s="51" t="e">
        <f ca="1">Calcu!AA22</f>
        <v>#N/A</v>
      </c>
      <c r="G27" s="51" t="s">
        <v>177</v>
      </c>
      <c r="H27" s="51" t="e">
        <f ca="1">Calcu!AD22</f>
        <v>#VALUE!</v>
      </c>
      <c r="J27" s="37" t="e">
        <f ca="1">Calcu!AC22</f>
        <v>#N/A</v>
      </c>
      <c r="K27" s="37" t="e">
        <f ca="1">Calcu!AB22</f>
        <v>#N/A</v>
      </c>
      <c r="L27" s="37" t="str">
        <f>LEFT(Calcu!AE22,1)</f>
        <v/>
      </c>
      <c r="M27" s="37" t="s">
        <v>480</v>
      </c>
      <c r="N27" s="37" t="s">
        <v>482</v>
      </c>
      <c r="O27" s="37" t="s">
        <v>483</v>
      </c>
      <c r="Q27" s="37" t="e">
        <f ca="1">Calcu!AF22</f>
        <v>#N/A</v>
      </c>
    </row>
    <row r="28" spans="1:17" ht="15" customHeight="1">
      <c r="A28" s="44" t="str">
        <f>IF(Calcu!B23=TRUE,"","삭제")</f>
        <v>삭제</v>
      </c>
      <c r="B28" s="43"/>
      <c r="C28" s="43"/>
      <c r="D28" s="43"/>
      <c r="E28" s="37" t="s">
        <v>529</v>
      </c>
      <c r="F28" s="51" t="e">
        <f ca="1">Calcu!AA23</f>
        <v>#N/A</v>
      </c>
      <c r="G28" s="51" t="s">
        <v>177</v>
      </c>
      <c r="H28" s="51" t="e">
        <f ca="1">Calcu!AD23</f>
        <v>#VALUE!</v>
      </c>
      <c r="J28" s="37" t="e">
        <f ca="1">Calcu!AC23</f>
        <v>#N/A</v>
      </c>
      <c r="K28" s="37" t="e">
        <f ca="1">Calcu!AB23</f>
        <v>#N/A</v>
      </c>
      <c r="L28" s="37" t="str">
        <f>LEFT(Calcu!AE23,1)</f>
        <v/>
      </c>
      <c r="M28" s="37" t="s">
        <v>480</v>
      </c>
      <c r="N28" s="37" t="s">
        <v>482</v>
      </c>
      <c r="O28" s="37" t="s">
        <v>483</v>
      </c>
      <c r="Q28" s="37" t="e">
        <f ca="1">Calcu!AF23</f>
        <v>#N/A</v>
      </c>
    </row>
    <row r="29" spans="1:17" ht="15" customHeight="1">
      <c r="A29" s="44" t="str">
        <f>IF(Calcu!B24=TRUE,"","삭제")</f>
        <v>삭제</v>
      </c>
      <c r="B29" s="43"/>
      <c r="C29" s="43"/>
      <c r="D29" s="43"/>
      <c r="E29" s="37" t="s">
        <v>529</v>
      </c>
      <c r="F29" s="51" t="e">
        <f ca="1">Calcu!AA24</f>
        <v>#N/A</v>
      </c>
      <c r="G29" s="51" t="s">
        <v>177</v>
      </c>
      <c r="H29" s="51" t="e">
        <f ca="1">Calcu!AD24</f>
        <v>#VALUE!</v>
      </c>
      <c r="J29" s="37" t="e">
        <f ca="1">Calcu!AC24</f>
        <v>#N/A</v>
      </c>
      <c r="K29" s="37" t="e">
        <f ca="1">Calcu!AB24</f>
        <v>#N/A</v>
      </c>
      <c r="L29" s="37" t="str">
        <f>LEFT(Calcu!AE24,1)</f>
        <v/>
      </c>
      <c r="M29" s="37" t="s">
        <v>480</v>
      </c>
      <c r="N29" s="37" t="s">
        <v>482</v>
      </c>
      <c r="O29" s="37" t="s">
        <v>483</v>
      </c>
      <c r="Q29" s="37" t="e">
        <f ca="1">Calcu!AF24</f>
        <v>#N/A</v>
      </c>
    </row>
    <row r="30" spans="1:17" ht="15" customHeight="1">
      <c r="A30" s="44" t="str">
        <f>IF(Calcu!B25=TRUE,"","삭제")</f>
        <v>삭제</v>
      </c>
      <c r="B30" s="43"/>
      <c r="C30" s="43"/>
      <c r="D30" s="43"/>
      <c r="E30" s="37" t="s">
        <v>529</v>
      </c>
      <c r="F30" s="51" t="e">
        <f ca="1">Calcu!AA25</f>
        <v>#N/A</v>
      </c>
      <c r="G30" s="51" t="s">
        <v>177</v>
      </c>
      <c r="H30" s="51" t="e">
        <f ca="1">Calcu!AD25</f>
        <v>#VALUE!</v>
      </c>
      <c r="J30" s="37" t="e">
        <f ca="1">Calcu!AC25</f>
        <v>#N/A</v>
      </c>
      <c r="K30" s="37" t="e">
        <f ca="1">Calcu!AB25</f>
        <v>#N/A</v>
      </c>
      <c r="L30" s="37" t="str">
        <f>LEFT(Calcu!AE25,1)</f>
        <v/>
      </c>
      <c r="M30" s="37" t="s">
        <v>480</v>
      </c>
      <c r="N30" s="37" t="s">
        <v>482</v>
      </c>
      <c r="O30" s="37" t="s">
        <v>483</v>
      </c>
      <c r="Q30" s="37" t="e">
        <f ca="1">Calcu!AF25</f>
        <v>#N/A</v>
      </c>
    </row>
    <row r="31" spans="1:17" ht="15" customHeight="1">
      <c r="A31" s="44" t="str">
        <f>IF(Calcu!B26=TRUE,"","삭제")</f>
        <v>삭제</v>
      </c>
      <c r="B31" s="43"/>
      <c r="C31" s="43"/>
      <c r="D31" s="43"/>
      <c r="E31" s="37" t="s">
        <v>529</v>
      </c>
      <c r="F31" s="51" t="e">
        <f ca="1">Calcu!AA26</f>
        <v>#N/A</v>
      </c>
      <c r="G31" s="51" t="s">
        <v>177</v>
      </c>
      <c r="H31" s="51" t="e">
        <f ca="1">Calcu!AD26</f>
        <v>#VALUE!</v>
      </c>
      <c r="J31" s="37" t="e">
        <f ca="1">Calcu!AC26</f>
        <v>#N/A</v>
      </c>
      <c r="K31" s="37" t="e">
        <f ca="1">Calcu!AB26</f>
        <v>#N/A</v>
      </c>
      <c r="L31" s="37" t="str">
        <f>LEFT(Calcu!AE26,1)</f>
        <v/>
      </c>
      <c r="M31" s="37" t="s">
        <v>480</v>
      </c>
      <c r="N31" s="37" t="s">
        <v>482</v>
      </c>
      <c r="O31" s="37" t="s">
        <v>483</v>
      </c>
      <c r="Q31" s="37" t="e">
        <f ca="1">Calcu!AF26</f>
        <v>#N/A</v>
      </c>
    </row>
    <row r="32" spans="1:17" ht="15" customHeight="1">
      <c r="A32" s="44" t="str">
        <f>IF(Calcu!B27=TRUE,"","삭제")</f>
        <v>삭제</v>
      </c>
      <c r="B32" s="43"/>
      <c r="C32" s="43"/>
      <c r="D32" s="43"/>
      <c r="E32" s="37" t="s">
        <v>529</v>
      </c>
      <c r="F32" s="51" t="e">
        <f ca="1">Calcu!AA27</f>
        <v>#N/A</v>
      </c>
      <c r="G32" s="51" t="s">
        <v>177</v>
      </c>
      <c r="H32" s="51" t="e">
        <f ca="1">Calcu!AD27</f>
        <v>#VALUE!</v>
      </c>
      <c r="J32" s="37" t="e">
        <f ca="1">Calcu!AC27</f>
        <v>#N/A</v>
      </c>
      <c r="K32" s="37" t="e">
        <f ca="1">Calcu!AB27</f>
        <v>#N/A</v>
      </c>
      <c r="L32" s="37" t="str">
        <f>LEFT(Calcu!AE27,1)</f>
        <v/>
      </c>
      <c r="M32" s="37" t="s">
        <v>480</v>
      </c>
      <c r="N32" s="37" t="s">
        <v>482</v>
      </c>
      <c r="O32" s="37" t="s">
        <v>483</v>
      </c>
      <c r="Q32" s="37" t="e">
        <f ca="1">Calcu!AF27</f>
        <v>#N/A</v>
      </c>
    </row>
    <row r="33" spans="1:17" ht="15" customHeight="1">
      <c r="A33" s="44" t="str">
        <f>IF(Calcu!B28=TRUE,"","삭제")</f>
        <v>삭제</v>
      </c>
      <c r="B33" s="43"/>
      <c r="C33" s="43"/>
      <c r="D33" s="43"/>
      <c r="E33" s="37" t="s">
        <v>529</v>
      </c>
      <c r="F33" s="51" t="e">
        <f ca="1">Calcu!AA28</f>
        <v>#N/A</v>
      </c>
      <c r="G33" s="51" t="s">
        <v>177</v>
      </c>
      <c r="H33" s="51" t="e">
        <f ca="1">Calcu!AD28</f>
        <v>#VALUE!</v>
      </c>
      <c r="J33" s="37" t="e">
        <f ca="1">Calcu!AC28</f>
        <v>#N/A</v>
      </c>
      <c r="K33" s="37" t="e">
        <f ca="1">Calcu!AB28</f>
        <v>#N/A</v>
      </c>
      <c r="L33" s="37" t="str">
        <f>LEFT(Calcu!AE28,1)</f>
        <v/>
      </c>
      <c r="M33" s="37" t="s">
        <v>480</v>
      </c>
      <c r="N33" s="37" t="s">
        <v>482</v>
      </c>
      <c r="O33" s="37" t="s">
        <v>483</v>
      </c>
      <c r="Q33" s="37" t="e">
        <f ca="1">Calcu!AF28</f>
        <v>#N/A</v>
      </c>
    </row>
    <row r="34" spans="1:17" ht="15" customHeight="1">
      <c r="A34" s="44" t="str">
        <f>IF(Calcu!B29=TRUE,"","삭제")</f>
        <v>삭제</v>
      </c>
      <c r="B34" s="43"/>
      <c r="C34" s="43"/>
      <c r="D34" s="43"/>
      <c r="E34" s="37" t="s">
        <v>529</v>
      </c>
      <c r="F34" s="51" t="e">
        <f ca="1">Calcu!AA29</f>
        <v>#N/A</v>
      </c>
      <c r="G34" s="51" t="s">
        <v>177</v>
      </c>
      <c r="H34" s="51" t="e">
        <f ca="1">Calcu!AD29</f>
        <v>#VALUE!</v>
      </c>
      <c r="J34" s="37" t="e">
        <f ca="1">Calcu!AC29</f>
        <v>#N/A</v>
      </c>
      <c r="K34" s="37" t="e">
        <f ca="1">Calcu!AB29</f>
        <v>#N/A</v>
      </c>
      <c r="L34" s="37" t="str">
        <f>LEFT(Calcu!AE29,1)</f>
        <v/>
      </c>
      <c r="M34" s="37" t="s">
        <v>480</v>
      </c>
      <c r="N34" s="37" t="s">
        <v>482</v>
      </c>
      <c r="O34" s="37" t="s">
        <v>483</v>
      </c>
      <c r="Q34" s="37" t="e">
        <f ca="1">Calcu!AF29</f>
        <v>#N/A</v>
      </c>
    </row>
    <row r="35" spans="1:17" ht="15" customHeight="1">
      <c r="A35" s="300" t="str">
        <f>A15</f>
        <v>삭제</v>
      </c>
      <c r="G35" s="53" t="e">
        <f ca="1">IF(Calcu!E55="사다리꼴","※ 신뢰수준 95 %,","※ 신뢰수준 약 95 %,")</f>
        <v>#N/A</v>
      </c>
      <c r="H35" s="205" t="e">
        <f ca="1">Calcu!E56&amp;IF(Calcu!E55="사다리꼴",", 사다리꼴 확률분포","")</f>
        <v>#N/A</v>
      </c>
      <c r="K35" s="50"/>
      <c r="Q35" s="53"/>
    </row>
    <row r="36" spans="1:17" ht="15" customHeight="1">
      <c r="A36" s="300" t="str">
        <f>A37</f>
        <v>삭제</v>
      </c>
      <c r="G36" s="53"/>
      <c r="H36" s="205"/>
      <c r="K36" s="50"/>
      <c r="Q36" s="53"/>
    </row>
    <row r="37" spans="1:17" ht="15" customHeight="1">
      <c r="A37" s="44" t="str">
        <f>IF(Calcu!B70=TRUE,"","삭제")</f>
        <v>삭제</v>
      </c>
      <c r="B37" s="43"/>
      <c r="C37" s="43"/>
      <c r="D37" s="43"/>
      <c r="E37" s="37" t="s">
        <v>530</v>
      </c>
      <c r="F37" s="51" t="e">
        <f ca="1">Calcu!AA70</f>
        <v>#N/A</v>
      </c>
      <c r="G37" s="51" t="s">
        <v>177</v>
      </c>
      <c r="H37" s="51" t="e">
        <f ca="1">Calcu!AD70</f>
        <v>#VALUE!</v>
      </c>
      <c r="J37" s="37" t="e">
        <f ca="1">Calcu!AC70</f>
        <v>#N/A</v>
      </c>
      <c r="K37" s="37" t="e">
        <f ca="1">Calcu!AB70</f>
        <v>#N/A</v>
      </c>
      <c r="L37" s="37" t="str">
        <f>LEFT(Calcu!AE70,1)</f>
        <v/>
      </c>
      <c r="M37" s="37" t="s">
        <v>480</v>
      </c>
      <c r="N37" s="37" t="s">
        <v>480</v>
      </c>
      <c r="O37" s="37" t="s">
        <v>480</v>
      </c>
      <c r="Q37" s="37" t="e">
        <f ca="1">Calcu!AF70</f>
        <v>#N/A</v>
      </c>
    </row>
    <row r="38" spans="1:17" ht="15" customHeight="1">
      <c r="A38" s="44" t="str">
        <f>IF(Calcu!B71=TRUE,"","삭제")</f>
        <v>삭제</v>
      </c>
      <c r="B38" s="43"/>
      <c r="C38" s="43"/>
      <c r="D38" s="43"/>
      <c r="E38" s="37" t="s">
        <v>530</v>
      </c>
      <c r="F38" s="51" t="e">
        <f ca="1">Calcu!AA71</f>
        <v>#N/A</v>
      </c>
      <c r="G38" s="51" t="s">
        <v>177</v>
      </c>
      <c r="H38" s="51" t="e">
        <f ca="1">Calcu!AD71</f>
        <v>#VALUE!</v>
      </c>
      <c r="J38" s="37" t="e">
        <f ca="1">Calcu!AC71</f>
        <v>#N/A</v>
      </c>
      <c r="K38" s="37" t="e">
        <f ca="1">Calcu!AB71</f>
        <v>#N/A</v>
      </c>
      <c r="L38" s="37" t="str">
        <f>LEFT(Calcu!AE71,1)</f>
        <v/>
      </c>
      <c r="M38" s="37" t="s">
        <v>480</v>
      </c>
      <c r="N38" s="37" t="s">
        <v>480</v>
      </c>
      <c r="O38" s="37" t="s">
        <v>480</v>
      </c>
      <c r="Q38" s="37" t="e">
        <f ca="1">Calcu!AF71</f>
        <v>#N/A</v>
      </c>
    </row>
    <row r="39" spans="1:17" ht="15" customHeight="1">
      <c r="A39" s="44" t="str">
        <f>IF(Calcu!B72=TRUE,"","삭제")</f>
        <v>삭제</v>
      </c>
      <c r="B39" s="43"/>
      <c r="C39" s="43"/>
      <c r="D39" s="43"/>
      <c r="E39" s="37" t="s">
        <v>530</v>
      </c>
      <c r="F39" s="51" t="e">
        <f ca="1">Calcu!AA72</f>
        <v>#N/A</v>
      </c>
      <c r="G39" s="51" t="s">
        <v>177</v>
      </c>
      <c r="H39" s="51" t="e">
        <f ca="1">Calcu!AD72</f>
        <v>#VALUE!</v>
      </c>
      <c r="J39" s="37" t="e">
        <f ca="1">Calcu!AC72</f>
        <v>#N/A</v>
      </c>
      <c r="K39" s="37" t="e">
        <f ca="1">Calcu!AB72</f>
        <v>#N/A</v>
      </c>
      <c r="L39" s="37" t="str">
        <f>LEFT(Calcu!AE72,1)</f>
        <v/>
      </c>
      <c r="M39" s="37" t="s">
        <v>480</v>
      </c>
      <c r="N39" s="37" t="s">
        <v>480</v>
      </c>
      <c r="O39" s="37" t="s">
        <v>480</v>
      </c>
      <c r="Q39" s="37" t="e">
        <f ca="1">Calcu!AF72</f>
        <v>#N/A</v>
      </c>
    </row>
    <row r="40" spans="1:17" ht="15" customHeight="1">
      <c r="A40" s="44" t="str">
        <f>IF(Calcu!B73=TRUE,"","삭제")</f>
        <v>삭제</v>
      </c>
      <c r="B40" s="43"/>
      <c r="C40" s="43"/>
      <c r="D40" s="43"/>
      <c r="E40" s="37" t="s">
        <v>530</v>
      </c>
      <c r="F40" s="51" t="e">
        <f ca="1">Calcu!AA73</f>
        <v>#N/A</v>
      </c>
      <c r="G40" s="51" t="s">
        <v>177</v>
      </c>
      <c r="H40" s="51" t="e">
        <f ca="1">Calcu!AD73</f>
        <v>#VALUE!</v>
      </c>
      <c r="J40" s="37" t="e">
        <f ca="1">Calcu!AC73</f>
        <v>#N/A</v>
      </c>
      <c r="K40" s="37" t="e">
        <f ca="1">Calcu!AB73</f>
        <v>#N/A</v>
      </c>
      <c r="L40" s="37" t="str">
        <f>LEFT(Calcu!AE73,1)</f>
        <v/>
      </c>
      <c r="M40" s="37" t="s">
        <v>480</v>
      </c>
      <c r="N40" s="37" t="s">
        <v>480</v>
      </c>
      <c r="O40" s="37" t="s">
        <v>480</v>
      </c>
      <c r="Q40" s="37" t="e">
        <f ca="1">Calcu!AF73</f>
        <v>#N/A</v>
      </c>
    </row>
    <row r="41" spans="1:17" ht="15" customHeight="1">
      <c r="A41" s="44" t="str">
        <f>IF(Calcu!B74=TRUE,"","삭제")</f>
        <v>삭제</v>
      </c>
      <c r="B41" s="43"/>
      <c r="C41" s="43"/>
      <c r="D41" s="43"/>
      <c r="E41" s="37" t="s">
        <v>530</v>
      </c>
      <c r="F41" s="51" t="e">
        <f ca="1">Calcu!AA74</f>
        <v>#N/A</v>
      </c>
      <c r="G41" s="51" t="s">
        <v>177</v>
      </c>
      <c r="H41" s="51" t="e">
        <f ca="1">Calcu!AD74</f>
        <v>#VALUE!</v>
      </c>
      <c r="J41" s="37" t="e">
        <f ca="1">Calcu!AC74</f>
        <v>#N/A</v>
      </c>
      <c r="K41" s="37" t="e">
        <f ca="1">Calcu!AB74</f>
        <v>#N/A</v>
      </c>
      <c r="L41" s="37" t="str">
        <f>LEFT(Calcu!AE74,1)</f>
        <v/>
      </c>
      <c r="M41" s="37" t="s">
        <v>480</v>
      </c>
      <c r="N41" s="37" t="s">
        <v>480</v>
      </c>
      <c r="O41" s="37" t="s">
        <v>480</v>
      </c>
      <c r="Q41" s="37" t="e">
        <f ca="1">Calcu!AF74</f>
        <v>#N/A</v>
      </c>
    </row>
    <row r="42" spans="1:17" ht="15" customHeight="1">
      <c r="A42" s="44" t="str">
        <f>IF(Calcu!B75=TRUE,"","삭제")</f>
        <v>삭제</v>
      </c>
      <c r="B42" s="43"/>
      <c r="C42" s="43"/>
      <c r="D42" s="43"/>
      <c r="E42" s="37" t="s">
        <v>530</v>
      </c>
      <c r="F42" s="51" t="e">
        <f ca="1">Calcu!AA75</f>
        <v>#N/A</v>
      </c>
      <c r="G42" s="51" t="s">
        <v>177</v>
      </c>
      <c r="H42" s="51" t="e">
        <f ca="1">Calcu!AD75</f>
        <v>#VALUE!</v>
      </c>
      <c r="J42" s="37" t="e">
        <f ca="1">Calcu!AC75</f>
        <v>#N/A</v>
      </c>
      <c r="K42" s="37" t="e">
        <f ca="1">Calcu!AB75</f>
        <v>#N/A</v>
      </c>
      <c r="L42" s="37" t="str">
        <f>LEFT(Calcu!AE75,1)</f>
        <v/>
      </c>
      <c r="M42" s="37" t="s">
        <v>480</v>
      </c>
      <c r="N42" s="37" t="s">
        <v>480</v>
      </c>
      <c r="O42" s="37" t="s">
        <v>480</v>
      </c>
      <c r="Q42" s="37" t="e">
        <f ca="1">Calcu!AF75</f>
        <v>#N/A</v>
      </c>
    </row>
    <row r="43" spans="1:17" ht="15" customHeight="1">
      <c r="A43" s="44" t="str">
        <f>IF(Calcu!B76=TRUE,"","삭제")</f>
        <v>삭제</v>
      </c>
      <c r="B43" s="43"/>
      <c r="C43" s="43"/>
      <c r="D43" s="43"/>
      <c r="E43" s="37" t="s">
        <v>530</v>
      </c>
      <c r="F43" s="51" t="e">
        <f ca="1">Calcu!AA76</f>
        <v>#N/A</v>
      </c>
      <c r="G43" s="51" t="s">
        <v>177</v>
      </c>
      <c r="H43" s="51" t="e">
        <f ca="1">Calcu!AD76</f>
        <v>#VALUE!</v>
      </c>
      <c r="J43" s="37" t="e">
        <f ca="1">Calcu!AC76</f>
        <v>#N/A</v>
      </c>
      <c r="K43" s="37" t="e">
        <f ca="1">Calcu!AB76</f>
        <v>#N/A</v>
      </c>
      <c r="L43" s="37" t="str">
        <f>LEFT(Calcu!AE76,1)</f>
        <v/>
      </c>
      <c r="M43" s="37" t="s">
        <v>480</v>
      </c>
      <c r="N43" s="37" t="s">
        <v>480</v>
      </c>
      <c r="O43" s="37" t="s">
        <v>480</v>
      </c>
      <c r="Q43" s="37" t="e">
        <f ca="1">Calcu!AF76</f>
        <v>#N/A</v>
      </c>
    </row>
    <row r="44" spans="1:17" ht="15" customHeight="1">
      <c r="A44" s="44" t="str">
        <f>IF(Calcu!B77=TRUE,"","삭제")</f>
        <v>삭제</v>
      </c>
      <c r="B44" s="43"/>
      <c r="C44" s="43"/>
      <c r="D44" s="43"/>
      <c r="E44" s="37" t="s">
        <v>530</v>
      </c>
      <c r="F44" s="51" t="e">
        <f ca="1">Calcu!AA77</f>
        <v>#N/A</v>
      </c>
      <c r="G44" s="51" t="s">
        <v>177</v>
      </c>
      <c r="H44" s="51" t="e">
        <f ca="1">Calcu!AD77</f>
        <v>#VALUE!</v>
      </c>
      <c r="J44" s="37" t="e">
        <f ca="1">Calcu!AC77</f>
        <v>#N/A</v>
      </c>
      <c r="K44" s="37" t="e">
        <f ca="1">Calcu!AB77</f>
        <v>#N/A</v>
      </c>
      <c r="L44" s="37" t="str">
        <f>LEFT(Calcu!AE77,1)</f>
        <v/>
      </c>
      <c r="M44" s="37" t="s">
        <v>480</v>
      </c>
      <c r="N44" s="37" t="s">
        <v>480</v>
      </c>
      <c r="O44" s="37" t="s">
        <v>480</v>
      </c>
      <c r="Q44" s="37" t="e">
        <f ca="1">Calcu!AF77</f>
        <v>#N/A</v>
      </c>
    </row>
    <row r="45" spans="1:17" ht="15" customHeight="1">
      <c r="A45" s="44" t="str">
        <f>IF(Calcu!B78=TRUE,"","삭제")</f>
        <v>삭제</v>
      </c>
      <c r="B45" s="43"/>
      <c r="C45" s="43"/>
      <c r="D45" s="43"/>
      <c r="E45" s="37" t="s">
        <v>530</v>
      </c>
      <c r="F45" s="51" t="e">
        <f ca="1">Calcu!AA78</f>
        <v>#N/A</v>
      </c>
      <c r="G45" s="51" t="s">
        <v>177</v>
      </c>
      <c r="H45" s="51" t="e">
        <f ca="1">Calcu!AD78</f>
        <v>#VALUE!</v>
      </c>
      <c r="J45" s="37" t="e">
        <f ca="1">Calcu!AC78</f>
        <v>#N/A</v>
      </c>
      <c r="K45" s="37" t="e">
        <f ca="1">Calcu!AB78</f>
        <v>#N/A</v>
      </c>
      <c r="L45" s="37" t="str">
        <f>LEFT(Calcu!AE78,1)</f>
        <v/>
      </c>
      <c r="M45" s="37" t="s">
        <v>480</v>
      </c>
      <c r="N45" s="37" t="s">
        <v>480</v>
      </c>
      <c r="O45" s="37" t="s">
        <v>480</v>
      </c>
      <c r="Q45" s="37" t="e">
        <f ca="1">Calcu!AF78</f>
        <v>#N/A</v>
      </c>
    </row>
    <row r="46" spans="1:17" ht="15" customHeight="1">
      <c r="A46" s="44" t="str">
        <f>IF(Calcu!B79=TRUE,"","삭제")</f>
        <v>삭제</v>
      </c>
      <c r="B46" s="43"/>
      <c r="C46" s="43"/>
      <c r="D46" s="43"/>
      <c r="E46" s="37" t="s">
        <v>530</v>
      </c>
      <c r="F46" s="51" t="e">
        <f ca="1">Calcu!AA79</f>
        <v>#N/A</v>
      </c>
      <c r="G46" s="51" t="s">
        <v>177</v>
      </c>
      <c r="H46" s="51" t="e">
        <f ca="1">Calcu!AD79</f>
        <v>#VALUE!</v>
      </c>
      <c r="J46" s="37" t="e">
        <f ca="1">Calcu!AC79</f>
        <v>#N/A</v>
      </c>
      <c r="K46" s="37" t="e">
        <f ca="1">Calcu!AB79</f>
        <v>#N/A</v>
      </c>
      <c r="L46" s="37" t="str">
        <f>LEFT(Calcu!AE79,1)</f>
        <v/>
      </c>
      <c r="M46" s="37" t="s">
        <v>480</v>
      </c>
      <c r="N46" s="37" t="s">
        <v>480</v>
      </c>
      <c r="O46" s="37" t="s">
        <v>480</v>
      </c>
      <c r="Q46" s="37" t="e">
        <f ca="1">Calcu!AF79</f>
        <v>#N/A</v>
      </c>
    </row>
    <row r="47" spans="1:17" ht="15" customHeight="1">
      <c r="A47" s="44" t="str">
        <f>IF(Calcu!B80=TRUE,"","삭제")</f>
        <v>삭제</v>
      </c>
      <c r="B47" s="43"/>
      <c r="C47" s="43"/>
      <c r="D47" s="43"/>
      <c r="E47" s="37" t="s">
        <v>530</v>
      </c>
      <c r="F47" s="51" t="e">
        <f ca="1">Calcu!AA80</f>
        <v>#N/A</v>
      </c>
      <c r="G47" s="51" t="s">
        <v>177</v>
      </c>
      <c r="H47" s="51" t="e">
        <f ca="1">Calcu!AD80</f>
        <v>#VALUE!</v>
      </c>
      <c r="J47" s="37" t="e">
        <f ca="1">Calcu!AC80</f>
        <v>#N/A</v>
      </c>
      <c r="K47" s="37" t="e">
        <f ca="1">Calcu!AB80</f>
        <v>#N/A</v>
      </c>
      <c r="L47" s="37" t="str">
        <f>LEFT(Calcu!AE80,1)</f>
        <v/>
      </c>
      <c r="M47" s="37" t="s">
        <v>480</v>
      </c>
      <c r="N47" s="37" t="s">
        <v>480</v>
      </c>
      <c r="O47" s="37" t="s">
        <v>480</v>
      </c>
      <c r="Q47" s="37" t="e">
        <f ca="1">Calcu!AF80</f>
        <v>#N/A</v>
      </c>
    </row>
    <row r="48" spans="1:17" ht="15" customHeight="1">
      <c r="A48" s="44" t="str">
        <f>IF(Calcu!B81=TRUE,"","삭제")</f>
        <v>삭제</v>
      </c>
      <c r="B48" s="43"/>
      <c r="C48" s="43"/>
      <c r="D48" s="43"/>
      <c r="E48" s="37" t="s">
        <v>530</v>
      </c>
      <c r="F48" s="51" t="e">
        <f ca="1">Calcu!AA81</f>
        <v>#N/A</v>
      </c>
      <c r="G48" s="51" t="s">
        <v>177</v>
      </c>
      <c r="H48" s="51" t="e">
        <f ca="1">Calcu!AD81</f>
        <v>#VALUE!</v>
      </c>
      <c r="J48" s="37" t="e">
        <f ca="1">Calcu!AC81</f>
        <v>#N/A</v>
      </c>
      <c r="K48" s="37" t="e">
        <f ca="1">Calcu!AB81</f>
        <v>#N/A</v>
      </c>
      <c r="L48" s="37" t="str">
        <f>LEFT(Calcu!AE81,1)</f>
        <v/>
      </c>
      <c r="M48" s="37" t="s">
        <v>480</v>
      </c>
      <c r="N48" s="37" t="s">
        <v>480</v>
      </c>
      <c r="O48" s="37" t="s">
        <v>480</v>
      </c>
      <c r="Q48" s="37" t="e">
        <f ca="1">Calcu!AF81</f>
        <v>#N/A</v>
      </c>
    </row>
    <row r="49" spans="1:17" ht="15" customHeight="1">
      <c r="A49" s="44" t="str">
        <f>IF(Calcu!B82=TRUE,"","삭제")</f>
        <v>삭제</v>
      </c>
      <c r="B49" s="43"/>
      <c r="C49" s="43"/>
      <c r="D49" s="43"/>
      <c r="E49" s="37" t="s">
        <v>530</v>
      </c>
      <c r="F49" s="51" t="e">
        <f ca="1">Calcu!AA82</f>
        <v>#N/A</v>
      </c>
      <c r="G49" s="51" t="s">
        <v>177</v>
      </c>
      <c r="H49" s="51" t="e">
        <f ca="1">Calcu!AD82</f>
        <v>#VALUE!</v>
      </c>
      <c r="J49" s="37" t="e">
        <f ca="1">Calcu!AC82</f>
        <v>#N/A</v>
      </c>
      <c r="K49" s="37" t="e">
        <f ca="1">Calcu!AB82</f>
        <v>#N/A</v>
      </c>
      <c r="L49" s="37" t="str">
        <f>LEFT(Calcu!AE82,1)</f>
        <v/>
      </c>
      <c r="M49" s="37" t="s">
        <v>480</v>
      </c>
      <c r="N49" s="37" t="s">
        <v>480</v>
      </c>
      <c r="O49" s="37" t="s">
        <v>480</v>
      </c>
      <c r="Q49" s="37" t="e">
        <f ca="1">Calcu!AF82</f>
        <v>#N/A</v>
      </c>
    </row>
    <row r="50" spans="1:17" ht="15" customHeight="1">
      <c r="A50" s="44" t="str">
        <f>IF(Calcu!B83=TRUE,"","삭제")</f>
        <v>삭제</v>
      </c>
      <c r="B50" s="43"/>
      <c r="C50" s="43"/>
      <c r="D50" s="43"/>
      <c r="E50" s="37" t="s">
        <v>530</v>
      </c>
      <c r="F50" s="51" t="e">
        <f ca="1">Calcu!AA83</f>
        <v>#N/A</v>
      </c>
      <c r="G50" s="51" t="s">
        <v>177</v>
      </c>
      <c r="H50" s="51" t="e">
        <f ca="1">Calcu!AD83</f>
        <v>#VALUE!</v>
      </c>
      <c r="J50" s="37" t="e">
        <f ca="1">Calcu!AC83</f>
        <v>#N/A</v>
      </c>
      <c r="K50" s="37" t="e">
        <f ca="1">Calcu!AB83</f>
        <v>#N/A</v>
      </c>
      <c r="L50" s="37" t="str">
        <f>LEFT(Calcu!AE83,1)</f>
        <v/>
      </c>
      <c r="M50" s="37" t="s">
        <v>480</v>
      </c>
      <c r="N50" s="37" t="s">
        <v>480</v>
      </c>
      <c r="O50" s="37" t="s">
        <v>480</v>
      </c>
      <c r="Q50" s="37" t="e">
        <f ca="1">Calcu!AF83</f>
        <v>#N/A</v>
      </c>
    </row>
    <row r="51" spans="1:17" ht="15" customHeight="1">
      <c r="A51" s="44" t="str">
        <f>IF(Calcu!B84=TRUE,"","삭제")</f>
        <v>삭제</v>
      </c>
      <c r="B51" s="43"/>
      <c r="C51" s="43"/>
      <c r="D51" s="43"/>
      <c r="E51" s="37" t="s">
        <v>530</v>
      </c>
      <c r="F51" s="51" t="e">
        <f ca="1">Calcu!AA84</f>
        <v>#N/A</v>
      </c>
      <c r="G51" s="51" t="s">
        <v>177</v>
      </c>
      <c r="H51" s="51" t="e">
        <f ca="1">Calcu!AD84</f>
        <v>#VALUE!</v>
      </c>
      <c r="J51" s="37" t="e">
        <f ca="1">Calcu!AC84</f>
        <v>#N/A</v>
      </c>
      <c r="K51" s="37" t="e">
        <f ca="1">Calcu!AB84</f>
        <v>#N/A</v>
      </c>
      <c r="L51" s="37" t="str">
        <f>LEFT(Calcu!AE84,1)</f>
        <v/>
      </c>
      <c r="M51" s="37" t="s">
        <v>480</v>
      </c>
      <c r="N51" s="37" t="s">
        <v>480</v>
      </c>
      <c r="O51" s="37" t="s">
        <v>480</v>
      </c>
      <c r="Q51" s="37" t="e">
        <f ca="1">Calcu!AF84</f>
        <v>#N/A</v>
      </c>
    </row>
    <row r="52" spans="1:17" ht="15" customHeight="1">
      <c r="A52" s="44" t="str">
        <f>IF(Calcu!B85=TRUE,"","삭제")</f>
        <v>삭제</v>
      </c>
      <c r="B52" s="43"/>
      <c r="C52" s="43"/>
      <c r="D52" s="43"/>
      <c r="E52" s="37" t="s">
        <v>530</v>
      </c>
      <c r="F52" s="51" t="e">
        <f ca="1">Calcu!AA85</f>
        <v>#N/A</v>
      </c>
      <c r="G52" s="51" t="s">
        <v>177</v>
      </c>
      <c r="H52" s="51" t="e">
        <f ca="1">Calcu!AD85</f>
        <v>#VALUE!</v>
      </c>
      <c r="J52" s="37" t="e">
        <f ca="1">Calcu!AC85</f>
        <v>#N/A</v>
      </c>
      <c r="K52" s="37" t="e">
        <f ca="1">Calcu!AB85</f>
        <v>#N/A</v>
      </c>
      <c r="L52" s="37" t="str">
        <f>LEFT(Calcu!AE85,1)</f>
        <v/>
      </c>
      <c r="M52" s="37" t="s">
        <v>480</v>
      </c>
      <c r="N52" s="37" t="s">
        <v>480</v>
      </c>
      <c r="O52" s="37" t="s">
        <v>480</v>
      </c>
      <c r="Q52" s="37" t="e">
        <f ca="1">Calcu!AF85</f>
        <v>#N/A</v>
      </c>
    </row>
    <row r="53" spans="1:17" ht="15" customHeight="1">
      <c r="A53" s="44" t="str">
        <f>IF(Calcu!B86=TRUE,"","삭제")</f>
        <v>삭제</v>
      </c>
      <c r="B53" s="43"/>
      <c r="C53" s="43"/>
      <c r="D53" s="43"/>
      <c r="E53" s="37" t="s">
        <v>530</v>
      </c>
      <c r="F53" s="51" t="e">
        <f ca="1">Calcu!AA86</f>
        <v>#N/A</v>
      </c>
      <c r="G53" s="51" t="s">
        <v>177</v>
      </c>
      <c r="H53" s="51" t="e">
        <f ca="1">Calcu!AD86</f>
        <v>#VALUE!</v>
      </c>
      <c r="J53" s="37" t="e">
        <f ca="1">Calcu!AC86</f>
        <v>#N/A</v>
      </c>
      <c r="K53" s="37" t="e">
        <f ca="1">Calcu!AB86</f>
        <v>#N/A</v>
      </c>
      <c r="L53" s="37" t="str">
        <f>LEFT(Calcu!AE86,1)</f>
        <v/>
      </c>
      <c r="M53" s="37" t="s">
        <v>480</v>
      </c>
      <c r="N53" s="37" t="s">
        <v>480</v>
      </c>
      <c r="O53" s="37" t="s">
        <v>480</v>
      </c>
      <c r="Q53" s="37" t="e">
        <f ca="1">Calcu!AF86</f>
        <v>#N/A</v>
      </c>
    </row>
    <row r="54" spans="1:17" ht="15" customHeight="1">
      <c r="A54" s="44" t="str">
        <f>IF(Calcu!B87=TRUE,"","삭제")</f>
        <v>삭제</v>
      </c>
      <c r="B54" s="43"/>
      <c r="C54" s="43"/>
      <c r="D54" s="43"/>
      <c r="E54" s="37" t="s">
        <v>530</v>
      </c>
      <c r="F54" s="51" t="e">
        <f ca="1">Calcu!AA87</f>
        <v>#N/A</v>
      </c>
      <c r="G54" s="51" t="s">
        <v>177</v>
      </c>
      <c r="H54" s="51" t="e">
        <f ca="1">Calcu!AD87</f>
        <v>#VALUE!</v>
      </c>
      <c r="J54" s="37" t="e">
        <f ca="1">Calcu!AC87</f>
        <v>#N/A</v>
      </c>
      <c r="K54" s="37" t="e">
        <f ca="1">Calcu!AB87</f>
        <v>#N/A</v>
      </c>
      <c r="L54" s="37" t="str">
        <f>LEFT(Calcu!AE87,1)</f>
        <v/>
      </c>
      <c r="M54" s="37" t="s">
        <v>480</v>
      </c>
      <c r="N54" s="37" t="s">
        <v>480</v>
      </c>
      <c r="O54" s="37" t="s">
        <v>480</v>
      </c>
      <c r="Q54" s="37" t="e">
        <f ca="1">Calcu!AF87</f>
        <v>#N/A</v>
      </c>
    </row>
    <row r="55" spans="1:17" ht="15" customHeight="1">
      <c r="A55" s="44" t="str">
        <f>IF(Calcu!B88=TRUE,"","삭제")</f>
        <v>삭제</v>
      </c>
      <c r="B55" s="43"/>
      <c r="C55" s="43"/>
      <c r="D55" s="43"/>
      <c r="E55" s="37" t="s">
        <v>530</v>
      </c>
      <c r="F55" s="51" t="e">
        <f ca="1">Calcu!AA88</f>
        <v>#N/A</v>
      </c>
      <c r="G55" s="51" t="s">
        <v>177</v>
      </c>
      <c r="H55" s="51" t="e">
        <f ca="1">Calcu!AD88</f>
        <v>#VALUE!</v>
      </c>
      <c r="J55" s="37" t="e">
        <f ca="1">Calcu!AC88</f>
        <v>#N/A</v>
      </c>
      <c r="K55" s="37" t="e">
        <f ca="1">Calcu!AB88</f>
        <v>#N/A</v>
      </c>
      <c r="L55" s="37" t="str">
        <f>LEFT(Calcu!AE88,1)</f>
        <v/>
      </c>
      <c r="M55" s="37" t="s">
        <v>480</v>
      </c>
      <c r="N55" s="37" t="s">
        <v>480</v>
      </c>
      <c r="O55" s="37" t="s">
        <v>480</v>
      </c>
      <c r="Q55" s="37" t="e">
        <f ca="1">Calcu!AF88</f>
        <v>#N/A</v>
      </c>
    </row>
    <row r="56" spans="1:17" ht="15" customHeight="1">
      <c r="A56" s="44" t="str">
        <f>IF(Calcu!B89=TRUE,"","삭제")</f>
        <v>삭제</v>
      </c>
      <c r="B56" s="43"/>
      <c r="C56" s="43"/>
      <c r="D56" s="43"/>
      <c r="E56" s="37" t="s">
        <v>530</v>
      </c>
      <c r="F56" s="51" t="e">
        <f ca="1">Calcu!AA89</f>
        <v>#N/A</v>
      </c>
      <c r="G56" s="51" t="s">
        <v>177</v>
      </c>
      <c r="H56" s="51" t="e">
        <f ca="1">Calcu!AD89</f>
        <v>#VALUE!</v>
      </c>
      <c r="J56" s="37" t="e">
        <f ca="1">Calcu!AC89</f>
        <v>#N/A</v>
      </c>
      <c r="K56" s="37" t="e">
        <f ca="1">Calcu!AB89</f>
        <v>#N/A</v>
      </c>
      <c r="L56" s="37" t="str">
        <f>LEFT(Calcu!AE89,1)</f>
        <v/>
      </c>
      <c r="M56" s="37" t="s">
        <v>480</v>
      </c>
      <c r="N56" s="37" t="s">
        <v>480</v>
      </c>
      <c r="O56" s="37" t="s">
        <v>480</v>
      </c>
      <c r="Q56" s="37" t="e">
        <f ca="1">Calcu!AF89</f>
        <v>#N/A</v>
      </c>
    </row>
    <row r="57" spans="1:17" ht="15" customHeight="1">
      <c r="A57" s="300" t="str">
        <f>A37</f>
        <v>삭제</v>
      </c>
      <c r="G57" s="53" t="e">
        <f ca="1">IF(Calcu!E115="사다리꼴","※ 신뢰수준 95 %,","※ 신뢰수준 약 95 %,")</f>
        <v>#N/A</v>
      </c>
      <c r="H57" s="205" t="e">
        <f ca="1">Calcu!E116&amp;IF(Calcu!E115="사다리꼴",", 사다리꼴 확률분포","")</f>
        <v>#N/A</v>
      </c>
      <c r="K57" s="50"/>
      <c r="Q57" s="53"/>
    </row>
    <row r="58" spans="1:17" ht="15" customHeight="1">
      <c r="A58" s="300" t="str">
        <f>A59</f>
        <v>삭제</v>
      </c>
      <c r="G58" s="53"/>
      <c r="H58" s="205"/>
      <c r="K58" s="50"/>
      <c r="Q58" s="53"/>
    </row>
    <row r="59" spans="1:17" ht="15" customHeight="1">
      <c r="A59" s="44" t="str">
        <f>IF(Calcu!B130=TRUE,"","삭제")</f>
        <v>삭제</v>
      </c>
      <c r="B59" s="43"/>
      <c r="C59" s="43"/>
      <c r="D59" s="43"/>
      <c r="E59" s="37" t="s">
        <v>531</v>
      </c>
      <c r="F59" s="51" t="e">
        <f ca="1">Calcu!AA130</f>
        <v>#N/A</v>
      </c>
      <c r="G59" s="51" t="s">
        <v>177</v>
      </c>
      <c r="H59" s="51" t="e">
        <f ca="1">Calcu!AD130</f>
        <v>#VALUE!</v>
      </c>
      <c r="J59" s="37" t="e">
        <f ca="1">Calcu!AC130</f>
        <v>#N/A</v>
      </c>
      <c r="K59" s="37" t="e">
        <f ca="1">Calcu!AB130</f>
        <v>#N/A</v>
      </c>
      <c r="L59" s="37" t="str">
        <f>LEFT(Calcu!AE130,1)</f>
        <v/>
      </c>
      <c r="M59" s="37" t="s">
        <v>480</v>
      </c>
      <c r="N59" s="37" t="s">
        <v>480</v>
      </c>
      <c r="O59" s="37" t="s">
        <v>480</v>
      </c>
      <c r="Q59" s="37" t="e">
        <f ca="1">Calcu!AF130</f>
        <v>#N/A</v>
      </c>
    </row>
    <row r="60" spans="1:17" ht="15" customHeight="1">
      <c r="A60" s="44" t="str">
        <f>IF(Calcu!B131=TRUE,"","삭제")</f>
        <v>삭제</v>
      </c>
      <c r="B60" s="43"/>
      <c r="C60" s="43"/>
      <c r="D60" s="43"/>
      <c r="E60" s="37" t="s">
        <v>531</v>
      </c>
      <c r="F60" s="51" t="e">
        <f ca="1">Calcu!AA131</f>
        <v>#N/A</v>
      </c>
      <c r="G60" s="51" t="s">
        <v>177</v>
      </c>
      <c r="H60" s="51" t="e">
        <f ca="1">Calcu!AD131</f>
        <v>#VALUE!</v>
      </c>
      <c r="J60" s="37" t="e">
        <f ca="1">Calcu!AC131</f>
        <v>#N/A</v>
      </c>
      <c r="K60" s="37" t="e">
        <f ca="1">Calcu!AB131</f>
        <v>#N/A</v>
      </c>
      <c r="L60" s="37" t="str">
        <f>LEFT(Calcu!AE131,1)</f>
        <v/>
      </c>
      <c r="M60" s="37" t="s">
        <v>480</v>
      </c>
      <c r="N60" s="37" t="s">
        <v>480</v>
      </c>
      <c r="O60" s="37" t="s">
        <v>480</v>
      </c>
      <c r="Q60" s="37" t="e">
        <f ca="1">Calcu!AF131</f>
        <v>#N/A</v>
      </c>
    </row>
    <row r="61" spans="1:17" ht="15" customHeight="1">
      <c r="A61" s="44" t="str">
        <f>IF(Calcu!B132=TRUE,"","삭제")</f>
        <v>삭제</v>
      </c>
      <c r="B61" s="43"/>
      <c r="C61" s="43"/>
      <c r="D61" s="43"/>
      <c r="E61" s="37" t="s">
        <v>531</v>
      </c>
      <c r="F61" s="51" t="e">
        <f ca="1">Calcu!AA132</f>
        <v>#N/A</v>
      </c>
      <c r="G61" s="51" t="s">
        <v>177</v>
      </c>
      <c r="H61" s="51" t="e">
        <f ca="1">Calcu!AD132</f>
        <v>#VALUE!</v>
      </c>
      <c r="J61" s="37" t="e">
        <f ca="1">Calcu!AC132</f>
        <v>#N/A</v>
      </c>
      <c r="K61" s="37" t="e">
        <f ca="1">Calcu!AB132</f>
        <v>#N/A</v>
      </c>
      <c r="L61" s="37" t="str">
        <f>LEFT(Calcu!AE132,1)</f>
        <v/>
      </c>
      <c r="M61" s="37" t="s">
        <v>480</v>
      </c>
      <c r="N61" s="37" t="s">
        <v>480</v>
      </c>
      <c r="O61" s="37" t="s">
        <v>480</v>
      </c>
      <c r="Q61" s="37" t="e">
        <f ca="1">Calcu!AF132</f>
        <v>#N/A</v>
      </c>
    </row>
    <row r="62" spans="1:17" ht="15" customHeight="1">
      <c r="A62" s="44" t="str">
        <f>IF(Calcu!B133=TRUE,"","삭제")</f>
        <v>삭제</v>
      </c>
      <c r="B62" s="43"/>
      <c r="C62" s="43"/>
      <c r="D62" s="43"/>
      <c r="E62" s="37" t="s">
        <v>531</v>
      </c>
      <c r="F62" s="51" t="e">
        <f ca="1">Calcu!AA133</f>
        <v>#N/A</v>
      </c>
      <c r="G62" s="51" t="s">
        <v>177</v>
      </c>
      <c r="H62" s="51" t="e">
        <f ca="1">Calcu!AD133</f>
        <v>#VALUE!</v>
      </c>
      <c r="J62" s="37" t="e">
        <f ca="1">Calcu!AC133</f>
        <v>#N/A</v>
      </c>
      <c r="K62" s="37" t="e">
        <f ca="1">Calcu!AB133</f>
        <v>#N/A</v>
      </c>
      <c r="L62" s="37" t="str">
        <f>LEFT(Calcu!AE133,1)</f>
        <v/>
      </c>
      <c r="M62" s="37" t="s">
        <v>480</v>
      </c>
      <c r="N62" s="37" t="s">
        <v>480</v>
      </c>
      <c r="O62" s="37" t="s">
        <v>480</v>
      </c>
      <c r="Q62" s="37" t="e">
        <f ca="1">Calcu!AF133</f>
        <v>#N/A</v>
      </c>
    </row>
    <row r="63" spans="1:17" ht="15" customHeight="1">
      <c r="A63" s="44" t="str">
        <f>IF(Calcu!B134=TRUE,"","삭제")</f>
        <v>삭제</v>
      </c>
      <c r="B63" s="43"/>
      <c r="C63" s="43"/>
      <c r="D63" s="43"/>
      <c r="E63" s="37" t="s">
        <v>531</v>
      </c>
      <c r="F63" s="51" t="e">
        <f ca="1">Calcu!AA134</f>
        <v>#N/A</v>
      </c>
      <c r="G63" s="51" t="s">
        <v>177</v>
      </c>
      <c r="H63" s="51" t="e">
        <f ca="1">Calcu!AD134</f>
        <v>#VALUE!</v>
      </c>
      <c r="J63" s="37" t="e">
        <f ca="1">Calcu!AC134</f>
        <v>#N/A</v>
      </c>
      <c r="K63" s="37" t="e">
        <f ca="1">Calcu!AB134</f>
        <v>#N/A</v>
      </c>
      <c r="L63" s="37" t="str">
        <f>LEFT(Calcu!AE134,1)</f>
        <v/>
      </c>
      <c r="M63" s="37" t="s">
        <v>480</v>
      </c>
      <c r="N63" s="37" t="s">
        <v>480</v>
      </c>
      <c r="O63" s="37" t="s">
        <v>480</v>
      </c>
      <c r="Q63" s="37" t="e">
        <f ca="1">Calcu!AF134</f>
        <v>#N/A</v>
      </c>
    </row>
    <row r="64" spans="1:17" ht="15" customHeight="1">
      <c r="A64" s="44" t="str">
        <f>IF(Calcu!B135=TRUE,"","삭제")</f>
        <v>삭제</v>
      </c>
      <c r="B64" s="43"/>
      <c r="C64" s="43"/>
      <c r="D64" s="43"/>
      <c r="E64" s="37" t="s">
        <v>531</v>
      </c>
      <c r="F64" s="51" t="e">
        <f ca="1">Calcu!AA135</f>
        <v>#N/A</v>
      </c>
      <c r="G64" s="51" t="s">
        <v>177</v>
      </c>
      <c r="H64" s="51" t="e">
        <f ca="1">Calcu!AD135</f>
        <v>#VALUE!</v>
      </c>
      <c r="J64" s="37" t="e">
        <f ca="1">Calcu!AC135</f>
        <v>#N/A</v>
      </c>
      <c r="K64" s="37" t="e">
        <f ca="1">Calcu!AB135</f>
        <v>#N/A</v>
      </c>
      <c r="L64" s="37" t="str">
        <f>LEFT(Calcu!AE135,1)</f>
        <v/>
      </c>
      <c r="M64" s="37" t="s">
        <v>480</v>
      </c>
      <c r="N64" s="37" t="s">
        <v>480</v>
      </c>
      <c r="O64" s="37" t="s">
        <v>480</v>
      </c>
      <c r="Q64" s="37" t="e">
        <f ca="1">Calcu!AF135</f>
        <v>#N/A</v>
      </c>
    </row>
    <row r="65" spans="1:17" ht="15" customHeight="1">
      <c r="A65" s="44" t="str">
        <f>IF(Calcu!B136=TRUE,"","삭제")</f>
        <v>삭제</v>
      </c>
      <c r="B65" s="43"/>
      <c r="C65" s="43"/>
      <c r="D65" s="43"/>
      <c r="E65" s="37" t="s">
        <v>531</v>
      </c>
      <c r="F65" s="51" t="e">
        <f ca="1">Calcu!AA136</f>
        <v>#N/A</v>
      </c>
      <c r="G65" s="51" t="s">
        <v>177</v>
      </c>
      <c r="H65" s="51" t="e">
        <f ca="1">Calcu!AD136</f>
        <v>#VALUE!</v>
      </c>
      <c r="J65" s="37" t="e">
        <f ca="1">Calcu!AC136</f>
        <v>#N/A</v>
      </c>
      <c r="K65" s="37" t="e">
        <f ca="1">Calcu!AB136</f>
        <v>#N/A</v>
      </c>
      <c r="L65" s="37" t="str">
        <f>LEFT(Calcu!AE136,1)</f>
        <v/>
      </c>
      <c r="M65" s="37" t="s">
        <v>480</v>
      </c>
      <c r="N65" s="37" t="s">
        <v>480</v>
      </c>
      <c r="O65" s="37" t="s">
        <v>480</v>
      </c>
      <c r="Q65" s="37" t="e">
        <f ca="1">Calcu!AF136</f>
        <v>#N/A</v>
      </c>
    </row>
    <row r="66" spans="1:17" ht="15" customHeight="1">
      <c r="A66" s="44" t="str">
        <f>IF(Calcu!B137=TRUE,"","삭제")</f>
        <v>삭제</v>
      </c>
      <c r="B66" s="43"/>
      <c r="C66" s="43"/>
      <c r="D66" s="43"/>
      <c r="E66" s="37" t="s">
        <v>531</v>
      </c>
      <c r="F66" s="51" t="e">
        <f ca="1">Calcu!AA137</f>
        <v>#N/A</v>
      </c>
      <c r="G66" s="51" t="s">
        <v>177</v>
      </c>
      <c r="H66" s="51" t="e">
        <f ca="1">Calcu!AD137</f>
        <v>#VALUE!</v>
      </c>
      <c r="J66" s="37" t="e">
        <f ca="1">Calcu!AC137</f>
        <v>#N/A</v>
      </c>
      <c r="K66" s="37" t="e">
        <f ca="1">Calcu!AB137</f>
        <v>#N/A</v>
      </c>
      <c r="L66" s="37" t="str">
        <f>LEFT(Calcu!AE137,1)</f>
        <v/>
      </c>
      <c r="M66" s="37" t="s">
        <v>480</v>
      </c>
      <c r="N66" s="37" t="s">
        <v>480</v>
      </c>
      <c r="O66" s="37" t="s">
        <v>480</v>
      </c>
      <c r="Q66" s="37" t="e">
        <f ca="1">Calcu!AF137</f>
        <v>#N/A</v>
      </c>
    </row>
    <row r="67" spans="1:17" ht="15" customHeight="1">
      <c r="A67" s="44" t="str">
        <f>IF(Calcu!B138=TRUE,"","삭제")</f>
        <v>삭제</v>
      </c>
      <c r="B67" s="43"/>
      <c r="C67" s="43"/>
      <c r="D67" s="43"/>
      <c r="E67" s="37" t="s">
        <v>531</v>
      </c>
      <c r="F67" s="51" t="e">
        <f ca="1">Calcu!AA138</f>
        <v>#N/A</v>
      </c>
      <c r="G67" s="51" t="s">
        <v>177</v>
      </c>
      <c r="H67" s="51" t="e">
        <f ca="1">Calcu!AD138</f>
        <v>#VALUE!</v>
      </c>
      <c r="J67" s="37" t="e">
        <f ca="1">Calcu!AC138</f>
        <v>#N/A</v>
      </c>
      <c r="K67" s="37" t="e">
        <f ca="1">Calcu!AB138</f>
        <v>#N/A</v>
      </c>
      <c r="L67" s="37" t="str">
        <f>LEFT(Calcu!AE138,1)</f>
        <v/>
      </c>
      <c r="M67" s="37" t="s">
        <v>480</v>
      </c>
      <c r="N67" s="37" t="s">
        <v>480</v>
      </c>
      <c r="O67" s="37" t="s">
        <v>480</v>
      </c>
      <c r="Q67" s="37" t="e">
        <f ca="1">Calcu!AF138</f>
        <v>#N/A</v>
      </c>
    </row>
    <row r="68" spans="1:17" ht="15" customHeight="1">
      <c r="A68" s="44" t="str">
        <f>IF(Calcu!B139=TRUE,"","삭제")</f>
        <v>삭제</v>
      </c>
      <c r="B68" s="43"/>
      <c r="C68" s="43"/>
      <c r="D68" s="43"/>
      <c r="E68" s="37" t="s">
        <v>531</v>
      </c>
      <c r="F68" s="51" t="e">
        <f ca="1">Calcu!AA139</f>
        <v>#N/A</v>
      </c>
      <c r="G68" s="51" t="s">
        <v>177</v>
      </c>
      <c r="H68" s="51" t="e">
        <f ca="1">Calcu!AD139</f>
        <v>#VALUE!</v>
      </c>
      <c r="J68" s="37" t="e">
        <f ca="1">Calcu!AC139</f>
        <v>#N/A</v>
      </c>
      <c r="K68" s="37" t="e">
        <f ca="1">Calcu!AB139</f>
        <v>#N/A</v>
      </c>
      <c r="L68" s="37" t="str">
        <f>LEFT(Calcu!AE139,1)</f>
        <v/>
      </c>
      <c r="M68" s="37" t="s">
        <v>480</v>
      </c>
      <c r="N68" s="37" t="s">
        <v>480</v>
      </c>
      <c r="O68" s="37" t="s">
        <v>480</v>
      </c>
      <c r="Q68" s="37" t="e">
        <f ca="1">Calcu!AF139</f>
        <v>#N/A</v>
      </c>
    </row>
    <row r="69" spans="1:17" ht="15" customHeight="1">
      <c r="A69" s="44" t="str">
        <f>IF(Calcu!B140=TRUE,"","삭제")</f>
        <v>삭제</v>
      </c>
      <c r="B69" s="43"/>
      <c r="C69" s="43"/>
      <c r="D69" s="43"/>
      <c r="E69" s="37" t="s">
        <v>531</v>
      </c>
      <c r="F69" s="51" t="e">
        <f ca="1">Calcu!AA140</f>
        <v>#N/A</v>
      </c>
      <c r="G69" s="51" t="s">
        <v>177</v>
      </c>
      <c r="H69" s="51" t="e">
        <f ca="1">Calcu!AD140</f>
        <v>#VALUE!</v>
      </c>
      <c r="J69" s="37" t="e">
        <f ca="1">Calcu!AC140</f>
        <v>#N/A</v>
      </c>
      <c r="K69" s="37" t="e">
        <f ca="1">Calcu!AB140</f>
        <v>#N/A</v>
      </c>
      <c r="L69" s="37" t="str">
        <f>LEFT(Calcu!AE140,1)</f>
        <v/>
      </c>
      <c r="M69" s="37" t="s">
        <v>480</v>
      </c>
      <c r="N69" s="37" t="s">
        <v>480</v>
      </c>
      <c r="O69" s="37" t="s">
        <v>480</v>
      </c>
      <c r="Q69" s="37" t="e">
        <f ca="1">Calcu!AF140</f>
        <v>#N/A</v>
      </c>
    </row>
    <row r="70" spans="1:17" ht="15" customHeight="1">
      <c r="A70" s="44" t="str">
        <f>IF(Calcu!B141=TRUE,"","삭제")</f>
        <v>삭제</v>
      </c>
      <c r="B70" s="43"/>
      <c r="C70" s="43"/>
      <c r="D70" s="43"/>
      <c r="E70" s="37" t="s">
        <v>531</v>
      </c>
      <c r="F70" s="51" t="e">
        <f ca="1">Calcu!AA141</f>
        <v>#N/A</v>
      </c>
      <c r="G70" s="51" t="s">
        <v>177</v>
      </c>
      <c r="H70" s="51" t="e">
        <f ca="1">Calcu!AD141</f>
        <v>#VALUE!</v>
      </c>
      <c r="J70" s="37" t="e">
        <f ca="1">Calcu!AC141</f>
        <v>#N/A</v>
      </c>
      <c r="K70" s="37" t="e">
        <f ca="1">Calcu!AB141</f>
        <v>#N/A</v>
      </c>
      <c r="L70" s="37" t="str">
        <f>LEFT(Calcu!AE141,1)</f>
        <v/>
      </c>
      <c r="M70" s="37" t="s">
        <v>480</v>
      </c>
      <c r="N70" s="37" t="s">
        <v>480</v>
      </c>
      <c r="O70" s="37" t="s">
        <v>480</v>
      </c>
      <c r="Q70" s="37" t="e">
        <f ca="1">Calcu!AF141</f>
        <v>#N/A</v>
      </c>
    </row>
    <row r="71" spans="1:17" ht="15" customHeight="1">
      <c r="A71" s="44" t="str">
        <f>IF(Calcu!B142=TRUE,"","삭제")</f>
        <v>삭제</v>
      </c>
      <c r="B71" s="43"/>
      <c r="C71" s="43"/>
      <c r="D71" s="43"/>
      <c r="E71" s="37" t="s">
        <v>531</v>
      </c>
      <c r="F71" s="51" t="e">
        <f ca="1">Calcu!AA142</f>
        <v>#N/A</v>
      </c>
      <c r="G71" s="51" t="s">
        <v>177</v>
      </c>
      <c r="H71" s="51" t="e">
        <f ca="1">Calcu!AD142</f>
        <v>#VALUE!</v>
      </c>
      <c r="J71" s="37" t="e">
        <f ca="1">Calcu!AC142</f>
        <v>#N/A</v>
      </c>
      <c r="K71" s="37" t="e">
        <f ca="1">Calcu!AB142</f>
        <v>#N/A</v>
      </c>
      <c r="L71" s="37" t="str">
        <f>LEFT(Calcu!AE142,1)</f>
        <v/>
      </c>
      <c r="M71" s="37" t="s">
        <v>480</v>
      </c>
      <c r="N71" s="37" t="s">
        <v>480</v>
      </c>
      <c r="O71" s="37" t="s">
        <v>480</v>
      </c>
      <c r="Q71" s="37" t="e">
        <f ca="1">Calcu!AF142</f>
        <v>#N/A</v>
      </c>
    </row>
    <row r="72" spans="1:17" ht="15" customHeight="1">
      <c r="A72" s="44" t="str">
        <f>IF(Calcu!B143=TRUE,"","삭제")</f>
        <v>삭제</v>
      </c>
      <c r="B72" s="43"/>
      <c r="C72" s="43"/>
      <c r="D72" s="43"/>
      <c r="E72" s="37" t="s">
        <v>531</v>
      </c>
      <c r="F72" s="51" t="e">
        <f ca="1">Calcu!AA143</f>
        <v>#N/A</v>
      </c>
      <c r="G72" s="51" t="s">
        <v>177</v>
      </c>
      <c r="H72" s="51" t="e">
        <f ca="1">Calcu!AD143</f>
        <v>#VALUE!</v>
      </c>
      <c r="J72" s="37" t="e">
        <f ca="1">Calcu!AC143</f>
        <v>#N/A</v>
      </c>
      <c r="K72" s="37" t="e">
        <f ca="1">Calcu!AB143</f>
        <v>#N/A</v>
      </c>
      <c r="L72" s="37" t="str">
        <f>LEFT(Calcu!AE143,1)</f>
        <v/>
      </c>
      <c r="M72" s="37" t="s">
        <v>480</v>
      </c>
      <c r="N72" s="37" t="s">
        <v>480</v>
      </c>
      <c r="O72" s="37" t="s">
        <v>480</v>
      </c>
      <c r="Q72" s="37" t="e">
        <f ca="1">Calcu!AF143</f>
        <v>#N/A</v>
      </c>
    </row>
    <row r="73" spans="1:17" ht="15" customHeight="1">
      <c r="A73" s="44" t="str">
        <f>IF(Calcu!B144=TRUE,"","삭제")</f>
        <v>삭제</v>
      </c>
      <c r="B73" s="43"/>
      <c r="C73" s="43"/>
      <c r="D73" s="43"/>
      <c r="E73" s="37" t="s">
        <v>531</v>
      </c>
      <c r="F73" s="51" t="e">
        <f ca="1">Calcu!AA144</f>
        <v>#N/A</v>
      </c>
      <c r="G73" s="51" t="s">
        <v>177</v>
      </c>
      <c r="H73" s="51" t="e">
        <f ca="1">Calcu!AD144</f>
        <v>#VALUE!</v>
      </c>
      <c r="J73" s="37" t="e">
        <f ca="1">Calcu!AC144</f>
        <v>#N/A</v>
      </c>
      <c r="K73" s="37" t="e">
        <f ca="1">Calcu!AB144</f>
        <v>#N/A</v>
      </c>
      <c r="L73" s="37" t="str">
        <f>LEFT(Calcu!AE144,1)</f>
        <v/>
      </c>
      <c r="M73" s="37" t="s">
        <v>480</v>
      </c>
      <c r="N73" s="37" t="s">
        <v>480</v>
      </c>
      <c r="O73" s="37" t="s">
        <v>480</v>
      </c>
      <c r="Q73" s="37" t="e">
        <f ca="1">Calcu!AF144</f>
        <v>#N/A</v>
      </c>
    </row>
    <row r="74" spans="1:17" ht="15" customHeight="1">
      <c r="A74" s="44" t="str">
        <f>IF(Calcu!B145=TRUE,"","삭제")</f>
        <v>삭제</v>
      </c>
      <c r="B74" s="43"/>
      <c r="C74" s="43"/>
      <c r="D74" s="43"/>
      <c r="E74" s="37" t="s">
        <v>531</v>
      </c>
      <c r="F74" s="51" t="e">
        <f ca="1">Calcu!AA145</f>
        <v>#N/A</v>
      </c>
      <c r="G74" s="51" t="s">
        <v>177</v>
      </c>
      <c r="H74" s="51" t="e">
        <f ca="1">Calcu!AD145</f>
        <v>#VALUE!</v>
      </c>
      <c r="J74" s="37" t="e">
        <f ca="1">Calcu!AC145</f>
        <v>#N/A</v>
      </c>
      <c r="K74" s="37" t="e">
        <f ca="1">Calcu!AB145</f>
        <v>#N/A</v>
      </c>
      <c r="L74" s="37" t="str">
        <f>LEFT(Calcu!AE145,1)</f>
        <v/>
      </c>
      <c r="M74" s="37" t="s">
        <v>480</v>
      </c>
      <c r="N74" s="37" t="s">
        <v>480</v>
      </c>
      <c r="O74" s="37" t="s">
        <v>480</v>
      </c>
      <c r="Q74" s="37" t="e">
        <f ca="1">Calcu!AF145</f>
        <v>#N/A</v>
      </c>
    </row>
    <row r="75" spans="1:17" ht="15" customHeight="1">
      <c r="A75" s="44" t="str">
        <f>IF(Calcu!B146=TRUE,"","삭제")</f>
        <v>삭제</v>
      </c>
      <c r="B75" s="43"/>
      <c r="C75" s="43"/>
      <c r="D75" s="43"/>
      <c r="E75" s="37" t="s">
        <v>531</v>
      </c>
      <c r="F75" s="51" t="e">
        <f ca="1">Calcu!AA146</f>
        <v>#N/A</v>
      </c>
      <c r="G75" s="51" t="s">
        <v>177</v>
      </c>
      <c r="H75" s="51" t="e">
        <f ca="1">Calcu!AD146</f>
        <v>#VALUE!</v>
      </c>
      <c r="J75" s="37" t="e">
        <f ca="1">Calcu!AC146</f>
        <v>#N/A</v>
      </c>
      <c r="K75" s="37" t="e">
        <f ca="1">Calcu!AB146</f>
        <v>#N/A</v>
      </c>
      <c r="L75" s="37" t="str">
        <f>LEFT(Calcu!AE146,1)</f>
        <v/>
      </c>
      <c r="M75" s="37" t="s">
        <v>480</v>
      </c>
      <c r="N75" s="37" t="s">
        <v>480</v>
      </c>
      <c r="O75" s="37" t="s">
        <v>480</v>
      </c>
      <c r="Q75" s="37" t="e">
        <f ca="1">Calcu!AF146</f>
        <v>#N/A</v>
      </c>
    </row>
    <row r="76" spans="1:17" ht="15" customHeight="1">
      <c r="A76" s="44" t="str">
        <f>IF(Calcu!B147=TRUE,"","삭제")</f>
        <v>삭제</v>
      </c>
      <c r="B76" s="43"/>
      <c r="C76" s="43"/>
      <c r="D76" s="43"/>
      <c r="E76" s="37" t="s">
        <v>531</v>
      </c>
      <c r="F76" s="51" t="e">
        <f ca="1">Calcu!AA147</f>
        <v>#N/A</v>
      </c>
      <c r="G76" s="51" t="s">
        <v>177</v>
      </c>
      <c r="H76" s="51" t="e">
        <f ca="1">Calcu!AD147</f>
        <v>#VALUE!</v>
      </c>
      <c r="J76" s="37" t="e">
        <f ca="1">Calcu!AC147</f>
        <v>#N/A</v>
      </c>
      <c r="K76" s="37" t="e">
        <f ca="1">Calcu!AB147</f>
        <v>#N/A</v>
      </c>
      <c r="L76" s="37" t="str">
        <f>LEFT(Calcu!AE147,1)</f>
        <v/>
      </c>
      <c r="M76" s="37" t="s">
        <v>480</v>
      </c>
      <c r="N76" s="37" t="s">
        <v>480</v>
      </c>
      <c r="O76" s="37" t="s">
        <v>480</v>
      </c>
      <c r="Q76" s="37" t="e">
        <f ca="1">Calcu!AF147</f>
        <v>#N/A</v>
      </c>
    </row>
    <row r="77" spans="1:17" ht="15" customHeight="1">
      <c r="A77" s="44" t="str">
        <f>IF(Calcu!B148=TRUE,"","삭제")</f>
        <v>삭제</v>
      </c>
      <c r="B77" s="43"/>
      <c r="C77" s="43"/>
      <c r="D77" s="43"/>
      <c r="E77" s="37" t="s">
        <v>531</v>
      </c>
      <c r="F77" s="51" t="e">
        <f ca="1">Calcu!AA148</f>
        <v>#N/A</v>
      </c>
      <c r="G77" s="51" t="s">
        <v>177</v>
      </c>
      <c r="H77" s="51" t="e">
        <f ca="1">Calcu!AD148</f>
        <v>#VALUE!</v>
      </c>
      <c r="J77" s="37" t="e">
        <f ca="1">Calcu!AC148</f>
        <v>#N/A</v>
      </c>
      <c r="K77" s="37" t="e">
        <f ca="1">Calcu!AB148</f>
        <v>#N/A</v>
      </c>
      <c r="L77" s="37" t="str">
        <f>LEFT(Calcu!AE148,1)</f>
        <v/>
      </c>
      <c r="M77" s="37" t="s">
        <v>480</v>
      </c>
      <c r="N77" s="37" t="s">
        <v>480</v>
      </c>
      <c r="O77" s="37" t="s">
        <v>480</v>
      </c>
      <c r="Q77" s="37" t="e">
        <f ca="1">Calcu!AF148</f>
        <v>#N/A</v>
      </c>
    </row>
    <row r="78" spans="1:17" ht="15" customHeight="1">
      <c r="A78" s="44" t="str">
        <f>IF(Calcu!B149=TRUE,"","삭제")</f>
        <v>삭제</v>
      </c>
      <c r="B78" s="43"/>
      <c r="C78" s="43"/>
      <c r="D78" s="43"/>
      <c r="E78" s="37" t="s">
        <v>531</v>
      </c>
      <c r="F78" s="51" t="e">
        <f ca="1">Calcu!AA149</f>
        <v>#N/A</v>
      </c>
      <c r="G78" s="51" t="s">
        <v>177</v>
      </c>
      <c r="H78" s="51" t="e">
        <f ca="1">Calcu!AD149</f>
        <v>#VALUE!</v>
      </c>
      <c r="J78" s="37" t="e">
        <f ca="1">Calcu!AC149</f>
        <v>#N/A</v>
      </c>
      <c r="K78" s="37" t="e">
        <f ca="1">Calcu!AB149</f>
        <v>#N/A</v>
      </c>
      <c r="L78" s="37" t="str">
        <f>LEFT(Calcu!AE149,1)</f>
        <v/>
      </c>
      <c r="M78" s="37" t="s">
        <v>480</v>
      </c>
      <c r="N78" s="37" t="s">
        <v>480</v>
      </c>
      <c r="O78" s="37" t="s">
        <v>480</v>
      </c>
      <c r="Q78" s="37" t="e">
        <f ca="1">Calcu!AF149</f>
        <v>#N/A</v>
      </c>
    </row>
    <row r="79" spans="1:17" ht="15" customHeight="1">
      <c r="A79" s="300" t="str">
        <f>A59</f>
        <v>삭제</v>
      </c>
      <c r="G79" s="53" t="e">
        <f ca="1">IF(Calcu!E175="사다리꼴","※ 신뢰수준 95 %,","※ 신뢰수준 약 95 %,")</f>
        <v>#N/A</v>
      </c>
      <c r="H79" s="205" t="e">
        <f ca="1">Calcu!E176&amp;IF(Calcu!E175="사다리꼴",", 사다리꼴 확률분포","")</f>
        <v>#N/A</v>
      </c>
      <c r="K79" s="50"/>
      <c r="Q79" s="53"/>
    </row>
    <row r="80" spans="1:17" ht="15" customHeight="1">
      <c r="A80" s="300" t="str">
        <f>A81</f>
        <v>삭제</v>
      </c>
      <c r="G80" s="53"/>
      <c r="H80" s="205"/>
      <c r="K80" s="50"/>
      <c r="Q80" s="53"/>
    </row>
    <row r="81" spans="1:17" ht="15" customHeight="1">
      <c r="A81" s="44" t="str">
        <f>IF(Calcu!B190=TRUE,"","삭제")</f>
        <v>삭제</v>
      </c>
      <c r="B81" s="43"/>
      <c r="C81" s="43"/>
      <c r="D81" s="43"/>
      <c r="E81" s="37" t="s">
        <v>532</v>
      </c>
      <c r="F81" s="51" t="e">
        <f ca="1">Calcu!AA190</f>
        <v>#N/A</v>
      </c>
      <c r="G81" s="51" t="s">
        <v>177</v>
      </c>
      <c r="H81" s="51" t="e">
        <f ca="1">Calcu!AD190</f>
        <v>#VALUE!</v>
      </c>
      <c r="J81" s="37" t="e">
        <f ca="1">Calcu!AC190</f>
        <v>#N/A</v>
      </c>
      <c r="K81" s="37" t="e">
        <f ca="1">Calcu!AB190</f>
        <v>#N/A</v>
      </c>
      <c r="L81" s="37" t="str">
        <f>LEFT(Calcu!AE190,1)</f>
        <v/>
      </c>
      <c r="M81" s="37" t="s">
        <v>480</v>
      </c>
      <c r="N81" s="37" t="s">
        <v>480</v>
      </c>
      <c r="O81" s="37" t="s">
        <v>480</v>
      </c>
      <c r="Q81" s="37" t="e">
        <f ca="1">Calcu!AF190</f>
        <v>#N/A</v>
      </c>
    </row>
    <row r="82" spans="1:17" ht="15" customHeight="1">
      <c r="A82" s="44" t="str">
        <f>IF(Calcu!B191=TRUE,"","삭제")</f>
        <v>삭제</v>
      </c>
      <c r="B82" s="43"/>
      <c r="C82" s="43"/>
      <c r="D82" s="43"/>
      <c r="E82" s="37" t="s">
        <v>532</v>
      </c>
      <c r="F82" s="51" t="e">
        <f ca="1">Calcu!AA191</f>
        <v>#N/A</v>
      </c>
      <c r="G82" s="51" t="s">
        <v>177</v>
      </c>
      <c r="H82" s="51" t="e">
        <f ca="1">Calcu!AD191</f>
        <v>#VALUE!</v>
      </c>
      <c r="J82" s="37" t="e">
        <f ca="1">Calcu!AC191</f>
        <v>#N/A</v>
      </c>
      <c r="K82" s="37" t="e">
        <f ca="1">Calcu!AB191</f>
        <v>#N/A</v>
      </c>
      <c r="L82" s="37" t="str">
        <f>LEFT(Calcu!AE191,1)</f>
        <v/>
      </c>
      <c r="M82" s="37" t="s">
        <v>480</v>
      </c>
      <c r="N82" s="37" t="s">
        <v>480</v>
      </c>
      <c r="O82" s="37" t="s">
        <v>480</v>
      </c>
      <c r="Q82" s="37" t="e">
        <f ca="1">Calcu!AF191</f>
        <v>#N/A</v>
      </c>
    </row>
    <row r="83" spans="1:17" ht="15" customHeight="1">
      <c r="A83" s="44" t="str">
        <f>IF(Calcu!B192=TRUE,"","삭제")</f>
        <v>삭제</v>
      </c>
      <c r="B83" s="43"/>
      <c r="C83" s="43"/>
      <c r="D83" s="43"/>
      <c r="E83" s="37" t="s">
        <v>532</v>
      </c>
      <c r="F83" s="51" t="e">
        <f ca="1">Calcu!AA192</f>
        <v>#N/A</v>
      </c>
      <c r="G83" s="51" t="s">
        <v>177</v>
      </c>
      <c r="H83" s="51" t="e">
        <f ca="1">Calcu!AD192</f>
        <v>#VALUE!</v>
      </c>
      <c r="J83" s="37" t="e">
        <f ca="1">Calcu!AC192</f>
        <v>#N/A</v>
      </c>
      <c r="K83" s="37" t="e">
        <f ca="1">Calcu!AB192</f>
        <v>#N/A</v>
      </c>
      <c r="L83" s="37" t="str">
        <f>LEFT(Calcu!AE192,1)</f>
        <v/>
      </c>
      <c r="M83" s="37" t="s">
        <v>480</v>
      </c>
      <c r="N83" s="37" t="s">
        <v>480</v>
      </c>
      <c r="O83" s="37" t="s">
        <v>480</v>
      </c>
      <c r="Q83" s="37" t="e">
        <f ca="1">Calcu!AF192</f>
        <v>#N/A</v>
      </c>
    </row>
    <row r="84" spans="1:17" ht="15" customHeight="1">
      <c r="A84" s="44" t="str">
        <f>IF(Calcu!B193=TRUE,"","삭제")</f>
        <v>삭제</v>
      </c>
      <c r="B84" s="43"/>
      <c r="C84" s="43"/>
      <c r="D84" s="43"/>
      <c r="E84" s="37" t="s">
        <v>532</v>
      </c>
      <c r="F84" s="51" t="e">
        <f ca="1">Calcu!AA193</f>
        <v>#N/A</v>
      </c>
      <c r="G84" s="51" t="s">
        <v>177</v>
      </c>
      <c r="H84" s="51" t="e">
        <f ca="1">Calcu!AD193</f>
        <v>#VALUE!</v>
      </c>
      <c r="J84" s="37" t="e">
        <f ca="1">Calcu!AC193</f>
        <v>#N/A</v>
      </c>
      <c r="K84" s="37" t="e">
        <f ca="1">Calcu!AB193</f>
        <v>#N/A</v>
      </c>
      <c r="L84" s="37" t="str">
        <f>LEFT(Calcu!AE193,1)</f>
        <v/>
      </c>
      <c r="M84" s="37" t="s">
        <v>480</v>
      </c>
      <c r="N84" s="37" t="s">
        <v>480</v>
      </c>
      <c r="O84" s="37" t="s">
        <v>480</v>
      </c>
      <c r="Q84" s="37" t="e">
        <f ca="1">Calcu!AF193</f>
        <v>#N/A</v>
      </c>
    </row>
    <row r="85" spans="1:17" ht="15" customHeight="1">
      <c r="A85" s="44" t="str">
        <f>IF(Calcu!B194=TRUE,"","삭제")</f>
        <v>삭제</v>
      </c>
      <c r="B85" s="43"/>
      <c r="C85" s="43"/>
      <c r="D85" s="43"/>
      <c r="E85" s="37" t="s">
        <v>532</v>
      </c>
      <c r="F85" s="51" t="e">
        <f ca="1">Calcu!AA194</f>
        <v>#N/A</v>
      </c>
      <c r="G85" s="51" t="s">
        <v>177</v>
      </c>
      <c r="H85" s="51" t="e">
        <f ca="1">Calcu!AD194</f>
        <v>#VALUE!</v>
      </c>
      <c r="J85" s="37" t="e">
        <f ca="1">Calcu!AC194</f>
        <v>#N/A</v>
      </c>
      <c r="K85" s="37" t="e">
        <f ca="1">Calcu!AB194</f>
        <v>#N/A</v>
      </c>
      <c r="L85" s="37" t="str">
        <f>LEFT(Calcu!AE194,1)</f>
        <v/>
      </c>
      <c r="M85" s="37" t="s">
        <v>480</v>
      </c>
      <c r="N85" s="37" t="s">
        <v>480</v>
      </c>
      <c r="O85" s="37" t="s">
        <v>480</v>
      </c>
      <c r="Q85" s="37" t="e">
        <f ca="1">Calcu!AF194</f>
        <v>#N/A</v>
      </c>
    </row>
    <row r="86" spans="1:17" ht="15" customHeight="1">
      <c r="A86" s="44" t="str">
        <f>IF(Calcu!B195=TRUE,"","삭제")</f>
        <v>삭제</v>
      </c>
      <c r="B86" s="43"/>
      <c r="C86" s="43"/>
      <c r="D86" s="43"/>
      <c r="E86" s="37" t="s">
        <v>532</v>
      </c>
      <c r="F86" s="51" t="e">
        <f ca="1">Calcu!AA195</f>
        <v>#N/A</v>
      </c>
      <c r="G86" s="51" t="s">
        <v>177</v>
      </c>
      <c r="H86" s="51" t="e">
        <f ca="1">Calcu!AD195</f>
        <v>#VALUE!</v>
      </c>
      <c r="J86" s="37" t="e">
        <f ca="1">Calcu!AC195</f>
        <v>#N/A</v>
      </c>
      <c r="K86" s="37" t="e">
        <f ca="1">Calcu!AB195</f>
        <v>#N/A</v>
      </c>
      <c r="L86" s="37" t="str">
        <f>LEFT(Calcu!AE195,1)</f>
        <v/>
      </c>
      <c r="M86" s="37" t="s">
        <v>480</v>
      </c>
      <c r="N86" s="37" t="s">
        <v>480</v>
      </c>
      <c r="O86" s="37" t="s">
        <v>480</v>
      </c>
      <c r="Q86" s="37" t="e">
        <f ca="1">Calcu!AF195</f>
        <v>#N/A</v>
      </c>
    </row>
    <row r="87" spans="1:17" ht="15" customHeight="1">
      <c r="A87" s="44" t="str">
        <f>IF(Calcu!B196=TRUE,"","삭제")</f>
        <v>삭제</v>
      </c>
      <c r="B87" s="43"/>
      <c r="C87" s="43"/>
      <c r="D87" s="43"/>
      <c r="E87" s="37" t="s">
        <v>532</v>
      </c>
      <c r="F87" s="51" t="e">
        <f ca="1">Calcu!AA196</f>
        <v>#N/A</v>
      </c>
      <c r="G87" s="51" t="s">
        <v>177</v>
      </c>
      <c r="H87" s="51" t="e">
        <f ca="1">Calcu!AD196</f>
        <v>#VALUE!</v>
      </c>
      <c r="J87" s="37" t="e">
        <f ca="1">Calcu!AC196</f>
        <v>#N/A</v>
      </c>
      <c r="K87" s="37" t="e">
        <f ca="1">Calcu!AB196</f>
        <v>#N/A</v>
      </c>
      <c r="L87" s="37" t="str">
        <f>LEFT(Calcu!AE196,1)</f>
        <v/>
      </c>
      <c r="M87" s="37" t="s">
        <v>480</v>
      </c>
      <c r="N87" s="37" t="s">
        <v>480</v>
      </c>
      <c r="O87" s="37" t="s">
        <v>480</v>
      </c>
      <c r="Q87" s="37" t="e">
        <f ca="1">Calcu!AF196</f>
        <v>#N/A</v>
      </c>
    </row>
    <row r="88" spans="1:17" ht="15" customHeight="1">
      <c r="A88" s="44" t="str">
        <f>IF(Calcu!B197=TRUE,"","삭제")</f>
        <v>삭제</v>
      </c>
      <c r="B88" s="43"/>
      <c r="C88" s="43"/>
      <c r="D88" s="43"/>
      <c r="E88" s="37" t="s">
        <v>532</v>
      </c>
      <c r="F88" s="51" t="e">
        <f ca="1">Calcu!AA197</f>
        <v>#N/A</v>
      </c>
      <c r="G88" s="51" t="s">
        <v>177</v>
      </c>
      <c r="H88" s="51" t="e">
        <f ca="1">Calcu!AD197</f>
        <v>#VALUE!</v>
      </c>
      <c r="J88" s="37" t="e">
        <f ca="1">Calcu!AC197</f>
        <v>#N/A</v>
      </c>
      <c r="K88" s="37" t="e">
        <f ca="1">Calcu!AB197</f>
        <v>#N/A</v>
      </c>
      <c r="L88" s="37" t="str">
        <f>LEFT(Calcu!AE197,1)</f>
        <v/>
      </c>
      <c r="M88" s="37" t="s">
        <v>480</v>
      </c>
      <c r="N88" s="37" t="s">
        <v>480</v>
      </c>
      <c r="O88" s="37" t="s">
        <v>480</v>
      </c>
      <c r="Q88" s="37" t="e">
        <f ca="1">Calcu!AF197</f>
        <v>#N/A</v>
      </c>
    </row>
    <row r="89" spans="1:17" ht="15" customHeight="1">
      <c r="A89" s="44" t="str">
        <f>IF(Calcu!B198=TRUE,"","삭제")</f>
        <v>삭제</v>
      </c>
      <c r="B89" s="43"/>
      <c r="C89" s="43"/>
      <c r="D89" s="43"/>
      <c r="E89" s="37" t="s">
        <v>532</v>
      </c>
      <c r="F89" s="51" t="e">
        <f ca="1">Calcu!AA198</f>
        <v>#N/A</v>
      </c>
      <c r="G89" s="51" t="s">
        <v>177</v>
      </c>
      <c r="H89" s="51" t="e">
        <f ca="1">Calcu!AD198</f>
        <v>#VALUE!</v>
      </c>
      <c r="J89" s="37" t="e">
        <f ca="1">Calcu!AC198</f>
        <v>#N/A</v>
      </c>
      <c r="K89" s="37" t="e">
        <f ca="1">Calcu!AB198</f>
        <v>#N/A</v>
      </c>
      <c r="L89" s="37" t="str">
        <f>LEFT(Calcu!AE198,1)</f>
        <v/>
      </c>
      <c r="M89" s="37" t="s">
        <v>480</v>
      </c>
      <c r="N89" s="37" t="s">
        <v>480</v>
      </c>
      <c r="O89" s="37" t="s">
        <v>480</v>
      </c>
      <c r="Q89" s="37" t="e">
        <f ca="1">Calcu!AF198</f>
        <v>#N/A</v>
      </c>
    </row>
    <row r="90" spans="1:17" ht="15" customHeight="1">
      <c r="A90" s="44" t="str">
        <f>IF(Calcu!B199=TRUE,"","삭제")</f>
        <v>삭제</v>
      </c>
      <c r="B90" s="43"/>
      <c r="C90" s="43"/>
      <c r="D90" s="43"/>
      <c r="E90" s="37" t="s">
        <v>532</v>
      </c>
      <c r="F90" s="51" t="e">
        <f ca="1">Calcu!AA199</f>
        <v>#N/A</v>
      </c>
      <c r="G90" s="51" t="s">
        <v>177</v>
      </c>
      <c r="H90" s="51" t="e">
        <f ca="1">Calcu!AD199</f>
        <v>#VALUE!</v>
      </c>
      <c r="J90" s="37" t="e">
        <f ca="1">Calcu!AC199</f>
        <v>#N/A</v>
      </c>
      <c r="K90" s="37" t="e">
        <f ca="1">Calcu!AB199</f>
        <v>#N/A</v>
      </c>
      <c r="L90" s="37" t="str">
        <f>LEFT(Calcu!AE199,1)</f>
        <v/>
      </c>
      <c r="M90" s="37" t="s">
        <v>480</v>
      </c>
      <c r="N90" s="37" t="s">
        <v>480</v>
      </c>
      <c r="O90" s="37" t="s">
        <v>480</v>
      </c>
      <c r="Q90" s="37" t="e">
        <f ca="1">Calcu!AF199</f>
        <v>#N/A</v>
      </c>
    </row>
    <row r="91" spans="1:17" ht="15" customHeight="1">
      <c r="A91" s="44" t="str">
        <f>IF(Calcu!B200=TRUE,"","삭제")</f>
        <v>삭제</v>
      </c>
      <c r="B91" s="43"/>
      <c r="C91" s="43"/>
      <c r="D91" s="43"/>
      <c r="E91" s="37" t="s">
        <v>532</v>
      </c>
      <c r="F91" s="51" t="e">
        <f ca="1">Calcu!AA200</f>
        <v>#N/A</v>
      </c>
      <c r="G91" s="51" t="s">
        <v>177</v>
      </c>
      <c r="H91" s="51" t="e">
        <f ca="1">Calcu!AD200</f>
        <v>#VALUE!</v>
      </c>
      <c r="J91" s="37" t="e">
        <f ca="1">Calcu!AC200</f>
        <v>#N/A</v>
      </c>
      <c r="K91" s="37" t="e">
        <f ca="1">Calcu!AB200</f>
        <v>#N/A</v>
      </c>
      <c r="L91" s="37" t="str">
        <f>LEFT(Calcu!AE200,1)</f>
        <v/>
      </c>
      <c r="M91" s="37" t="s">
        <v>480</v>
      </c>
      <c r="N91" s="37" t="s">
        <v>480</v>
      </c>
      <c r="O91" s="37" t="s">
        <v>480</v>
      </c>
      <c r="Q91" s="37" t="e">
        <f ca="1">Calcu!AF200</f>
        <v>#N/A</v>
      </c>
    </row>
    <row r="92" spans="1:17" ht="15" customHeight="1">
      <c r="A92" s="44" t="str">
        <f>IF(Calcu!B201=TRUE,"","삭제")</f>
        <v>삭제</v>
      </c>
      <c r="B92" s="43"/>
      <c r="C92" s="43"/>
      <c r="D92" s="43"/>
      <c r="E92" s="37" t="s">
        <v>532</v>
      </c>
      <c r="F92" s="51" t="e">
        <f ca="1">Calcu!AA201</f>
        <v>#N/A</v>
      </c>
      <c r="G92" s="51" t="s">
        <v>177</v>
      </c>
      <c r="H92" s="51" t="e">
        <f ca="1">Calcu!AD201</f>
        <v>#VALUE!</v>
      </c>
      <c r="J92" s="37" t="e">
        <f ca="1">Calcu!AC201</f>
        <v>#N/A</v>
      </c>
      <c r="K92" s="37" t="e">
        <f ca="1">Calcu!AB201</f>
        <v>#N/A</v>
      </c>
      <c r="L92" s="37" t="str">
        <f>LEFT(Calcu!AE201,1)</f>
        <v/>
      </c>
      <c r="M92" s="37" t="s">
        <v>480</v>
      </c>
      <c r="N92" s="37" t="s">
        <v>480</v>
      </c>
      <c r="O92" s="37" t="s">
        <v>480</v>
      </c>
      <c r="Q92" s="37" t="e">
        <f ca="1">Calcu!AF201</f>
        <v>#N/A</v>
      </c>
    </row>
    <row r="93" spans="1:17" ht="15" customHeight="1">
      <c r="A93" s="44" t="str">
        <f>IF(Calcu!B202=TRUE,"","삭제")</f>
        <v>삭제</v>
      </c>
      <c r="B93" s="43"/>
      <c r="C93" s="43"/>
      <c r="D93" s="43"/>
      <c r="E93" s="37" t="s">
        <v>532</v>
      </c>
      <c r="F93" s="51" t="e">
        <f ca="1">Calcu!AA202</f>
        <v>#N/A</v>
      </c>
      <c r="G93" s="51" t="s">
        <v>177</v>
      </c>
      <c r="H93" s="51" t="e">
        <f ca="1">Calcu!AD202</f>
        <v>#VALUE!</v>
      </c>
      <c r="J93" s="37" t="e">
        <f ca="1">Calcu!AC202</f>
        <v>#N/A</v>
      </c>
      <c r="K93" s="37" t="e">
        <f ca="1">Calcu!AB202</f>
        <v>#N/A</v>
      </c>
      <c r="L93" s="37" t="str">
        <f>LEFT(Calcu!AE202,1)</f>
        <v/>
      </c>
      <c r="M93" s="37" t="s">
        <v>480</v>
      </c>
      <c r="N93" s="37" t="s">
        <v>480</v>
      </c>
      <c r="O93" s="37" t="s">
        <v>480</v>
      </c>
      <c r="Q93" s="37" t="e">
        <f ca="1">Calcu!AF202</f>
        <v>#N/A</v>
      </c>
    </row>
    <row r="94" spans="1:17" ht="15" customHeight="1">
      <c r="A94" s="44" t="str">
        <f>IF(Calcu!B203=TRUE,"","삭제")</f>
        <v>삭제</v>
      </c>
      <c r="B94" s="43"/>
      <c r="C94" s="43"/>
      <c r="D94" s="43"/>
      <c r="E94" s="37" t="s">
        <v>532</v>
      </c>
      <c r="F94" s="51" t="e">
        <f ca="1">Calcu!AA203</f>
        <v>#N/A</v>
      </c>
      <c r="G94" s="51" t="s">
        <v>177</v>
      </c>
      <c r="H94" s="51" t="e">
        <f ca="1">Calcu!AD203</f>
        <v>#VALUE!</v>
      </c>
      <c r="J94" s="37" t="e">
        <f ca="1">Calcu!AC203</f>
        <v>#N/A</v>
      </c>
      <c r="K94" s="37" t="e">
        <f ca="1">Calcu!AB203</f>
        <v>#N/A</v>
      </c>
      <c r="L94" s="37" t="str">
        <f>LEFT(Calcu!AE203,1)</f>
        <v/>
      </c>
      <c r="M94" s="37" t="s">
        <v>480</v>
      </c>
      <c r="N94" s="37" t="s">
        <v>480</v>
      </c>
      <c r="O94" s="37" t="s">
        <v>480</v>
      </c>
      <c r="Q94" s="37" t="e">
        <f ca="1">Calcu!AF203</f>
        <v>#N/A</v>
      </c>
    </row>
    <row r="95" spans="1:17" ht="15" customHeight="1">
      <c r="A95" s="44" t="str">
        <f>IF(Calcu!B204=TRUE,"","삭제")</f>
        <v>삭제</v>
      </c>
      <c r="B95" s="43"/>
      <c r="C95" s="43"/>
      <c r="D95" s="43"/>
      <c r="E95" s="37" t="s">
        <v>532</v>
      </c>
      <c r="F95" s="51" t="e">
        <f ca="1">Calcu!AA204</f>
        <v>#N/A</v>
      </c>
      <c r="G95" s="51" t="s">
        <v>177</v>
      </c>
      <c r="H95" s="51" t="e">
        <f ca="1">Calcu!AD204</f>
        <v>#VALUE!</v>
      </c>
      <c r="J95" s="37" t="e">
        <f ca="1">Calcu!AC204</f>
        <v>#N/A</v>
      </c>
      <c r="K95" s="37" t="e">
        <f ca="1">Calcu!AB204</f>
        <v>#N/A</v>
      </c>
      <c r="L95" s="37" t="str">
        <f>LEFT(Calcu!AE204,1)</f>
        <v/>
      </c>
      <c r="M95" s="37" t="s">
        <v>480</v>
      </c>
      <c r="N95" s="37" t="s">
        <v>480</v>
      </c>
      <c r="O95" s="37" t="s">
        <v>480</v>
      </c>
      <c r="Q95" s="37" t="e">
        <f ca="1">Calcu!AF204</f>
        <v>#N/A</v>
      </c>
    </row>
    <row r="96" spans="1:17" ht="15" customHeight="1">
      <c r="A96" s="44" t="str">
        <f>IF(Calcu!B205=TRUE,"","삭제")</f>
        <v>삭제</v>
      </c>
      <c r="B96" s="43"/>
      <c r="C96" s="43"/>
      <c r="D96" s="43"/>
      <c r="E96" s="37" t="s">
        <v>532</v>
      </c>
      <c r="F96" s="51" t="e">
        <f ca="1">Calcu!AA205</f>
        <v>#N/A</v>
      </c>
      <c r="G96" s="51" t="s">
        <v>177</v>
      </c>
      <c r="H96" s="51" t="e">
        <f ca="1">Calcu!AD205</f>
        <v>#VALUE!</v>
      </c>
      <c r="J96" s="37" t="e">
        <f ca="1">Calcu!AC205</f>
        <v>#N/A</v>
      </c>
      <c r="K96" s="37" t="e">
        <f ca="1">Calcu!AB205</f>
        <v>#N/A</v>
      </c>
      <c r="L96" s="37" t="str">
        <f>LEFT(Calcu!AE205,1)</f>
        <v/>
      </c>
      <c r="M96" s="37" t="s">
        <v>480</v>
      </c>
      <c r="N96" s="37" t="s">
        <v>480</v>
      </c>
      <c r="O96" s="37" t="s">
        <v>480</v>
      </c>
      <c r="Q96" s="37" t="e">
        <f ca="1">Calcu!AF205</f>
        <v>#N/A</v>
      </c>
    </row>
    <row r="97" spans="1:17" ht="15" customHeight="1">
      <c r="A97" s="44" t="str">
        <f>IF(Calcu!B206=TRUE,"","삭제")</f>
        <v>삭제</v>
      </c>
      <c r="B97" s="43"/>
      <c r="C97" s="43"/>
      <c r="D97" s="43"/>
      <c r="E97" s="37" t="s">
        <v>532</v>
      </c>
      <c r="F97" s="51" t="e">
        <f ca="1">Calcu!AA206</f>
        <v>#N/A</v>
      </c>
      <c r="G97" s="51" t="s">
        <v>177</v>
      </c>
      <c r="H97" s="51" t="e">
        <f ca="1">Calcu!AD206</f>
        <v>#VALUE!</v>
      </c>
      <c r="J97" s="37" t="e">
        <f ca="1">Calcu!AC206</f>
        <v>#N/A</v>
      </c>
      <c r="K97" s="37" t="e">
        <f ca="1">Calcu!AB206</f>
        <v>#N/A</v>
      </c>
      <c r="L97" s="37" t="str">
        <f>LEFT(Calcu!AE206,1)</f>
        <v/>
      </c>
      <c r="M97" s="37" t="s">
        <v>480</v>
      </c>
      <c r="N97" s="37" t="s">
        <v>480</v>
      </c>
      <c r="O97" s="37" t="s">
        <v>480</v>
      </c>
      <c r="Q97" s="37" t="e">
        <f ca="1">Calcu!AF206</f>
        <v>#N/A</v>
      </c>
    </row>
    <row r="98" spans="1:17" ht="15" customHeight="1">
      <c r="A98" s="44" t="str">
        <f>IF(Calcu!B207=TRUE,"","삭제")</f>
        <v>삭제</v>
      </c>
      <c r="B98" s="43"/>
      <c r="C98" s="43"/>
      <c r="D98" s="43"/>
      <c r="E98" s="37" t="s">
        <v>532</v>
      </c>
      <c r="F98" s="51" t="e">
        <f ca="1">Calcu!AA207</f>
        <v>#N/A</v>
      </c>
      <c r="G98" s="51" t="s">
        <v>177</v>
      </c>
      <c r="H98" s="51" t="e">
        <f ca="1">Calcu!AD207</f>
        <v>#VALUE!</v>
      </c>
      <c r="J98" s="37" t="e">
        <f ca="1">Calcu!AC207</f>
        <v>#N/A</v>
      </c>
      <c r="K98" s="37" t="e">
        <f ca="1">Calcu!AB207</f>
        <v>#N/A</v>
      </c>
      <c r="L98" s="37" t="str">
        <f>LEFT(Calcu!AE207,1)</f>
        <v/>
      </c>
      <c r="M98" s="37" t="s">
        <v>480</v>
      </c>
      <c r="N98" s="37" t="s">
        <v>480</v>
      </c>
      <c r="O98" s="37" t="s">
        <v>480</v>
      </c>
      <c r="Q98" s="37" t="e">
        <f ca="1">Calcu!AF207</f>
        <v>#N/A</v>
      </c>
    </row>
    <row r="99" spans="1:17" ht="15" customHeight="1">
      <c r="A99" s="44" t="str">
        <f>IF(Calcu!B208=TRUE,"","삭제")</f>
        <v>삭제</v>
      </c>
      <c r="B99" s="43"/>
      <c r="C99" s="43"/>
      <c r="D99" s="43"/>
      <c r="E99" s="37" t="s">
        <v>532</v>
      </c>
      <c r="F99" s="51" t="e">
        <f ca="1">Calcu!AA208</f>
        <v>#N/A</v>
      </c>
      <c r="G99" s="51" t="s">
        <v>177</v>
      </c>
      <c r="H99" s="51" t="e">
        <f ca="1">Calcu!AD208</f>
        <v>#VALUE!</v>
      </c>
      <c r="J99" s="37" t="e">
        <f ca="1">Calcu!AC208</f>
        <v>#N/A</v>
      </c>
      <c r="K99" s="37" t="e">
        <f ca="1">Calcu!AB208</f>
        <v>#N/A</v>
      </c>
      <c r="L99" s="37" t="str">
        <f>LEFT(Calcu!AE208,1)</f>
        <v/>
      </c>
      <c r="M99" s="37" t="s">
        <v>480</v>
      </c>
      <c r="N99" s="37" t="s">
        <v>480</v>
      </c>
      <c r="O99" s="37" t="s">
        <v>480</v>
      </c>
      <c r="Q99" s="37" t="e">
        <f ca="1">Calcu!AF208</f>
        <v>#N/A</v>
      </c>
    </row>
    <row r="100" spans="1:17" ht="15" customHeight="1">
      <c r="A100" s="44" t="str">
        <f>IF(Calcu!B209=TRUE,"","삭제")</f>
        <v>삭제</v>
      </c>
      <c r="B100" s="43"/>
      <c r="C100" s="43"/>
      <c r="D100" s="43"/>
      <c r="E100" s="37" t="s">
        <v>532</v>
      </c>
      <c r="F100" s="51" t="e">
        <f ca="1">Calcu!AA209</f>
        <v>#N/A</v>
      </c>
      <c r="G100" s="51" t="s">
        <v>177</v>
      </c>
      <c r="H100" s="51" t="e">
        <f ca="1">Calcu!AD209</f>
        <v>#VALUE!</v>
      </c>
      <c r="J100" s="37" t="e">
        <f ca="1">Calcu!AC209</f>
        <v>#N/A</v>
      </c>
      <c r="K100" s="37" t="e">
        <f ca="1">Calcu!AB209</f>
        <v>#N/A</v>
      </c>
      <c r="L100" s="37" t="str">
        <f>LEFT(Calcu!AE209,1)</f>
        <v/>
      </c>
      <c r="M100" s="37" t="s">
        <v>480</v>
      </c>
      <c r="N100" s="37" t="s">
        <v>480</v>
      </c>
      <c r="O100" s="37" t="s">
        <v>480</v>
      </c>
      <c r="Q100" s="37" t="e">
        <f ca="1">Calcu!AF209</f>
        <v>#N/A</v>
      </c>
    </row>
    <row r="101" spans="1:17" ht="15" customHeight="1">
      <c r="A101" s="300" t="str">
        <f>A81</f>
        <v>삭제</v>
      </c>
      <c r="G101" s="53" t="e">
        <f ca="1">IF(Calcu!E235="사다리꼴","※ 신뢰수준 95 %,","※ 신뢰수준 약 95 %,")</f>
        <v>#N/A</v>
      </c>
      <c r="H101" s="205" t="e">
        <f ca="1">Calcu!E236&amp;IF(Calcu!E235="사다리꼴",", 사다리꼴 확률분포","")</f>
        <v>#N/A</v>
      </c>
      <c r="K101" s="50"/>
      <c r="Q101" s="53"/>
    </row>
    <row r="102" spans="1:17" ht="15" customHeight="1">
      <c r="A102" s="300" t="str">
        <f>A103</f>
        <v>삭제</v>
      </c>
      <c r="G102" s="53"/>
      <c r="H102" s="205"/>
      <c r="K102" s="50"/>
      <c r="Q102" s="53"/>
    </row>
    <row r="103" spans="1:17" ht="15" customHeight="1">
      <c r="A103" s="44" t="str">
        <f>IF(Calcu!B250=TRUE,"","삭제")</f>
        <v>삭제</v>
      </c>
      <c r="B103" s="43"/>
      <c r="C103" s="43"/>
      <c r="D103" s="43"/>
      <c r="E103" s="37" t="s">
        <v>533</v>
      </c>
      <c r="F103" s="51" t="e">
        <f ca="1">Calcu!AA250</f>
        <v>#N/A</v>
      </c>
      <c r="G103" s="51" t="s">
        <v>177</v>
      </c>
      <c r="H103" s="51" t="e">
        <f ca="1">Calcu!AD250</f>
        <v>#VALUE!</v>
      </c>
      <c r="J103" s="37" t="e">
        <f ca="1">Calcu!AC250</f>
        <v>#N/A</v>
      </c>
      <c r="K103" s="37" t="e">
        <f ca="1">Calcu!AB250</f>
        <v>#N/A</v>
      </c>
      <c r="L103" s="37" t="str">
        <f>LEFT(Calcu!AE250,1)</f>
        <v/>
      </c>
      <c r="M103" s="37" t="s">
        <v>480</v>
      </c>
      <c r="N103" s="37" t="s">
        <v>480</v>
      </c>
      <c r="O103" s="37" t="s">
        <v>480</v>
      </c>
      <c r="Q103" s="37" t="e">
        <f ca="1">Calcu!AF250</f>
        <v>#N/A</v>
      </c>
    </row>
    <row r="104" spans="1:17" ht="15" customHeight="1">
      <c r="A104" s="44" t="str">
        <f>IF(Calcu!B251=TRUE,"","삭제")</f>
        <v>삭제</v>
      </c>
      <c r="B104" s="43"/>
      <c r="C104" s="43"/>
      <c r="D104" s="43"/>
      <c r="E104" s="37" t="s">
        <v>533</v>
      </c>
      <c r="F104" s="51" t="e">
        <f ca="1">Calcu!AA251</f>
        <v>#N/A</v>
      </c>
      <c r="G104" s="51" t="s">
        <v>177</v>
      </c>
      <c r="H104" s="51" t="e">
        <f ca="1">Calcu!AD251</f>
        <v>#VALUE!</v>
      </c>
      <c r="J104" s="37" t="e">
        <f ca="1">Calcu!AC251</f>
        <v>#N/A</v>
      </c>
      <c r="K104" s="37" t="e">
        <f ca="1">Calcu!AB251</f>
        <v>#N/A</v>
      </c>
      <c r="L104" s="37" t="str">
        <f>LEFT(Calcu!AE251,1)</f>
        <v/>
      </c>
      <c r="M104" s="37" t="s">
        <v>480</v>
      </c>
      <c r="N104" s="37" t="s">
        <v>480</v>
      </c>
      <c r="O104" s="37" t="s">
        <v>480</v>
      </c>
      <c r="Q104" s="37" t="e">
        <f ca="1">Calcu!AF251</f>
        <v>#N/A</v>
      </c>
    </row>
    <row r="105" spans="1:17" ht="15" customHeight="1">
      <c r="A105" s="44" t="str">
        <f>IF(Calcu!B252=TRUE,"","삭제")</f>
        <v>삭제</v>
      </c>
      <c r="B105" s="43"/>
      <c r="C105" s="43"/>
      <c r="D105" s="43"/>
      <c r="E105" s="37" t="s">
        <v>533</v>
      </c>
      <c r="F105" s="51" t="e">
        <f ca="1">Calcu!AA252</f>
        <v>#N/A</v>
      </c>
      <c r="G105" s="51" t="s">
        <v>177</v>
      </c>
      <c r="H105" s="51" t="e">
        <f ca="1">Calcu!AD252</f>
        <v>#VALUE!</v>
      </c>
      <c r="J105" s="37" t="e">
        <f ca="1">Calcu!AC252</f>
        <v>#N/A</v>
      </c>
      <c r="K105" s="37" t="e">
        <f ca="1">Calcu!AB252</f>
        <v>#N/A</v>
      </c>
      <c r="L105" s="37" t="str">
        <f>LEFT(Calcu!AE252,1)</f>
        <v/>
      </c>
      <c r="M105" s="37" t="s">
        <v>480</v>
      </c>
      <c r="N105" s="37" t="s">
        <v>480</v>
      </c>
      <c r="O105" s="37" t="s">
        <v>480</v>
      </c>
      <c r="Q105" s="37" t="e">
        <f ca="1">Calcu!AF252</f>
        <v>#N/A</v>
      </c>
    </row>
    <row r="106" spans="1:17" ht="15" customHeight="1">
      <c r="A106" s="44" t="str">
        <f>IF(Calcu!B253=TRUE,"","삭제")</f>
        <v>삭제</v>
      </c>
      <c r="B106" s="43"/>
      <c r="C106" s="43"/>
      <c r="D106" s="43"/>
      <c r="E106" s="37" t="s">
        <v>533</v>
      </c>
      <c r="F106" s="51" t="e">
        <f ca="1">Calcu!AA253</f>
        <v>#N/A</v>
      </c>
      <c r="G106" s="51" t="s">
        <v>177</v>
      </c>
      <c r="H106" s="51" t="e">
        <f ca="1">Calcu!AD253</f>
        <v>#VALUE!</v>
      </c>
      <c r="J106" s="37" t="e">
        <f ca="1">Calcu!AC253</f>
        <v>#N/A</v>
      </c>
      <c r="K106" s="37" t="e">
        <f ca="1">Calcu!AB253</f>
        <v>#N/A</v>
      </c>
      <c r="L106" s="37" t="str">
        <f>LEFT(Calcu!AE253,1)</f>
        <v/>
      </c>
      <c r="M106" s="37" t="s">
        <v>480</v>
      </c>
      <c r="N106" s="37" t="s">
        <v>480</v>
      </c>
      <c r="O106" s="37" t="s">
        <v>480</v>
      </c>
      <c r="Q106" s="37" t="e">
        <f ca="1">Calcu!AF253</f>
        <v>#N/A</v>
      </c>
    </row>
    <row r="107" spans="1:17" ht="15" customHeight="1">
      <c r="A107" s="44" t="str">
        <f>IF(Calcu!B254=TRUE,"","삭제")</f>
        <v>삭제</v>
      </c>
      <c r="B107" s="43"/>
      <c r="C107" s="43"/>
      <c r="D107" s="43"/>
      <c r="E107" s="37" t="s">
        <v>533</v>
      </c>
      <c r="F107" s="51" t="e">
        <f ca="1">Calcu!AA254</f>
        <v>#N/A</v>
      </c>
      <c r="G107" s="51" t="s">
        <v>177</v>
      </c>
      <c r="H107" s="51" t="e">
        <f ca="1">Calcu!AD254</f>
        <v>#VALUE!</v>
      </c>
      <c r="J107" s="37" t="e">
        <f ca="1">Calcu!AC254</f>
        <v>#N/A</v>
      </c>
      <c r="K107" s="37" t="e">
        <f ca="1">Calcu!AB254</f>
        <v>#N/A</v>
      </c>
      <c r="L107" s="37" t="str">
        <f>LEFT(Calcu!AE254,1)</f>
        <v/>
      </c>
      <c r="M107" s="37" t="s">
        <v>480</v>
      </c>
      <c r="N107" s="37" t="s">
        <v>480</v>
      </c>
      <c r="O107" s="37" t="s">
        <v>480</v>
      </c>
      <c r="Q107" s="37" t="e">
        <f ca="1">Calcu!AF254</f>
        <v>#N/A</v>
      </c>
    </row>
    <row r="108" spans="1:17" ht="15" customHeight="1">
      <c r="A108" s="44" t="str">
        <f>IF(Calcu!B255=TRUE,"","삭제")</f>
        <v>삭제</v>
      </c>
      <c r="B108" s="43"/>
      <c r="C108" s="43"/>
      <c r="D108" s="43"/>
      <c r="E108" s="37" t="s">
        <v>533</v>
      </c>
      <c r="F108" s="51" t="e">
        <f ca="1">Calcu!AA255</f>
        <v>#N/A</v>
      </c>
      <c r="G108" s="51" t="s">
        <v>177</v>
      </c>
      <c r="H108" s="51" t="e">
        <f ca="1">Calcu!AD255</f>
        <v>#VALUE!</v>
      </c>
      <c r="J108" s="37" t="e">
        <f ca="1">Calcu!AC255</f>
        <v>#N/A</v>
      </c>
      <c r="K108" s="37" t="e">
        <f ca="1">Calcu!AB255</f>
        <v>#N/A</v>
      </c>
      <c r="L108" s="37" t="str">
        <f>LEFT(Calcu!AE255,1)</f>
        <v/>
      </c>
      <c r="M108" s="37" t="s">
        <v>480</v>
      </c>
      <c r="N108" s="37" t="s">
        <v>480</v>
      </c>
      <c r="O108" s="37" t="s">
        <v>480</v>
      </c>
      <c r="Q108" s="37" t="e">
        <f ca="1">Calcu!AF255</f>
        <v>#N/A</v>
      </c>
    </row>
    <row r="109" spans="1:17" ht="15" customHeight="1">
      <c r="A109" s="44" t="str">
        <f>IF(Calcu!B256=TRUE,"","삭제")</f>
        <v>삭제</v>
      </c>
      <c r="B109" s="43"/>
      <c r="C109" s="43"/>
      <c r="D109" s="43"/>
      <c r="E109" s="37" t="s">
        <v>533</v>
      </c>
      <c r="F109" s="51" t="e">
        <f ca="1">Calcu!AA256</f>
        <v>#N/A</v>
      </c>
      <c r="G109" s="51" t="s">
        <v>177</v>
      </c>
      <c r="H109" s="51" t="e">
        <f ca="1">Calcu!AD256</f>
        <v>#VALUE!</v>
      </c>
      <c r="J109" s="37" t="e">
        <f ca="1">Calcu!AC256</f>
        <v>#N/A</v>
      </c>
      <c r="K109" s="37" t="e">
        <f ca="1">Calcu!AB256</f>
        <v>#N/A</v>
      </c>
      <c r="L109" s="37" t="str">
        <f>LEFT(Calcu!AE256,1)</f>
        <v/>
      </c>
      <c r="M109" s="37" t="s">
        <v>480</v>
      </c>
      <c r="N109" s="37" t="s">
        <v>480</v>
      </c>
      <c r="O109" s="37" t="s">
        <v>480</v>
      </c>
      <c r="Q109" s="37" t="e">
        <f ca="1">Calcu!AF256</f>
        <v>#N/A</v>
      </c>
    </row>
    <row r="110" spans="1:17" ht="15" customHeight="1">
      <c r="A110" s="44" t="str">
        <f>IF(Calcu!B257=TRUE,"","삭제")</f>
        <v>삭제</v>
      </c>
      <c r="B110" s="43"/>
      <c r="C110" s="43"/>
      <c r="D110" s="43"/>
      <c r="E110" s="37" t="s">
        <v>533</v>
      </c>
      <c r="F110" s="51" t="e">
        <f ca="1">Calcu!AA257</f>
        <v>#N/A</v>
      </c>
      <c r="G110" s="51" t="s">
        <v>177</v>
      </c>
      <c r="H110" s="51" t="e">
        <f ca="1">Calcu!AD257</f>
        <v>#VALUE!</v>
      </c>
      <c r="J110" s="37" t="e">
        <f ca="1">Calcu!AC257</f>
        <v>#N/A</v>
      </c>
      <c r="K110" s="37" t="e">
        <f ca="1">Calcu!AB257</f>
        <v>#N/A</v>
      </c>
      <c r="L110" s="37" t="str">
        <f>LEFT(Calcu!AE257,1)</f>
        <v/>
      </c>
      <c r="M110" s="37" t="s">
        <v>480</v>
      </c>
      <c r="N110" s="37" t="s">
        <v>480</v>
      </c>
      <c r="O110" s="37" t="s">
        <v>480</v>
      </c>
      <c r="Q110" s="37" t="e">
        <f ca="1">Calcu!AF257</f>
        <v>#N/A</v>
      </c>
    </row>
    <row r="111" spans="1:17" ht="15" customHeight="1">
      <c r="A111" s="44" t="str">
        <f>IF(Calcu!B258=TRUE,"","삭제")</f>
        <v>삭제</v>
      </c>
      <c r="B111" s="43"/>
      <c r="C111" s="43"/>
      <c r="D111" s="43"/>
      <c r="E111" s="37" t="s">
        <v>533</v>
      </c>
      <c r="F111" s="51" t="e">
        <f ca="1">Calcu!AA258</f>
        <v>#N/A</v>
      </c>
      <c r="G111" s="51" t="s">
        <v>177</v>
      </c>
      <c r="H111" s="51" t="e">
        <f ca="1">Calcu!AD258</f>
        <v>#VALUE!</v>
      </c>
      <c r="J111" s="37" t="e">
        <f ca="1">Calcu!AC258</f>
        <v>#N/A</v>
      </c>
      <c r="K111" s="37" t="e">
        <f ca="1">Calcu!AB258</f>
        <v>#N/A</v>
      </c>
      <c r="L111" s="37" t="str">
        <f>LEFT(Calcu!AE258,1)</f>
        <v/>
      </c>
      <c r="M111" s="37" t="s">
        <v>480</v>
      </c>
      <c r="N111" s="37" t="s">
        <v>480</v>
      </c>
      <c r="O111" s="37" t="s">
        <v>480</v>
      </c>
      <c r="Q111" s="37" t="e">
        <f ca="1">Calcu!AF258</f>
        <v>#N/A</v>
      </c>
    </row>
    <row r="112" spans="1:17" ht="15" customHeight="1">
      <c r="A112" s="44" t="str">
        <f>IF(Calcu!B259=TRUE,"","삭제")</f>
        <v>삭제</v>
      </c>
      <c r="B112" s="43"/>
      <c r="C112" s="43"/>
      <c r="D112" s="43"/>
      <c r="E112" s="37" t="s">
        <v>533</v>
      </c>
      <c r="F112" s="51" t="e">
        <f ca="1">Calcu!AA259</f>
        <v>#N/A</v>
      </c>
      <c r="G112" s="51" t="s">
        <v>177</v>
      </c>
      <c r="H112" s="51" t="e">
        <f ca="1">Calcu!AD259</f>
        <v>#VALUE!</v>
      </c>
      <c r="J112" s="37" t="e">
        <f ca="1">Calcu!AC259</f>
        <v>#N/A</v>
      </c>
      <c r="K112" s="37" t="e">
        <f ca="1">Calcu!AB259</f>
        <v>#N/A</v>
      </c>
      <c r="L112" s="37" t="str">
        <f>LEFT(Calcu!AE259,1)</f>
        <v/>
      </c>
      <c r="M112" s="37" t="s">
        <v>480</v>
      </c>
      <c r="N112" s="37" t="s">
        <v>480</v>
      </c>
      <c r="O112" s="37" t="s">
        <v>480</v>
      </c>
      <c r="Q112" s="37" t="e">
        <f ca="1">Calcu!AF259</f>
        <v>#N/A</v>
      </c>
    </row>
    <row r="113" spans="1:17" ht="15" customHeight="1">
      <c r="A113" s="44" t="str">
        <f>IF(Calcu!B260=TRUE,"","삭제")</f>
        <v>삭제</v>
      </c>
      <c r="B113" s="43"/>
      <c r="C113" s="43"/>
      <c r="D113" s="43"/>
      <c r="E113" s="37" t="s">
        <v>533</v>
      </c>
      <c r="F113" s="51" t="e">
        <f ca="1">Calcu!AA260</f>
        <v>#N/A</v>
      </c>
      <c r="G113" s="51" t="s">
        <v>177</v>
      </c>
      <c r="H113" s="51" t="e">
        <f ca="1">Calcu!AD260</f>
        <v>#VALUE!</v>
      </c>
      <c r="J113" s="37" t="e">
        <f ca="1">Calcu!AC260</f>
        <v>#N/A</v>
      </c>
      <c r="K113" s="37" t="e">
        <f ca="1">Calcu!AB260</f>
        <v>#N/A</v>
      </c>
      <c r="L113" s="37" t="str">
        <f>LEFT(Calcu!AE260,1)</f>
        <v/>
      </c>
      <c r="M113" s="37" t="s">
        <v>480</v>
      </c>
      <c r="N113" s="37" t="s">
        <v>480</v>
      </c>
      <c r="O113" s="37" t="s">
        <v>480</v>
      </c>
      <c r="Q113" s="37" t="e">
        <f ca="1">Calcu!AF260</f>
        <v>#N/A</v>
      </c>
    </row>
    <row r="114" spans="1:17" ht="15" customHeight="1">
      <c r="A114" s="44" t="str">
        <f>IF(Calcu!B261=TRUE,"","삭제")</f>
        <v>삭제</v>
      </c>
      <c r="B114" s="43"/>
      <c r="C114" s="43"/>
      <c r="D114" s="43"/>
      <c r="E114" s="37" t="s">
        <v>533</v>
      </c>
      <c r="F114" s="51" t="e">
        <f ca="1">Calcu!AA261</f>
        <v>#N/A</v>
      </c>
      <c r="G114" s="51" t="s">
        <v>177</v>
      </c>
      <c r="H114" s="51" t="e">
        <f ca="1">Calcu!AD261</f>
        <v>#VALUE!</v>
      </c>
      <c r="J114" s="37" t="e">
        <f ca="1">Calcu!AC261</f>
        <v>#N/A</v>
      </c>
      <c r="K114" s="37" t="e">
        <f ca="1">Calcu!AB261</f>
        <v>#N/A</v>
      </c>
      <c r="L114" s="37" t="str">
        <f>LEFT(Calcu!AE261,1)</f>
        <v/>
      </c>
      <c r="M114" s="37" t="s">
        <v>480</v>
      </c>
      <c r="N114" s="37" t="s">
        <v>480</v>
      </c>
      <c r="O114" s="37" t="s">
        <v>480</v>
      </c>
      <c r="Q114" s="37" t="e">
        <f ca="1">Calcu!AF261</f>
        <v>#N/A</v>
      </c>
    </row>
    <row r="115" spans="1:17" ht="15" customHeight="1">
      <c r="A115" s="44" t="str">
        <f>IF(Calcu!B262=TRUE,"","삭제")</f>
        <v>삭제</v>
      </c>
      <c r="B115" s="43"/>
      <c r="C115" s="43"/>
      <c r="D115" s="43"/>
      <c r="E115" s="37" t="s">
        <v>533</v>
      </c>
      <c r="F115" s="51" t="e">
        <f ca="1">Calcu!AA262</f>
        <v>#N/A</v>
      </c>
      <c r="G115" s="51" t="s">
        <v>177</v>
      </c>
      <c r="H115" s="51" t="e">
        <f ca="1">Calcu!AD262</f>
        <v>#VALUE!</v>
      </c>
      <c r="J115" s="37" t="e">
        <f ca="1">Calcu!AC262</f>
        <v>#N/A</v>
      </c>
      <c r="K115" s="37" t="e">
        <f ca="1">Calcu!AB262</f>
        <v>#N/A</v>
      </c>
      <c r="L115" s="37" t="str">
        <f>LEFT(Calcu!AE262,1)</f>
        <v/>
      </c>
      <c r="M115" s="37" t="s">
        <v>480</v>
      </c>
      <c r="N115" s="37" t="s">
        <v>480</v>
      </c>
      <c r="O115" s="37" t="s">
        <v>480</v>
      </c>
      <c r="Q115" s="37" t="e">
        <f ca="1">Calcu!AF262</f>
        <v>#N/A</v>
      </c>
    </row>
    <row r="116" spans="1:17" ht="15" customHeight="1">
      <c r="A116" s="44" t="str">
        <f>IF(Calcu!B263=TRUE,"","삭제")</f>
        <v>삭제</v>
      </c>
      <c r="B116" s="43"/>
      <c r="C116" s="43"/>
      <c r="D116" s="43"/>
      <c r="E116" s="37" t="s">
        <v>533</v>
      </c>
      <c r="F116" s="51" t="e">
        <f ca="1">Calcu!AA263</f>
        <v>#N/A</v>
      </c>
      <c r="G116" s="51" t="s">
        <v>177</v>
      </c>
      <c r="H116" s="51" t="e">
        <f ca="1">Calcu!AD263</f>
        <v>#VALUE!</v>
      </c>
      <c r="J116" s="37" t="e">
        <f ca="1">Calcu!AC263</f>
        <v>#N/A</v>
      </c>
      <c r="K116" s="37" t="e">
        <f ca="1">Calcu!AB263</f>
        <v>#N/A</v>
      </c>
      <c r="L116" s="37" t="str">
        <f>LEFT(Calcu!AE263,1)</f>
        <v/>
      </c>
      <c r="M116" s="37" t="s">
        <v>480</v>
      </c>
      <c r="N116" s="37" t="s">
        <v>480</v>
      </c>
      <c r="O116" s="37" t="s">
        <v>480</v>
      </c>
      <c r="Q116" s="37" t="e">
        <f ca="1">Calcu!AF263</f>
        <v>#N/A</v>
      </c>
    </row>
    <row r="117" spans="1:17" ht="15" customHeight="1">
      <c r="A117" s="44" t="str">
        <f>IF(Calcu!B264=TRUE,"","삭제")</f>
        <v>삭제</v>
      </c>
      <c r="B117" s="43"/>
      <c r="C117" s="43"/>
      <c r="D117" s="43"/>
      <c r="E117" s="37" t="s">
        <v>533</v>
      </c>
      <c r="F117" s="51" t="e">
        <f ca="1">Calcu!AA264</f>
        <v>#N/A</v>
      </c>
      <c r="G117" s="51" t="s">
        <v>177</v>
      </c>
      <c r="H117" s="51" t="e">
        <f ca="1">Calcu!AD264</f>
        <v>#VALUE!</v>
      </c>
      <c r="J117" s="37" t="e">
        <f ca="1">Calcu!AC264</f>
        <v>#N/A</v>
      </c>
      <c r="K117" s="37" t="e">
        <f ca="1">Calcu!AB264</f>
        <v>#N/A</v>
      </c>
      <c r="L117" s="37" t="str">
        <f>LEFT(Calcu!AE264,1)</f>
        <v/>
      </c>
      <c r="M117" s="37" t="s">
        <v>480</v>
      </c>
      <c r="N117" s="37" t="s">
        <v>480</v>
      </c>
      <c r="O117" s="37" t="s">
        <v>480</v>
      </c>
      <c r="Q117" s="37" t="e">
        <f ca="1">Calcu!AF264</f>
        <v>#N/A</v>
      </c>
    </row>
    <row r="118" spans="1:17" ht="15" customHeight="1">
      <c r="A118" s="44" t="str">
        <f>IF(Calcu!B265=TRUE,"","삭제")</f>
        <v>삭제</v>
      </c>
      <c r="B118" s="43"/>
      <c r="C118" s="43"/>
      <c r="D118" s="43"/>
      <c r="E118" s="37" t="s">
        <v>533</v>
      </c>
      <c r="F118" s="51" t="e">
        <f ca="1">Calcu!AA265</f>
        <v>#N/A</v>
      </c>
      <c r="G118" s="51" t="s">
        <v>177</v>
      </c>
      <c r="H118" s="51" t="e">
        <f ca="1">Calcu!AD265</f>
        <v>#VALUE!</v>
      </c>
      <c r="J118" s="37" t="e">
        <f ca="1">Calcu!AC265</f>
        <v>#N/A</v>
      </c>
      <c r="K118" s="37" t="e">
        <f ca="1">Calcu!AB265</f>
        <v>#N/A</v>
      </c>
      <c r="L118" s="37" t="str">
        <f>LEFT(Calcu!AE265,1)</f>
        <v/>
      </c>
      <c r="M118" s="37" t="s">
        <v>480</v>
      </c>
      <c r="N118" s="37" t="s">
        <v>480</v>
      </c>
      <c r="O118" s="37" t="s">
        <v>480</v>
      </c>
      <c r="Q118" s="37" t="e">
        <f ca="1">Calcu!AF265</f>
        <v>#N/A</v>
      </c>
    </row>
    <row r="119" spans="1:17" ht="15" customHeight="1">
      <c r="A119" s="44" t="str">
        <f>IF(Calcu!B266=TRUE,"","삭제")</f>
        <v>삭제</v>
      </c>
      <c r="B119" s="43"/>
      <c r="C119" s="43"/>
      <c r="D119" s="43"/>
      <c r="E119" s="37" t="s">
        <v>533</v>
      </c>
      <c r="F119" s="51" t="e">
        <f ca="1">Calcu!AA266</f>
        <v>#N/A</v>
      </c>
      <c r="G119" s="51" t="s">
        <v>177</v>
      </c>
      <c r="H119" s="51" t="e">
        <f ca="1">Calcu!AD266</f>
        <v>#VALUE!</v>
      </c>
      <c r="J119" s="37" t="e">
        <f ca="1">Calcu!AC266</f>
        <v>#N/A</v>
      </c>
      <c r="K119" s="37" t="e">
        <f ca="1">Calcu!AB266</f>
        <v>#N/A</v>
      </c>
      <c r="L119" s="37" t="str">
        <f>LEFT(Calcu!AE266,1)</f>
        <v/>
      </c>
      <c r="M119" s="37" t="s">
        <v>480</v>
      </c>
      <c r="N119" s="37" t="s">
        <v>480</v>
      </c>
      <c r="O119" s="37" t="s">
        <v>480</v>
      </c>
      <c r="Q119" s="37" t="e">
        <f ca="1">Calcu!AF266</f>
        <v>#N/A</v>
      </c>
    </row>
    <row r="120" spans="1:17" ht="15" customHeight="1">
      <c r="A120" s="44" t="str">
        <f>IF(Calcu!B267=TRUE,"","삭제")</f>
        <v>삭제</v>
      </c>
      <c r="B120" s="43"/>
      <c r="C120" s="43"/>
      <c r="D120" s="43"/>
      <c r="E120" s="37" t="s">
        <v>533</v>
      </c>
      <c r="F120" s="51" t="e">
        <f ca="1">Calcu!AA267</f>
        <v>#N/A</v>
      </c>
      <c r="G120" s="51" t="s">
        <v>177</v>
      </c>
      <c r="H120" s="51" t="e">
        <f ca="1">Calcu!AD267</f>
        <v>#VALUE!</v>
      </c>
      <c r="J120" s="37" t="e">
        <f ca="1">Calcu!AC267</f>
        <v>#N/A</v>
      </c>
      <c r="K120" s="37" t="e">
        <f ca="1">Calcu!AB267</f>
        <v>#N/A</v>
      </c>
      <c r="L120" s="37" t="str">
        <f>LEFT(Calcu!AE267,1)</f>
        <v/>
      </c>
      <c r="M120" s="37" t="s">
        <v>480</v>
      </c>
      <c r="N120" s="37" t="s">
        <v>480</v>
      </c>
      <c r="O120" s="37" t="s">
        <v>480</v>
      </c>
      <c r="Q120" s="37" t="e">
        <f ca="1">Calcu!AF267</f>
        <v>#N/A</v>
      </c>
    </row>
    <row r="121" spans="1:17" ht="15" customHeight="1">
      <c r="A121" s="44" t="str">
        <f>IF(Calcu!B268=TRUE,"","삭제")</f>
        <v>삭제</v>
      </c>
      <c r="B121" s="43"/>
      <c r="C121" s="43"/>
      <c r="D121" s="43"/>
      <c r="E121" s="37" t="s">
        <v>533</v>
      </c>
      <c r="F121" s="51" t="e">
        <f ca="1">Calcu!AA268</f>
        <v>#N/A</v>
      </c>
      <c r="G121" s="51" t="s">
        <v>177</v>
      </c>
      <c r="H121" s="51" t="e">
        <f ca="1">Calcu!AD268</f>
        <v>#VALUE!</v>
      </c>
      <c r="J121" s="37" t="e">
        <f ca="1">Calcu!AC268</f>
        <v>#N/A</v>
      </c>
      <c r="K121" s="37" t="e">
        <f ca="1">Calcu!AB268</f>
        <v>#N/A</v>
      </c>
      <c r="L121" s="37" t="str">
        <f>LEFT(Calcu!AE268,1)</f>
        <v/>
      </c>
      <c r="M121" s="37" t="s">
        <v>480</v>
      </c>
      <c r="N121" s="37" t="s">
        <v>480</v>
      </c>
      <c r="O121" s="37" t="s">
        <v>480</v>
      </c>
      <c r="Q121" s="37" t="e">
        <f ca="1">Calcu!AF268</f>
        <v>#N/A</v>
      </c>
    </row>
    <row r="122" spans="1:17" ht="15" customHeight="1">
      <c r="A122" s="44" t="str">
        <f>IF(Calcu!B269=TRUE,"","삭제")</f>
        <v>삭제</v>
      </c>
      <c r="B122" s="43"/>
      <c r="C122" s="43"/>
      <c r="D122" s="43"/>
      <c r="E122" s="37" t="s">
        <v>533</v>
      </c>
      <c r="F122" s="51" t="e">
        <f ca="1">Calcu!AA269</f>
        <v>#N/A</v>
      </c>
      <c r="G122" s="51" t="s">
        <v>177</v>
      </c>
      <c r="H122" s="51" t="e">
        <f ca="1">Calcu!AD269</f>
        <v>#VALUE!</v>
      </c>
      <c r="J122" s="37" t="e">
        <f ca="1">Calcu!AC269</f>
        <v>#N/A</v>
      </c>
      <c r="K122" s="37" t="e">
        <f ca="1">Calcu!AB269</f>
        <v>#N/A</v>
      </c>
      <c r="L122" s="37" t="str">
        <f>LEFT(Calcu!AE269,1)</f>
        <v/>
      </c>
      <c r="M122" s="37" t="s">
        <v>480</v>
      </c>
      <c r="N122" s="37" t="s">
        <v>480</v>
      </c>
      <c r="O122" s="37" t="s">
        <v>480</v>
      </c>
      <c r="Q122" s="37" t="e">
        <f ca="1">Calcu!AF269</f>
        <v>#N/A</v>
      </c>
    </row>
    <row r="123" spans="1:17" ht="15" customHeight="1">
      <c r="A123" s="300" t="str">
        <f>A103</f>
        <v>삭제</v>
      </c>
      <c r="G123" s="53" t="e">
        <f ca="1">IF(Calcu!E295="사다리꼴","※ 신뢰수준 95 %,","※ 신뢰수준 약 95 %,")</f>
        <v>#N/A</v>
      </c>
      <c r="H123" s="205" t="e">
        <f ca="1">Calcu!E296&amp;IF(Calcu!E295="사다리꼴",", 사다리꼴 확률분포","")</f>
        <v>#N/A</v>
      </c>
      <c r="K123" s="50"/>
      <c r="Q123" s="53"/>
    </row>
    <row r="124" spans="1:17" ht="15" customHeight="1"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4"/>
    </row>
  </sheetData>
  <mergeCells count="13"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  <mergeCell ref="M13:O13"/>
  </mergeCells>
  <phoneticPr fontId="4" type="noConversion"/>
  <printOptions horizontalCentered="1"/>
  <pageMargins left="0" right="0" top="0.35433070866141736" bottom="0.59055118110236227" header="0" footer="0"/>
  <pageSetup paperSize="9" scale="97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27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1" customWidth="1"/>
    <col min="13" max="13" width="6.77734375" style="106" customWidth="1"/>
    <col min="14" max="16384" width="10.77734375" style="91"/>
  </cols>
  <sheetData>
    <row r="1" spans="1:13" s="78" customFormat="1" ht="33" customHeight="1">
      <c r="A1" s="420" t="s">
        <v>74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80"/>
    </row>
    <row r="2" spans="1:13" s="78" customFormat="1" ht="33" customHeight="1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80"/>
    </row>
    <row r="3" spans="1:13" s="78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79"/>
      <c r="M3" s="105"/>
    </row>
    <row r="4" spans="1:13" s="80" customFormat="1" ht="13.5" customHeight="1">
      <c r="A4" s="88"/>
      <c r="B4" s="88"/>
      <c r="C4" s="88"/>
      <c r="D4" s="89"/>
      <c r="E4" s="89"/>
      <c r="F4" s="97"/>
      <c r="G4" s="89"/>
      <c r="H4" s="89"/>
      <c r="I4" s="98"/>
      <c r="J4" s="90"/>
      <c r="K4" s="97"/>
      <c r="L4" s="88"/>
      <c r="M4" s="36"/>
    </row>
    <row r="5" spans="1:13" s="81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3" customFormat="1" ht="15" customHeight="1">
      <c r="A6" s="294" t="str">
        <f>IF(Calcu!B10=TRUE,"","삭제")</f>
        <v>삭제</v>
      </c>
      <c r="D6" s="43"/>
      <c r="E6" s="38" t="s">
        <v>561</v>
      </c>
      <c r="F6" s="37"/>
      <c r="G6" s="52"/>
      <c r="H6" s="52"/>
      <c r="I6" s="52"/>
      <c r="J6" s="51"/>
      <c r="K6" s="37"/>
      <c r="L6" s="92"/>
    </row>
    <row r="7" spans="1:13" s="83" customFormat="1" ht="15" customHeight="1">
      <c r="A7" s="294" t="str">
        <f>A6</f>
        <v>삭제</v>
      </c>
      <c r="D7" s="43"/>
      <c r="E7" s="136" t="s">
        <v>119</v>
      </c>
      <c r="F7" s="136" t="s">
        <v>89</v>
      </c>
      <c r="G7" s="168" t="s">
        <v>88</v>
      </c>
      <c r="H7" s="419" t="s">
        <v>90</v>
      </c>
      <c r="I7" s="51"/>
    </row>
    <row r="8" spans="1:13" s="83" customFormat="1" ht="15" customHeight="1">
      <c r="A8" s="294" t="str">
        <f>A7</f>
        <v>삭제</v>
      </c>
      <c r="D8" s="43"/>
      <c r="E8" s="135" t="s">
        <v>124</v>
      </c>
      <c r="F8" s="135" t="s">
        <v>124</v>
      </c>
      <c r="G8" s="135" t="s">
        <v>123</v>
      </c>
      <c r="H8" s="395"/>
      <c r="I8" s="51"/>
    </row>
    <row r="9" spans="1:13" s="83" customFormat="1" ht="15" customHeight="1">
      <c r="A9" s="43" t="str">
        <f>IF(Calcu!B10=TRUE,"","삭제")</f>
        <v>삭제</v>
      </c>
      <c r="D9" s="43"/>
      <c r="E9" s="198" t="e">
        <f ca="1">Calcu!AA10</f>
        <v>#N/A</v>
      </c>
      <c r="F9" s="198" t="e">
        <f ca="1">Calcu!AC10</f>
        <v>#N/A</v>
      </c>
      <c r="G9" s="198" t="e">
        <f ca="1">Calcu!AD10</f>
        <v>#VALUE!</v>
      </c>
      <c r="H9" s="198" t="str">
        <f>Calcu!AE10</f>
        <v/>
      </c>
      <c r="I9" s="51"/>
    </row>
    <row r="10" spans="1:13" s="83" customFormat="1" ht="15" customHeight="1">
      <c r="A10" s="43" t="str">
        <f>IF(Calcu!B11=TRUE,"","삭제")</f>
        <v>삭제</v>
      </c>
      <c r="D10" s="43"/>
      <c r="E10" s="198" t="e">
        <f ca="1">Calcu!AA11</f>
        <v>#N/A</v>
      </c>
      <c r="F10" s="198" t="e">
        <f ca="1">Calcu!AC11</f>
        <v>#N/A</v>
      </c>
      <c r="G10" s="198" t="e">
        <f ca="1">Calcu!AD11</f>
        <v>#VALUE!</v>
      </c>
      <c r="H10" s="198" t="str">
        <f>Calcu!AE11</f>
        <v/>
      </c>
      <c r="I10" s="51"/>
    </row>
    <row r="11" spans="1:13" s="83" customFormat="1" ht="15" customHeight="1">
      <c r="A11" s="43" t="str">
        <f>IF(Calcu!B12=TRUE,"","삭제")</f>
        <v>삭제</v>
      </c>
      <c r="D11" s="43"/>
      <c r="E11" s="198" t="e">
        <f ca="1">Calcu!AA12</f>
        <v>#N/A</v>
      </c>
      <c r="F11" s="198" t="e">
        <f ca="1">Calcu!AC12</f>
        <v>#N/A</v>
      </c>
      <c r="G11" s="198" t="e">
        <f ca="1">Calcu!AD12</f>
        <v>#VALUE!</v>
      </c>
      <c r="H11" s="198" t="str">
        <f>Calcu!AE12</f>
        <v/>
      </c>
      <c r="I11" s="51"/>
    </row>
    <row r="12" spans="1:13" s="83" customFormat="1" ht="15" customHeight="1">
      <c r="A12" s="43" t="str">
        <f>IF(Calcu!B13=TRUE,"","삭제")</f>
        <v>삭제</v>
      </c>
      <c r="D12" s="43"/>
      <c r="E12" s="198" t="e">
        <f ca="1">Calcu!AA13</f>
        <v>#N/A</v>
      </c>
      <c r="F12" s="198" t="e">
        <f ca="1">Calcu!AC13</f>
        <v>#N/A</v>
      </c>
      <c r="G12" s="198" t="e">
        <f ca="1">Calcu!AD13</f>
        <v>#VALUE!</v>
      </c>
      <c r="H12" s="198" t="str">
        <f>Calcu!AE13</f>
        <v/>
      </c>
      <c r="I12" s="51"/>
    </row>
    <row r="13" spans="1:13" s="83" customFormat="1" ht="15" customHeight="1">
      <c r="A13" s="43" t="str">
        <f>IF(Calcu!B14=TRUE,"","삭제")</f>
        <v>삭제</v>
      </c>
      <c r="D13" s="43"/>
      <c r="E13" s="198" t="e">
        <f ca="1">Calcu!AA14</f>
        <v>#N/A</v>
      </c>
      <c r="F13" s="198" t="e">
        <f ca="1">Calcu!AC14</f>
        <v>#N/A</v>
      </c>
      <c r="G13" s="198" t="e">
        <f ca="1">Calcu!AD14</f>
        <v>#VALUE!</v>
      </c>
      <c r="H13" s="198" t="str">
        <f>Calcu!AE14</f>
        <v/>
      </c>
      <c r="I13" s="51"/>
    </row>
    <row r="14" spans="1:13" s="83" customFormat="1" ht="15" customHeight="1">
      <c r="A14" s="43" t="str">
        <f>IF(Calcu!B15=TRUE,"","삭제")</f>
        <v>삭제</v>
      </c>
      <c r="D14" s="43"/>
      <c r="E14" s="198" t="e">
        <f ca="1">Calcu!AA15</f>
        <v>#N/A</v>
      </c>
      <c r="F14" s="198" t="e">
        <f ca="1">Calcu!AC15</f>
        <v>#N/A</v>
      </c>
      <c r="G14" s="198" t="e">
        <f ca="1">Calcu!AD15</f>
        <v>#VALUE!</v>
      </c>
      <c r="H14" s="198" t="str">
        <f>Calcu!AE15</f>
        <v/>
      </c>
      <c r="I14" s="51"/>
    </row>
    <row r="15" spans="1:13" s="83" customFormat="1" ht="15" customHeight="1">
      <c r="A15" s="43" t="str">
        <f>IF(Calcu!B16=TRUE,"","삭제")</f>
        <v>삭제</v>
      </c>
      <c r="D15" s="43"/>
      <c r="E15" s="198" t="e">
        <f ca="1">Calcu!AA16</f>
        <v>#N/A</v>
      </c>
      <c r="F15" s="198" t="e">
        <f ca="1">Calcu!AC16</f>
        <v>#N/A</v>
      </c>
      <c r="G15" s="198" t="e">
        <f ca="1">Calcu!AD16</f>
        <v>#VALUE!</v>
      </c>
      <c r="H15" s="198" t="str">
        <f>Calcu!AE16</f>
        <v/>
      </c>
      <c r="I15" s="51"/>
    </row>
    <row r="16" spans="1:13" s="83" customFormat="1" ht="15" customHeight="1">
      <c r="A16" s="43" t="str">
        <f>IF(Calcu!B17=TRUE,"","삭제")</f>
        <v>삭제</v>
      </c>
      <c r="D16" s="43"/>
      <c r="E16" s="198" t="e">
        <f ca="1">Calcu!AA17</f>
        <v>#N/A</v>
      </c>
      <c r="F16" s="198" t="e">
        <f ca="1">Calcu!AC17</f>
        <v>#N/A</v>
      </c>
      <c r="G16" s="198" t="e">
        <f ca="1">Calcu!AD17</f>
        <v>#VALUE!</v>
      </c>
      <c r="H16" s="198" t="str">
        <f>Calcu!AE17</f>
        <v/>
      </c>
      <c r="I16" s="51"/>
    </row>
    <row r="17" spans="1:12" s="83" customFormat="1" ht="15" customHeight="1">
      <c r="A17" s="43" t="str">
        <f>IF(Calcu!B18=TRUE,"","삭제")</f>
        <v>삭제</v>
      </c>
      <c r="D17" s="43"/>
      <c r="E17" s="198" t="e">
        <f ca="1">Calcu!AA18</f>
        <v>#N/A</v>
      </c>
      <c r="F17" s="198" t="e">
        <f ca="1">Calcu!AC18</f>
        <v>#N/A</v>
      </c>
      <c r="G17" s="198" t="e">
        <f ca="1">Calcu!AD18</f>
        <v>#VALUE!</v>
      </c>
      <c r="H17" s="198" t="str">
        <f>Calcu!AE18</f>
        <v/>
      </c>
      <c r="I17" s="51"/>
    </row>
    <row r="18" spans="1:12" s="83" customFormat="1" ht="15" customHeight="1">
      <c r="A18" s="43" t="str">
        <f>IF(Calcu!B19=TRUE,"","삭제")</f>
        <v>삭제</v>
      </c>
      <c r="D18" s="43"/>
      <c r="E18" s="198" t="e">
        <f ca="1">Calcu!AA19</f>
        <v>#N/A</v>
      </c>
      <c r="F18" s="198" t="e">
        <f ca="1">Calcu!AC19</f>
        <v>#N/A</v>
      </c>
      <c r="G18" s="198" t="e">
        <f ca="1">Calcu!AD19</f>
        <v>#VALUE!</v>
      </c>
      <c r="H18" s="198" t="str">
        <f>Calcu!AE19</f>
        <v/>
      </c>
      <c r="I18" s="51"/>
    </row>
    <row r="19" spans="1:12" s="83" customFormat="1" ht="15" customHeight="1">
      <c r="A19" s="43" t="str">
        <f>IF(Calcu!B20=TRUE,"","삭제")</f>
        <v>삭제</v>
      </c>
      <c r="D19" s="43"/>
      <c r="E19" s="198" t="e">
        <f ca="1">Calcu!AA20</f>
        <v>#N/A</v>
      </c>
      <c r="F19" s="198" t="e">
        <f ca="1">Calcu!AC20</f>
        <v>#N/A</v>
      </c>
      <c r="G19" s="198" t="e">
        <f ca="1">Calcu!AD20</f>
        <v>#VALUE!</v>
      </c>
      <c r="H19" s="198" t="str">
        <f>Calcu!AE20</f>
        <v/>
      </c>
      <c r="I19" s="51"/>
    </row>
    <row r="20" spans="1:12" s="83" customFormat="1" ht="15" customHeight="1">
      <c r="A20" s="43" t="str">
        <f>IF(Calcu!B21=TRUE,"","삭제")</f>
        <v>삭제</v>
      </c>
      <c r="D20" s="43"/>
      <c r="E20" s="198" t="e">
        <f ca="1">Calcu!AA21</f>
        <v>#N/A</v>
      </c>
      <c r="F20" s="198" t="e">
        <f ca="1">Calcu!AC21</f>
        <v>#N/A</v>
      </c>
      <c r="G20" s="198" t="e">
        <f ca="1">Calcu!AD21</f>
        <v>#VALUE!</v>
      </c>
      <c r="H20" s="198" t="str">
        <f>Calcu!AE21</f>
        <v/>
      </c>
      <c r="I20" s="51"/>
    </row>
    <row r="21" spans="1:12" s="83" customFormat="1" ht="15" customHeight="1">
      <c r="A21" s="43" t="str">
        <f>IF(Calcu!B22=TRUE,"","삭제")</f>
        <v>삭제</v>
      </c>
      <c r="D21" s="43"/>
      <c r="E21" s="198" t="e">
        <f ca="1">Calcu!AA22</f>
        <v>#N/A</v>
      </c>
      <c r="F21" s="198" t="e">
        <f ca="1">Calcu!AC22</f>
        <v>#N/A</v>
      </c>
      <c r="G21" s="198" t="e">
        <f ca="1">Calcu!AD22</f>
        <v>#VALUE!</v>
      </c>
      <c r="H21" s="198" t="str">
        <f>Calcu!AE22</f>
        <v/>
      </c>
      <c r="I21" s="51"/>
    </row>
    <row r="22" spans="1:12" s="83" customFormat="1" ht="15" customHeight="1">
      <c r="A22" s="43" t="str">
        <f>IF(Calcu!B23=TRUE,"","삭제")</f>
        <v>삭제</v>
      </c>
      <c r="D22" s="43"/>
      <c r="E22" s="198" t="e">
        <f ca="1">Calcu!AA23</f>
        <v>#N/A</v>
      </c>
      <c r="F22" s="198" t="e">
        <f ca="1">Calcu!AC23</f>
        <v>#N/A</v>
      </c>
      <c r="G22" s="198" t="e">
        <f ca="1">Calcu!AD23</f>
        <v>#VALUE!</v>
      </c>
      <c r="H22" s="198" t="str">
        <f>Calcu!AE23</f>
        <v/>
      </c>
      <c r="I22" s="51"/>
    </row>
    <row r="23" spans="1:12" s="83" customFormat="1" ht="15" customHeight="1">
      <c r="A23" s="43" t="str">
        <f>IF(Calcu!B24=TRUE,"","삭제")</f>
        <v>삭제</v>
      </c>
      <c r="D23" s="43"/>
      <c r="E23" s="198" t="e">
        <f ca="1">Calcu!AA24</f>
        <v>#N/A</v>
      </c>
      <c r="F23" s="198" t="e">
        <f ca="1">Calcu!AC24</f>
        <v>#N/A</v>
      </c>
      <c r="G23" s="198" t="e">
        <f ca="1">Calcu!AD24</f>
        <v>#VALUE!</v>
      </c>
      <c r="H23" s="198" t="str">
        <f>Calcu!AE24</f>
        <v/>
      </c>
      <c r="I23" s="51"/>
    </row>
    <row r="24" spans="1:12" s="83" customFormat="1" ht="15" customHeight="1">
      <c r="A24" s="43" t="str">
        <f>IF(Calcu!B25=TRUE,"","삭제")</f>
        <v>삭제</v>
      </c>
      <c r="D24" s="43"/>
      <c r="E24" s="198" t="e">
        <f ca="1">Calcu!AA25</f>
        <v>#N/A</v>
      </c>
      <c r="F24" s="198" t="e">
        <f ca="1">Calcu!AC25</f>
        <v>#N/A</v>
      </c>
      <c r="G24" s="198" t="e">
        <f ca="1">Calcu!AD25</f>
        <v>#VALUE!</v>
      </c>
      <c r="H24" s="198" t="str">
        <f>Calcu!AE25</f>
        <v/>
      </c>
      <c r="I24" s="51"/>
    </row>
    <row r="25" spans="1:12" s="83" customFormat="1" ht="15" customHeight="1">
      <c r="A25" s="43" t="str">
        <f>IF(Calcu!B26=TRUE,"","삭제")</f>
        <v>삭제</v>
      </c>
      <c r="D25" s="43"/>
      <c r="E25" s="198" t="e">
        <f ca="1">Calcu!AA26</f>
        <v>#N/A</v>
      </c>
      <c r="F25" s="198" t="e">
        <f ca="1">Calcu!AC26</f>
        <v>#N/A</v>
      </c>
      <c r="G25" s="198" t="e">
        <f ca="1">Calcu!AD26</f>
        <v>#VALUE!</v>
      </c>
      <c r="H25" s="198" t="str">
        <f>Calcu!AE26</f>
        <v/>
      </c>
      <c r="I25" s="51"/>
    </row>
    <row r="26" spans="1:12" s="83" customFormat="1" ht="15" customHeight="1">
      <c r="A26" s="43" t="str">
        <f>IF(Calcu!B27=TRUE,"","삭제")</f>
        <v>삭제</v>
      </c>
      <c r="D26" s="43"/>
      <c r="E26" s="198" t="e">
        <f ca="1">Calcu!AA27</f>
        <v>#N/A</v>
      </c>
      <c r="F26" s="198" t="e">
        <f ca="1">Calcu!AC27</f>
        <v>#N/A</v>
      </c>
      <c r="G26" s="198" t="e">
        <f ca="1">Calcu!AD27</f>
        <v>#VALUE!</v>
      </c>
      <c r="H26" s="198" t="str">
        <f>Calcu!AE27</f>
        <v/>
      </c>
      <c r="I26" s="51"/>
    </row>
    <row r="27" spans="1:12" s="83" customFormat="1" ht="15" customHeight="1">
      <c r="A27" s="43" t="str">
        <f>IF(Calcu!B28=TRUE,"","삭제")</f>
        <v>삭제</v>
      </c>
      <c r="D27" s="43"/>
      <c r="E27" s="198" t="e">
        <f ca="1">Calcu!AA28</f>
        <v>#N/A</v>
      </c>
      <c r="F27" s="198" t="e">
        <f ca="1">Calcu!AC28</f>
        <v>#N/A</v>
      </c>
      <c r="G27" s="198" t="e">
        <f ca="1">Calcu!AD28</f>
        <v>#VALUE!</v>
      </c>
      <c r="H27" s="198" t="str">
        <f>Calcu!AE28</f>
        <v/>
      </c>
      <c r="I27" s="51"/>
    </row>
    <row r="28" spans="1:12" s="83" customFormat="1" ht="15" customHeight="1">
      <c r="A28" s="43" t="str">
        <f>IF(Calcu!B29=TRUE,"","삭제")</f>
        <v>삭제</v>
      </c>
      <c r="D28" s="43"/>
      <c r="E28" s="198" t="e">
        <f ca="1">Calcu!AA29</f>
        <v>#N/A</v>
      </c>
      <c r="F28" s="198" t="e">
        <f ca="1">Calcu!AC29</f>
        <v>#N/A</v>
      </c>
      <c r="G28" s="198" t="e">
        <f ca="1">Calcu!AD29</f>
        <v>#VALUE!</v>
      </c>
      <c r="H28" s="198" t="str">
        <f>Calcu!AE29</f>
        <v/>
      </c>
    </row>
    <row r="29" spans="1:12" s="81" customFormat="1" ht="15" customHeight="1">
      <c r="A29" s="295" t="str">
        <f>IF(Calcu!B70=TRUE,"","삭제")</f>
        <v>삭제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2" s="83" customFormat="1" ht="15" customHeight="1">
      <c r="A30" s="294" t="str">
        <f>A29</f>
        <v>삭제</v>
      </c>
      <c r="D30" s="43"/>
      <c r="E30" s="38" t="s">
        <v>562</v>
      </c>
      <c r="F30" s="37"/>
      <c r="G30" s="52"/>
      <c r="H30" s="52"/>
      <c r="I30" s="52"/>
      <c r="J30" s="51"/>
      <c r="K30" s="37"/>
      <c r="L30" s="92"/>
    </row>
    <row r="31" spans="1:12" s="83" customFormat="1" ht="15" customHeight="1">
      <c r="A31" s="294" t="str">
        <f>A30</f>
        <v>삭제</v>
      </c>
      <c r="D31" s="43"/>
      <c r="E31" s="136" t="s">
        <v>119</v>
      </c>
      <c r="F31" s="136" t="s">
        <v>89</v>
      </c>
      <c r="G31" s="292" t="s">
        <v>88</v>
      </c>
      <c r="H31" s="419" t="s">
        <v>90</v>
      </c>
      <c r="I31" s="51"/>
    </row>
    <row r="32" spans="1:12" s="83" customFormat="1" ht="15" customHeight="1">
      <c r="A32" s="294" t="str">
        <f>A31</f>
        <v>삭제</v>
      </c>
      <c r="D32" s="43"/>
      <c r="E32" s="135" t="s">
        <v>123</v>
      </c>
      <c r="F32" s="135" t="s">
        <v>123</v>
      </c>
      <c r="G32" s="135" t="s">
        <v>123</v>
      </c>
      <c r="H32" s="395"/>
      <c r="I32" s="51"/>
    </row>
    <row r="33" spans="1:9" s="83" customFormat="1" ht="15" customHeight="1">
      <c r="A33" s="43" t="str">
        <f>IF(Calcu!B70=TRUE,"","삭제")</f>
        <v>삭제</v>
      </c>
      <c r="D33" s="43"/>
      <c r="E33" s="198" t="e">
        <f ca="1">Calcu!AA70</f>
        <v>#N/A</v>
      </c>
      <c r="F33" s="198" t="e">
        <f ca="1">Calcu!AC70</f>
        <v>#N/A</v>
      </c>
      <c r="G33" s="198" t="e">
        <f ca="1">Calcu!AD70</f>
        <v>#VALUE!</v>
      </c>
      <c r="H33" s="198" t="str">
        <f>Calcu!AE70</f>
        <v/>
      </c>
      <c r="I33" s="51"/>
    </row>
    <row r="34" spans="1:9" s="83" customFormat="1" ht="15" customHeight="1">
      <c r="A34" s="43" t="str">
        <f>IF(Calcu!B71=TRUE,"","삭제")</f>
        <v>삭제</v>
      </c>
      <c r="D34" s="43"/>
      <c r="E34" s="198" t="e">
        <f ca="1">Calcu!AA71</f>
        <v>#N/A</v>
      </c>
      <c r="F34" s="198" t="e">
        <f ca="1">Calcu!AC71</f>
        <v>#N/A</v>
      </c>
      <c r="G34" s="198" t="e">
        <f ca="1">Calcu!AD71</f>
        <v>#VALUE!</v>
      </c>
      <c r="H34" s="198" t="str">
        <f>Calcu!AE71</f>
        <v/>
      </c>
      <c r="I34" s="51"/>
    </row>
    <row r="35" spans="1:9" s="83" customFormat="1" ht="15" customHeight="1">
      <c r="A35" s="43" t="str">
        <f>IF(Calcu!B72=TRUE,"","삭제")</f>
        <v>삭제</v>
      </c>
      <c r="D35" s="43"/>
      <c r="E35" s="198" t="e">
        <f ca="1">Calcu!AA72</f>
        <v>#N/A</v>
      </c>
      <c r="F35" s="198" t="e">
        <f ca="1">Calcu!AC72</f>
        <v>#N/A</v>
      </c>
      <c r="G35" s="198" t="e">
        <f ca="1">Calcu!AD72</f>
        <v>#VALUE!</v>
      </c>
      <c r="H35" s="198" t="str">
        <f>Calcu!AE72</f>
        <v/>
      </c>
      <c r="I35" s="51"/>
    </row>
    <row r="36" spans="1:9" s="83" customFormat="1" ht="15" customHeight="1">
      <c r="A36" s="43" t="str">
        <f>IF(Calcu!B73=TRUE,"","삭제")</f>
        <v>삭제</v>
      </c>
      <c r="D36" s="43"/>
      <c r="E36" s="198" t="e">
        <f ca="1">Calcu!AA73</f>
        <v>#N/A</v>
      </c>
      <c r="F36" s="198" t="e">
        <f ca="1">Calcu!AC73</f>
        <v>#N/A</v>
      </c>
      <c r="G36" s="198" t="e">
        <f ca="1">Calcu!AD73</f>
        <v>#VALUE!</v>
      </c>
      <c r="H36" s="198" t="str">
        <f>Calcu!AE73</f>
        <v/>
      </c>
      <c r="I36" s="51"/>
    </row>
    <row r="37" spans="1:9" s="83" customFormat="1" ht="15" customHeight="1">
      <c r="A37" s="43" t="str">
        <f>IF(Calcu!B74=TRUE,"","삭제")</f>
        <v>삭제</v>
      </c>
      <c r="D37" s="43"/>
      <c r="E37" s="198" t="e">
        <f ca="1">Calcu!AA74</f>
        <v>#N/A</v>
      </c>
      <c r="F37" s="198" t="e">
        <f ca="1">Calcu!AC74</f>
        <v>#N/A</v>
      </c>
      <c r="G37" s="198" t="e">
        <f ca="1">Calcu!AD74</f>
        <v>#VALUE!</v>
      </c>
      <c r="H37" s="198" t="str">
        <f>Calcu!AE74</f>
        <v/>
      </c>
      <c r="I37" s="51"/>
    </row>
    <row r="38" spans="1:9" s="83" customFormat="1" ht="15" customHeight="1">
      <c r="A38" s="43" t="str">
        <f>IF(Calcu!B75=TRUE,"","삭제")</f>
        <v>삭제</v>
      </c>
      <c r="D38" s="43"/>
      <c r="E38" s="198" t="e">
        <f ca="1">Calcu!AA75</f>
        <v>#N/A</v>
      </c>
      <c r="F38" s="198" t="e">
        <f ca="1">Calcu!AC75</f>
        <v>#N/A</v>
      </c>
      <c r="G38" s="198" t="e">
        <f ca="1">Calcu!AD75</f>
        <v>#VALUE!</v>
      </c>
      <c r="H38" s="198" t="str">
        <f>Calcu!AE75</f>
        <v/>
      </c>
      <c r="I38" s="51"/>
    </row>
    <row r="39" spans="1:9" s="83" customFormat="1" ht="15" customHeight="1">
      <c r="A39" s="43" t="str">
        <f>IF(Calcu!B76=TRUE,"","삭제")</f>
        <v>삭제</v>
      </c>
      <c r="D39" s="43"/>
      <c r="E39" s="198" t="e">
        <f ca="1">Calcu!AA76</f>
        <v>#N/A</v>
      </c>
      <c r="F39" s="198" t="e">
        <f ca="1">Calcu!AC76</f>
        <v>#N/A</v>
      </c>
      <c r="G39" s="198" t="e">
        <f ca="1">Calcu!AD76</f>
        <v>#VALUE!</v>
      </c>
      <c r="H39" s="198" t="str">
        <f>Calcu!AE76</f>
        <v/>
      </c>
      <c r="I39" s="51"/>
    </row>
    <row r="40" spans="1:9" s="83" customFormat="1" ht="15" customHeight="1">
      <c r="A40" s="43" t="str">
        <f>IF(Calcu!B77=TRUE,"","삭제")</f>
        <v>삭제</v>
      </c>
      <c r="D40" s="43"/>
      <c r="E40" s="198" t="e">
        <f ca="1">Calcu!AA77</f>
        <v>#N/A</v>
      </c>
      <c r="F40" s="198" t="e">
        <f ca="1">Calcu!AC77</f>
        <v>#N/A</v>
      </c>
      <c r="G40" s="198" t="e">
        <f ca="1">Calcu!AD77</f>
        <v>#VALUE!</v>
      </c>
      <c r="H40" s="198" t="str">
        <f>Calcu!AE77</f>
        <v/>
      </c>
      <c r="I40" s="51"/>
    </row>
    <row r="41" spans="1:9" s="83" customFormat="1" ht="15" customHeight="1">
      <c r="A41" s="43" t="str">
        <f>IF(Calcu!B78=TRUE,"","삭제")</f>
        <v>삭제</v>
      </c>
      <c r="D41" s="43"/>
      <c r="E41" s="198" t="e">
        <f ca="1">Calcu!AA78</f>
        <v>#N/A</v>
      </c>
      <c r="F41" s="198" t="e">
        <f ca="1">Calcu!AC78</f>
        <v>#N/A</v>
      </c>
      <c r="G41" s="198" t="e">
        <f ca="1">Calcu!AD78</f>
        <v>#VALUE!</v>
      </c>
      <c r="H41" s="198" t="str">
        <f>Calcu!AE78</f>
        <v/>
      </c>
      <c r="I41" s="51"/>
    </row>
    <row r="42" spans="1:9" s="83" customFormat="1" ht="15" customHeight="1">
      <c r="A42" s="43" t="str">
        <f>IF(Calcu!B79=TRUE,"","삭제")</f>
        <v>삭제</v>
      </c>
      <c r="D42" s="43"/>
      <c r="E42" s="198" t="e">
        <f ca="1">Calcu!AA79</f>
        <v>#N/A</v>
      </c>
      <c r="F42" s="198" t="e">
        <f ca="1">Calcu!AC79</f>
        <v>#N/A</v>
      </c>
      <c r="G42" s="198" t="e">
        <f ca="1">Calcu!AD79</f>
        <v>#VALUE!</v>
      </c>
      <c r="H42" s="198" t="str">
        <f>Calcu!AE79</f>
        <v/>
      </c>
      <c r="I42" s="51"/>
    </row>
    <row r="43" spans="1:9" s="83" customFormat="1" ht="15" customHeight="1">
      <c r="A43" s="43" t="str">
        <f>IF(Calcu!B80=TRUE,"","삭제")</f>
        <v>삭제</v>
      </c>
      <c r="D43" s="43"/>
      <c r="E43" s="198" t="e">
        <f ca="1">Calcu!AA80</f>
        <v>#N/A</v>
      </c>
      <c r="F43" s="198" t="e">
        <f ca="1">Calcu!AC80</f>
        <v>#N/A</v>
      </c>
      <c r="G43" s="198" t="e">
        <f ca="1">Calcu!AD80</f>
        <v>#VALUE!</v>
      </c>
      <c r="H43" s="198" t="str">
        <f>Calcu!AE80</f>
        <v/>
      </c>
      <c r="I43" s="51"/>
    </row>
    <row r="44" spans="1:9" s="83" customFormat="1" ht="15" customHeight="1">
      <c r="A44" s="43" t="str">
        <f>IF(Calcu!B81=TRUE,"","삭제")</f>
        <v>삭제</v>
      </c>
      <c r="D44" s="43"/>
      <c r="E44" s="198" t="e">
        <f ca="1">Calcu!AA81</f>
        <v>#N/A</v>
      </c>
      <c r="F44" s="198" t="e">
        <f ca="1">Calcu!AC81</f>
        <v>#N/A</v>
      </c>
      <c r="G44" s="198" t="e">
        <f ca="1">Calcu!AD81</f>
        <v>#VALUE!</v>
      </c>
      <c r="H44" s="198" t="str">
        <f>Calcu!AE81</f>
        <v/>
      </c>
      <c r="I44" s="51"/>
    </row>
    <row r="45" spans="1:9" s="83" customFormat="1" ht="15" customHeight="1">
      <c r="A45" s="43" t="str">
        <f>IF(Calcu!B82=TRUE,"","삭제")</f>
        <v>삭제</v>
      </c>
      <c r="D45" s="43"/>
      <c r="E45" s="198" t="e">
        <f ca="1">Calcu!AA82</f>
        <v>#N/A</v>
      </c>
      <c r="F45" s="198" t="e">
        <f ca="1">Calcu!AC82</f>
        <v>#N/A</v>
      </c>
      <c r="G45" s="198" t="e">
        <f ca="1">Calcu!AD82</f>
        <v>#VALUE!</v>
      </c>
      <c r="H45" s="198" t="str">
        <f>Calcu!AE82</f>
        <v/>
      </c>
      <c r="I45" s="51"/>
    </row>
    <row r="46" spans="1:9" s="83" customFormat="1" ht="15" customHeight="1">
      <c r="A46" s="43" t="str">
        <f>IF(Calcu!B83=TRUE,"","삭제")</f>
        <v>삭제</v>
      </c>
      <c r="D46" s="43"/>
      <c r="E46" s="198" t="e">
        <f ca="1">Calcu!AA83</f>
        <v>#N/A</v>
      </c>
      <c r="F46" s="198" t="e">
        <f ca="1">Calcu!AC83</f>
        <v>#N/A</v>
      </c>
      <c r="G46" s="198" t="e">
        <f ca="1">Calcu!AD83</f>
        <v>#VALUE!</v>
      </c>
      <c r="H46" s="198" t="str">
        <f>Calcu!AE83</f>
        <v/>
      </c>
      <c r="I46" s="51"/>
    </row>
    <row r="47" spans="1:9" s="83" customFormat="1" ht="15" customHeight="1">
      <c r="A47" s="43" t="str">
        <f>IF(Calcu!B84=TRUE,"","삭제")</f>
        <v>삭제</v>
      </c>
      <c r="D47" s="43"/>
      <c r="E47" s="198" t="e">
        <f ca="1">Calcu!AA84</f>
        <v>#N/A</v>
      </c>
      <c r="F47" s="198" t="e">
        <f ca="1">Calcu!AC84</f>
        <v>#N/A</v>
      </c>
      <c r="G47" s="198" t="e">
        <f ca="1">Calcu!AD84</f>
        <v>#VALUE!</v>
      </c>
      <c r="H47" s="198" t="str">
        <f>Calcu!AE84</f>
        <v/>
      </c>
      <c r="I47" s="51"/>
    </row>
    <row r="48" spans="1:9" s="83" customFormat="1" ht="15" customHeight="1">
      <c r="A48" s="43" t="str">
        <f>IF(Calcu!B85=TRUE,"","삭제")</f>
        <v>삭제</v>
      </c>
      <c r="D48" s="43"/>
      <c r="E48" s="198" t="e">
        <f ca="1">Calcu!AA85</f>
        <v>#N/A</v>
      </c>
      <c r="F48" s="198" t="e">
        <f ca="1">Calcu!AC85</f>
        <v>#N/A</v>
      </c>
      <c r="G48" s="198" t="e">
        <f ca="1">Calcu!AD85</f>
        <v>#VALUE!</v>
      </c>
      <c r="H48" s="198" t="str">
        <f>Calcu!AE85</f>
        <v/>
      </c>
      <c r="I48" s="51"/>
    </row>
    <row r="49" spans="1:12" s="83" customFormat="1" ht="15" customHeight="1">
      <c r="A49" s="43" t="str">
        <f>IF(Calcu!B86=TRUE,"","삭제")</f>
        <v>삭제</v>
      </c>
      <c r="D49" s="43"/>
      <c r="E49" s="198" t="e">
        <f ca="1">Calcu!AA86</f>
        <v>#N/A</v>
      </c>
      <c r="F49" s="198" t="e">
        <f ca="1">Calcu!AC86</f>
        <v>#N/A</v>
      </c>
      <c r="G49" s="198" t="e">
        <f ca="1">Calcu!AD86</f>
        <v>#VALUE!</v>
      </c>
      <c r="H49" s="198" t="str">
        <f>Calcu!AE86</f>
        <v/>
      </c>
      <c r="I49" s="51"/>
    </row>
    <row r="50" spans="1:12" s="83" customFormat="1" ht="15" customHeight="1">
      <c r="A50" s="43" t="str">
        <f>IF(Calcu!B87=TRUE,"","삭제")</f>
        <v>삭제</v>
      </c>
      <c r="D50" s="43"/>
      <c r="E50" s="198" t="e">
        <f ca="1">Calcu!AA87</f>
        <v>#N/A</v>
      </c>
      <c r="F50" s="198" t="e">
        <f ca="1">Calcu!AC87</f>
        <v>#N/A</v>
      </c>
      <c r="G50" s="198" t="e">
        <f ca="1">Calcu!AD87</f>
        <v>#VALUE!</v>
      </c>
      <c r="H50" s="198" t="str">
        <f>Calcu!AE87</f>
        <v/>
      </c>
      <c r="I50" s="51"/>
    </row>
    <row r="51" spans="1:12" s="83" customFormat="1" ht="15" customHeight="1">
      <c r="A51" s="43" t="str">
        <f>IF(Calcu!B88=TRUE,"","삭제")</f>
        <v>삭제</v>
      </c>
      <c r="D51" s="43"/>
      <c r="E51" s="198" t="e">
        <f ca="1">Calcu!AA88</f>
        <v>#N/A</v>
      </c>
      <c r="F51" s="198" t="e">
        <f ca="1">Calcu!AC88</f>
        <v>#N/A</v>
      </c>
      <c r="G51" s="198" t="e">
        <f ca="1">Calcu!AD88</f>
        <v>#VALUE!</v>
      </c>
      <c r="H51" s="198" t="str">
        <f>Calcu!AE88</f>
        <v/>
      </c>
      <c r="I51" s="51"/>
    </row>
    <row r="52" spans="1:12" s="83" customFormat="1" ht="15" customHeight="1">
      <c r="A52" s="43" t="str">
        <f>IF(Calcu!B89=TRUE,"","삭제")</f>
        <v>삭제</v>
      </c>
      <c r="D52" s="43"/>
      <c r="E52" s="198" t="e">
        <f ca="1">Calcu!AA89</f>
        <v>#N/A</v>
      </c>
      <c r="F52" s="198" t="e">
        <f ca="1">Calcu!AC89</f>
        <v>#N/A</v>
      </c>
      <c r="G52" s="198" t="e">
        <f ca="1">Calcu!AD89</f>
        <v>#VALUE!</v>
      </c>
      <c r="H52" s="198" t="str">
        <f>Calcu!AE89</f>
        <v/>
      </c>
    </row>
    <row r="53" spans="1:12" s="81" customFormat="1" ht="15" customHeight="1">
      <c r="A53" s="295" t="str">
        <f>IF(Calcu!B130=TRUE,"","삭제")</f>
        <v>삭제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</row>
    <row r="54" spans="1:12" s="83" customFormat="1" ht="15" customHeight="1">
      <c r="A54" s="294" t="str">
        <f>A53</f>
        <v>삭제</v>
      </c>
      <c r="D54" s="43"/>
      <c r="E54" s="38" t="s">
        <v>563</v>
      </c>
      <c r="F54" s="37"/>
      <c r="G54" s="52"/>
      <c r="H54" s="52"/>
      <c r="I54" s="52"/>
      <c r="J54" s="51"/>
      <c r="K54" s="37"/>
      <c r="L54" s="92"/>
    </row>
    <row r="55" spans="1:12" s="83" customFormat="1" ht="15" customHeight="1">
      <c r="A55" s="294" t="str">
        <f>A54</f>
        <v>삭제</v>
      </c>
      <c r="D55" s="43"/>
      <c r="E55" s="136" t="s">
        <v>119</v>
      </c>
      <c r="F55" s="136" t="s">
        <v>89</v>
      </c>
      <c r="G55" s="292" t="s">
        <v>88</v>
      </c>
      <c r="H55" s="419" t="s">
        <v>90</v>
      </c>
      <c r="I55" s="51"/>
    </row>
    <row r="56" spans="1:12" s="83" customFormat="1" ht="15" customHeight="1">
      <c r="A56" s="294" t="str">
        <f>A55</f>
        <v>삭제</v>
      </c>
      <c r="D56" s="43"/>
      <c r="E56" s="135" t="s">
        <v>123</v>
      </c>
      <c r="F56" s="135" t="s">
        <v>123</v>
      </c>
      <c r="G56" s="135" t="s">
        <v>123</v>
      </c>
      <c r="H56" s="395"/>
      <c r="I56" s="51"/>
    </row>
    <row r="57" spans="1:12" s="83" customFormat="1" ht="15" customHeight="1">
      <c r="A57" s="43" t="str">
        <f>IF(Calcu!B130=TRUE,"","삭제")</f>
        <v>삭제</v>
      </c>
      <c r="D57" s="43"/>
      <c r="E57" s="198" t="e">
        <f ca="1">Calcu!AA130</f>
        <v>#N/A</v>
      </c>
      <c r="F57" s="198" t="e">
        <f ca="1">Calcu!AC130</f>
        <v>#N/A</v>
      </c>
      <c r="G57" s="198" t="e">
        <f ca="1">Calcu!AD130</f>
        <v>#VALUE!</v>
      </c>
      <c r="H57" s="198" t="str">
        <f>Calcu!AE130</f>
        <v/>
      </c>
      <c r="I57" s="51"/>
    </row>
    <row r="58" spans="1:12" s="83" customFormat="1" ht="15" customHeight="1">
      <c r="A58" s="43" t="str">
        <f>IF(Calcu!B131=TRUE,"","삭제")</f>
        <v>삭제</v>
      </c>
      <c r="D58" s="43"/>
      <c r="E58" s="198" t="e">
        <f ca="1">Calcu!AA131</f>
        <v>#N/A</v>
      </c>
      <c r="F58" s="198" t="e">
        <f ca="1">Calcu!AC131</f>
        <v>#N/A</v>
      </c>
      <c r="G58" s="198" t="e">
        <f ca="1">Calcu!AD131</f>
        <v>#VALUE!</v>
      </c>
      <c r="H58" s="198" t="str">
        <f>Calcu!AE131</f>
        <v/>
      </c>
      <c r="I58" s="51"/>
    </row>
    <row r="59" spans="1:12" s="83" customFormat="1" ht="15" customHeight="1">
      <c r="A59" s="43" t="str">
        <f>IF(Calcu!B132=TRUE,"","삭제")</f>
        <v>삭제</v>
      </c>
      <c r="D59" s="43"/>
      <c r="E59" s="198" t="e">
        <f ca="1">Calcu!AA132</f>
        <v>#N/A</v>
      </c>
      <c r="F59" s="198" t="e">
        <f ca="1">Calcu!AC132</f>
        <v>#N/A</v>
      </c>
      <c r="G59" s="198" t="e">
        <f ca="1">Calcu!AD132</f>
        <v>#VALUE!</v>
      </c>
      <c r="H59" s="198" t="str">
        <f>Calcu!AE132</f>
        <v/>
      </c>
      <c r="I59" s="51"/>
    </row>
    <row r="60" spans="1:12" s="83" customFormat="1" ht="15" customHeight="1">
      <c r="A60" s="43" t="str">
        <f>IF(Calcu!B133=TRUE,"","삭제")</f>
        <v>삭제</v>
      </c>
      <c r="D60" s="43"/>
      <c r="E60" s="198" t="e">
        <f ca="1">Calcu!AA133</f>
        <v>#N/A</v>
      </c>
      <c r="F60" s="198" t="e">
        <f ca="1">Calcu!AC133</f>
        <v>#N/A</v>
      </c>
      <c r="G60" s="198" t="e">
        <f ca="1">Calcu!AD133</f>
        <v>#VALUE!</v>
      </c>
      <c r="H60" s="198" t="str">
        <f>Calcu!AE133</f>
        <v/>
      </c>
      <c r="I60" s="51"/>
    </row>
    <row r="61" spans="1:12" s="83" customFormat="1" ht="15" customHeight="1">
      <c r="A61" s="43" t="str">
        <f>IF(Calcu!B134=TRUE,"","삭제")</f>
        <v>삭제</v>
      </c>
      <c r="D61" s="43"/>
      <c r="E61" s="198" t="e">
        <f ca="1">Calcu!AA134</f>
        <v>#N/A</v>
      </c>
      <c r="F61" s="198" t="e">
        <f ca="1">Calcu!AC134</f>
        <v>#N/A</v>
      </c>
      <c r="G61" s="198" t="e">
        <f ca="1">Calcu!AD134</f>
        <v>#VALUE!</v>
      </c>
      <c r="H61" s="198" t="str">
        <f>Calcu!AE134</f>
        <v/>
      </c>
      <c r="I61" s="51"/>
    </row>
    <row r="62" spans="1:12" s="83" customFormat="1" ht="15" customHeight="1">
      <c r="A62" s="43" t="str">
        <f>IF(Calcu!B135=TRUE,"","삭제")</f>
        <v>삭제</v>
      </c>
      <c r="D62" s="43"/>
      <c r="E62" s="198" t="e">
        <f ca="1">Calcu!AA135</f>
        <v>#N/A</v>
      </c>
      <c r="F62" s="198" t="e">
        <f ca="1">Calcu!AC135</f>
        <v>#N/A</v>
      </c>
      <c r="G62" s="198" t="e">
        <f ca="1">Calcu!AD135</f>
        <v>#VALUE!</v>
      </c>
      <c r="H62" s="198" t="str">
        <f>Calcu!AE135</f>
        <v/>
      </c>
      <c r="I62" s="51"/>
    </row>
    <row r="63" spans="1:12" s="83" customFormat="1" ht="15" customHeight="1">
      <c r="A63" s="43" t="str">
        <f>IF(Calcu!B136=TRUE,"","삭제")</f>
        <v>삭제</v>
      </c>
      <c r="D63" s="43"/>
      <c r="E63" s="198" t="e">
        <f ca="1">Calcu!AA136</f>
        <v>#N/A</v>
      </c>
      <c r="F63" s="198" t="e">
        <f ca="1">Calcu!AC136</f>
        <v>#N/A</v>
      </c>
      <c r="G63" s="198" t="e">
        <f ca="1">Calcu!AD136</f>
        <v>#VALUE!</v>
      </c>
      <c r="H63" s="198" t="str">
        <f>Calcu!AE136</f>
        <v/>
      </c>
      <c r="I63" s="51"/>
    </row>
    <row r="64" spans="1:12" s="83" customFormat="1" ht="15" customHeight="1">
      <c r="A64" s="43" t="str">
        <f>IF(Calcu!B137=TRUE,"","삭제")</f>
        <v>삭제</v>
      </c>
      <c r="D64" s="43"/>
      <c r="E64" s="198" t="e">
        <f ca="1">Calcu!AA137</f>
        <v>#N/A</v>
      </c>
      <c r="F64" s="198" t="e">
        <f ca="1">Calcu!AC137</f>
        <v>#N/A</v>
      </c>
      <c r="G64" s="198" t="e">
        <f ca="1">Calcu!AD137</f>
        <v>#VALUE!</v>
      </c>
      <c r="H64" s="198" t="str">
        <f>Calcu!AE137</f>
        <v/>
      </c>
      <c r="I64" s="51"/>
    </row>
    <row r="65" spans="1:12" s="83" customFormat="1" ht="15" customHeight="1">
      <c r="A65" s="43" t="str">
        <f>IF(Calcu!B138=TRUE,"","삭제")</f>
        <v>삭제</v>
      </c>
      <c r="D65" s="43"/>
      <c r="E65" s="198" t="e">
        <f ca="1">Calcu!AA138</f>
        <v>#N/A</v>
      </c>
      <c r="F65" s="198" t="e">
        <f ca="1">Calcu!AC138</f>
        <v>#N/A</v>
      </c>
      <c r="G65" s="198" t="e">
        <f ca="1">Calcu!AD138</f>
        <v>#VALUE!</v>
      </c>
      <c r="H65" s="198" t="str">
        <f>Calcu!AE138</f>
        <v/>
      </c>
      <c r="I65" s="51"/>
    </row>
    <row r="66" spans="1:12" s="83" customFormat="1" ht="15" customHeight="1">
      <c r="A66" s="43" t="str">
        <f>IF(Calcu!B139=TRUE,"","삭제")</f>
        <v>삭제</v>
      </c>
      <c r="D66" s="43"/>
      <c r="E66" s="198" t="e">
        <f ca="1">Calcu!AA139</f>
        <v>#N/A</v>
      </c>
      <c r="F66" s="198" t="e">
        <f ca="1">Calcu!AC139</f>
        <v>#N/A</v>
      </c>
      <c r="G66" s="198" t="e">
        <f ca="1">Calcu!AD139</f>
        <v>#VALUE!</v>
      </c>
      <c r="H66" s="198" t="str">
        <f>Calcu!AE139</f>
        <v/>
      </c>
      <c r="I66" s="51"/>
    </row>
    <row r="67" spans="1:12" s="83" customFormat="1" ht="15" customHeight="1">
      <c r="A67" s="43" t="str">
        <f>IF(Calcu!B140=TRUE,"","삭제")</f>
        <v>삭제</v>
      </c>
      <c r="D67" s="43"/>
      <c r="E67" s="198" t="e">
        <f ca="1">Calcu!AA140</f>
        <v>#N/A</v>
      </c>
      <c r="F67" s="198" t="e">
        <f ca="1">Calcu!AC140</f>
        <v>#N/A</v>
      </c>
      <c r="G67" s="198" t="e">
        <f ca="1">Calcu!AD140</f>
        <v>#VALUE!</v>
      </c>
      <c r="H67" s="198" t="str">
        <f>Calcu!AE140</f>
        <v/>
      </c>
      <c r="I67" s="51"/>
    </row>
    <row r="68" spans="1:12" s="83" customFormat="1" ht="15" customHeight="1">
      <c r="A68" s="43" t="str">
        <f>IF(Calcu!B141=TRUE,"","삭제")</f>
        <v>삭제</v>
      </c>
      <c r="D68" s="43"/>
      <c r="E68" s="198" t="e">
        <f ca="1">Calcu!AA141</f>
        <v>#N/A</v>
      </c>
      <c r="F68" s="198" t="e">
        <f ca="1">Calcu!AC141</f>
        <v>#N/A</v>
      </c>
      <c r="G68" s="198" t="e">
        <f ca="1">Calcu!AD141</f>
        <v>#VALUE!</v>
      </c>
      <c r="H68" s="198" t="str">
        <f>Calcu!AE141</f>
        <v/>
      </c>
      <c r="I68" s="51"/>
    </row>
    <row r="69" spans="1:12" s="83" customFormat="1" ht="15" customHeight="1">
      <c r="A69" s="43" t="str">
        <f>IF(Calcu!B142=TRUE,"","삭제")</f>
        <v>삭제</v>
      </c>
      <c r="D69" s="43"/>
      <c r="E69" s="198" t="e">
        <f ca="1">Calcu!AA142</f>
        <v>#N/A</v>
      </c>
      <c r="F69" s="198" t="e">
        <f ca="1">Calcu!AC142</f>
        <v>#N/A</v>
      </c>
      <c r="G69" s="198" t="e">
        <f ca="1">Calcu!AD142</f>
        <v>#VALUE!</v>
      </c>
      <c r="H69" s="198" t="str">
        <f>Calcu!AE142</f>
        <v/>
      </c>
      <c r="I69" s="51"/>
    </row>
    <row r="70" spans="1:12" s="83" customFormat="1" ht="15" customHeight="1">
      <c r="A70" s="43" t="str">
        <f>IF(Calcu!B143=TRUE,"","삭제")</f>
        <v>삭제</v>
      </c>
      <c r="D70" s="43"/>
      <c r="E70" s="198" t="e">
        <f ca="1">Calcu!AA143</f>
        <v>#N/A</v>
      </c>
      <c r="F70" s="198" t="e">
        <f ca="1">Calcu!AC143</f>
        <v>#N/A</v>
      </c>
      <c r="G70" s="198" t="e">
        <f ca="1">Calcu!AD143</f>
        <v>#VALUE!</v>
      </c>
      <c r="H70" s="198" t="str">
        <f>Calcu!AE143</f>
        <v/>
      </c>
      <c r="I70" s="51"/>
    </row>
    <row r="71" spans="1:12" s="83" customFormat="1" ht="15" customHeight="1">
      <c r="A71" s="43" t="str">
        <f>IF(Calcu!B144=TRUE,"","삭제")</f>
        <v>삭제</v>
      </c>
      <c r="D71" s="43"/>
      <c r="E71" s="198" t="e">
        <f ca="1">Calcu!AA144</f>
        <v>#N/A</v>
      </c>
      <c r="F71" s="198" t="e">
        <f ca="1">Calcu!AC144</f>
        <v>#N/A</v>
      </c>
      <c r="G71" s="198" t="e">
        <f ca="1">Calcu!AD144</f>
        <v>#VALUE!</v>
      </c>
      <c r="H71" s="198" t="str">
        <f>Calcu!AE144</f>
        <v/>
      </c>
      <c r="I71" s="51"/>
    </row>
    <row r="72" spans="1:12" s="83" customFormat="1" ht="15" customHeight="1">
      <c r="A72" s="43" t="str">
        <f>IF(Calcu!B145=TRUE,"","삭제")</f>
        <v>삭제</v>
      </c>
      <c r="D72" s="43"/>
      <c r="E72" s="198" t="e">
        <f ca="1">Calcu!AA145</f>
        <v>#N/A</v>
      </c>
      <c r="F72" s="198" t="e">
        <f ca="1">Calcu!AC145</f>
        <v>#N/A</v>
      </c>
      <c r="G72" s="198" t="e">
        <f ca="1">Calcu!AD145</f>
        <v>#VALUE!</v>
      </c>
      <c r="H72" s="198" t="str">
        <f>Calcu!AE145</f>
        <v/>
      </c>
      <c r="I72" s="51"/>
    </row>
    <row r="73" spans="1:12" s="83" customFormat="1" ht="15" customHeight="1">
      <c r="A73" s="43" t="str">
        <f>IF(Calcu!B146=TRUE,"","삭제")</f>
        <v>삭제</v>
      </c>
      <c r="D73" s="43"/>
      <c r="E73" s="198" t="e">
        <f ca="1">Calcu!AA146</f>
        <v>#N/A</v>
      </c>
      <c r="F73" s="198" t="e">
        <f ca="1">Calcu!AC146</f>
        <v>#N/A</v>
      </c>
      <c r="G73" s="198" t="e">
        <f ca="1">Calcu!AD146</f>
        <v>#VALUE!</v>
      </c>
      <c r="H73" s="198" t="str">
        <f>Calcu!AE146</f>
        <v/>
      </c>
      <c r="I73" s="51"/>
    </row>
    <row r="74" spans="1:12" s="83" customFormat="1" ht="15" customHeight="1">
      <c r="A74" s="43" t="str">
        <f>IF(Calcu!B147=TRUE,"","삭제")</f>
        <v>삭제</v>
      </c>
      <c r="D74" s="43"/>
      <c r="E74" s="198" t="e">
        <f ca="1">Calcu!AA147</f>
        <v>#N/A</v>
      </c>
      <c r="F74" s="198" t="e">
        <f ca="1">Calcu!AC147</f>
        <v>#N/A</v>
      </c>
      <c r="G74" s="198" t="e">
        <f ca="1">Calcu!AD147</f>
        <v>#VALUE!</v>
      </c>
      <c r="H74" s="198" t="str">
        <f>Calcu!AE147</f>
        <v/>
      </c>
      <c r="I74" s="51"/>
    </row>
    <row r="75" spans="1:12" s="83" customFormat="1" ht="15" customHeight="1">
      <c r="A75" s="43" t="str">
        <f>IF(Calcu!B148=TRUE,"","삭제")</f>
        <v>삭제</v>
      </c>
      <c r="D75" s="43"/>
      <c r="E75" s="198" t="e">
        <f ca="1">Calcu!AA148</f>
        <v>#N/A</v>
      </c>
      <c r="F75" s="198" t="e">
        <f ca="1">Calcu!AC148</f>
        <v>#N/A</v>
      </c>
      <c r="G75" s="198" t="e">
        <f ca="1">Calcu!AD148</f>
        <v>#VALUE!</v>
      </c>
      <c r="H75" s="198" t="str">
        <f>Calcu!AE148</f>
        <v/>
      </c>
      <c r="I75" s="51"/>
    </row>
    <row r="76" spans="1:12" s="83" customFormat="1" ht="15" customHeight="1">
      <c r="A76" s="43" t="str">
        <f>IF(Calcu!B149=TRUE,"","삭제")</f>
        <v>삭제</v>
      </c>
      <c r="D76" s="43"/>
      <c r="E76" s="198" t="e">
        <f ca="1">Calcu!AA149</f>
        <v>#N/A</v>
      </c>
      <c r="F76" s="198" t="e">
        <f ca="1">Calcu!AC149</f>
        <v>#N/A</v>
      </c>
      <c r="G76" s="198" t="e">
        <f ca="1">Calcu!AD149</f>
        <v>#VALUE!</v>
      </c>
      <c r="H76" s="198" t="str">
        <f>Calcu!AE149</f>
        <v/>
      </c>
    </row>
    <row r="77" spans="1:12" s="81" customFormat="1" ht="15" customHeight="1">
      <c r="A77" s="295" t="str">
        <f>IF(Calcu!B190=TRUE,"","삭제")</f>
        <v>삭제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</row>
    <row r="78" spans="1:12" s="83" customFormat="1" ht="15" customHeight="1">
      <c r="A78" s="294" t="str">
        <f>A77</f>
        <v>삭제</v>
      </c>
      <c r="D78" s="43"/>
      <c r="E78" s="38" t="s">
        <v>564</v>
      </c>
      <c r="F78" s="37"/>
      <c r="G78" s="52"/>
      <c r="H78" s="52"/>
      <c r="I78" s="52"/>
      <c r="J78" s="51"/>
      <c r="K78" s="37"/>
      <c r="L78" s="92"/>
    </row>
    <row r="79" spans="1:12" s="83" customFormat="1" ht="15" customHeight="1">
      <c r="A79" s="294" t="str">
        <f>A78</f>
        <v>삭제</v>
      </c>
      <c r="D79" s="43"/>
      <c r="E79" s="136" t="s">
        <v>119</v>
      </c>
      <c r="F79" s="136" t="s">
        <v>89</v>
      </c>
      <c r="G79" s="292" t="s">
        <v>88</v>
      </c>
      <c r="H79" s="419" t="s">
        <v>90</v>
      </c>
      <c r="I79" s="51"/>
    </row>
    <row r="80" spans="1:12" s="83" customFormat="1" ht="15" customHeight="1">
      <c r="A80" s="294" t="str">
        <f>A79</f>
        <v>삭제</v>
      </c>
      <c r="D80" s="43"/>
      <c r="E80" s="135" t="s">
        <v>123</v>
      </c>
      <c r="F80" s="135" t="s">
        <v>123</v>
      </c>
      <c r="G80" s="135" t="s">
        <v>123</v>
      </c>
      <c r="H80" s="395"/>
      <c r="I80" s="51"/>
    </row>
    <row r="81" spans="1:9" s="83" customFormat="1" ht="15" customHeight="1">
      <c r="A81" s="43" t="str">
        <f>IF(Calcu!B190=TRUE,"","삭제")</f>
        <v>삭제</v>
      </c>
      <c r="D81" s="43"/>
      <c r="E81" s="198" t="e">
        <f ca="1">Calcu!AA190</f>
        <v>#N/A</v>
      </c>
      <c r="F81" s="198" t="e">
        <f ca="1">Calcu!AC190</f>
        <v>#N/A</v>
      </c>
      <c r="G81" s="198" t="e">
        <f ca="1">Calcu!AD190</f>
        <v>#VALUE!</v>
      </c>
      <c r="H81" s="198" t="str">
        <f>Calcu!AE190</f>
        <v/>
      </c>
      <c r="I81" s="51"/>
    </row>
    <row r="82" spans="1:9" s="83" customFormat="1" ht="15" customHeight="1">
      <c r="A82" s="43" t="str">
        <f>IF(Calcu!B191=TRUE,"","삭제")</f>
        <v>삭제</v>
      </c>
      <c r="D82" s="43"/>
      <c r="E82" s="198" t="e">
        <f ca="1">Calcu!AA191</f>
        <v>#N/A</v>
      </c>
      <c r="F82" s="198" t="e">
        <f ca="1">Calcu!AC191</f>
        <v>#N/A</v>
      </c>
      <c r="G82" s="198" t="e">
        <f ca="1">Calcu!AD191</f>
        <v>#VALUE!</v>
      </c>
      <c r="H82" s="198" t="str">
        <f>Calcu!AE191</f>
        <v/>
      </c>
      <c r="I82" s="51"/>
    </row>
    <row r="83" spans="1:9" s="83" customFormat="1" ht="15" customHeight="1">
      <c r="A83" s="43" t="str">
        <f>IF(Calcu!B192=TRUE,"","삭제")</f>
        <v>삭제</v>
      </c>
      <c r="D83" s="43"/>
      <c r="E83" s="198" t="e">
        <f ca="1">Calcu!AA192</f>
        <v>#N/A</v>
      </c>
      <c r="F83" s="198" t="e">
        <f ca="1">Calcu!AC192</f>
        <v>#N/A</v>
      </c>
      <c r="G83" s="198" t="e">
        <f ca="1">Calcu!AD192</f>
        <v>#VALUE!</v>
      </c>
      <c r="H83" s="198" t="str">
        <f>Calcu!AE192</f>
        <v/>
      </c>
      <c r="I83" s="51"/>
    </row>
    <row r="84" spans="1:9" s="83" customFormat="1" ht="15" customHeight="1">
      <c r="A84" s="43" t="str">
        <f>IF(Calcu!B193=TRUE,"","삭제")</f>
        <v>삭제</v>
      </c>
      <c r="D84" s="43"/>
      <c r="E84" s="198" t="e">
        <f ca="1">Calcu!AA193</f>
        <v>#N/A</v>
      </c>
      <c r="F84" s="198" t="e">
        <f ca="1">Calcu!AC193</f>
        <v>#N/A</v>
      </c>
      <c r="G84" s="198" t="e">
        <f ca="1">Calcu!AD193</f>
        <v>#VALUE!</v>
      </c>
      <c r="H84" s="198" t="str">
        <f>Calcu!AE193</f>
        <v/>
      </c>
      <c r="I84" s="51"/>
    </row>
    <row r="85" spans="1:9" s="83" customFormat="1" ht="15" customHeight="1">
      <c r="A85" s="43" t="str">
        <f>IF(Calcu!B194=TRUE,"","삭제")</f>
        <v>삭제</v>
      </c>
      <c r="D85" s="43"/>
      <c r="E85" s="198" t="e">
        <f ca="1">Calcu!AA194</f>
        <v>#N/A</v>
      </c>
      <c r="F85" s="198" t="e">
        <f ca="1">Calcu!AC194</f>
        <v>#N/A</v>
      </c>
      <c r="G85" s="198" t="e">
        <f ca="1">Calcu!AD194</f>
        <v>#VALUE!</v>
      </c>
      <c r="H85" s="198" t="str">
        <f>Calcu!AE194</f>
        <v/>
      </c>
      <c r="I85" s="51"/>
    </row>
    <row r="86" spans="1:9" s="83" customFormat="1" ht="15" customHeight="1">
      <c r="A86" s="43" t="str">
        <f>IF(Calcu!B195=TRUE,"","삭제")</f>
        <v>삭제</v>
      </c>
      <c r="D86" s="43"/>
      <c r="E86" s="198" t="e">
        <f ca="1">Calcu!AA195</f>
        <v>#N/A</v>
      </c>
      <c r="F86" s="198" t="e">
        <f ca="1">Calcu!AC195</f>
        <v>#N/A</v>
      </c>
      <c r="G86" s="198" t="e">
        <f ca="1">Calcu!AD195</f>
        <v>#VALUE!</v>
      </c>
      <c r="H86" s="198" t="str">
        <f>Calcu!AE195</f>
        <v/>
      </c>
      <c r="I86" s="51"/>
    </row>
    <row r="87" spans="1:9" s="83" customFormat="1" ht="15" customHeight="1">
      <c r="A87" s="43" t="str">
        <f>IF(Calcu!B196=TRUE,"","삭제")</f>
        <v>삭제</v>
      </c>
      <c r="D87" s="43"/>
      <c r="E87" s="198" t="e">
        <f ca="1">Calcu!AA196</f>
        <v>#N/A</v>
      </c>
      <c r="F87" s="198" t="e">
        <f ca="1">Calcu!AC196</f>
        <v>#N/A</v>
      </c>
      <c r="G87" s="198" t="e">
        <f ca="1">Calcu!AD196</f>
        <v>#VALUE!</v>
      </c>
      <c r="H87" s="198" t="str">
        <f>Calcu!AE196</f>
        <v/>
      </c>
      <c r="I87" s="51"/>
    </row>
    <row r="88" spans="1:9" s="83" customFormat="1" ht="15" customHeight="1">
      <c r="A88" s="43" t="str">
        <f>IF(Calcu!B197=TRUE,"","삭제")</f>
        <v>삭제</v>
      </c>
      <c r="D88" s="43"/>
      <c r="E88" s="198" t="e">
        <f ca="1">Calcu!AA197</f>
        <v>#N/A</v>
      </c>
      <c r="F88" s="198" t="e">
        <f ca="1">Calcu!AC197</f>
        <v>#N/A</v>
      </c>
      <c r="G88" s="198" t="e">
        <f ca="1">Calcu!AD197</f>
        <v>#VALUE!</v>
      </c>
      <c r="H88" s="198" t="str">
        <f>Calcu!AE197</f>
        <v/>
      </c>
      <c r="I88" s="51"/>
    </row>
    <row r="89" spans="1:9" s="83" customFormat="1" ht="15" customHeight="1">
      <c r="A89" s="43" t="str">
        <f>IF(Calcu!B198=TRUE,"","삭제")</f>
        <v>삭제</v>
      </c>
      <c r="D89" s="43"/>
      <c r="E89" s="198" t="e">
        <f ca="1">Calcu!AA198</f>
        <v>#N/A</v>
      </c>
      <c r="F89" s="198" t="e">
        <f ca="1">Calcu!AC198</f>
        <v>#N/A</v>
      </c>
      <c r="G89" s="198" t="e">
        <f ca="1">Calcu!AD198</f>
        <v>#VALUE!</v>
      </c>
      <c r="H89" s="198" t="str">
        <f>Calcu!AE198</f>
        <v/>
      </c>
      <c r="I89" s="51"/>
    </row>
    <row r="90" spans="1:9" s="83" customFormat="1" ht="15" customHeight="1">
      <c r="A90" s="43" t="str">
        <f>IF(Calcu!B199=TRUE,"","삭제")</f>
        <v>삭제</v>
      </c>
      <c r="D90" s="43"/>
      <c r="E90" s="198" t="e">
        <f ca="1">Calcu!AA199</f>
        <v>#N/A</v>
      </c>
      <c r="F90" s="198" t="e">
        <f ca="1">Calcu!AC199</f>
        <v>#N/A</v>
      </c>
      <c r="G90" s="198" t="e">
        <f ca="1">Calcu!AD199</f>
        <v>#VALUE!</v>
      </c>
      <c r="H90" s="198" t="str">
        <f>Calcu!AE199</f>
        <v/>
      </c>
      <c r="I90" s="51"/>
    </row>
    <row r="91" spans="1:9" s="83" customFormat="1" ht="15" customHeight="1">
      <c r="A91" s="43" t="str">
        <f>IF(Calcu!B200=TRUE,"","삭제")</f>
        <v>삭제</v>
      </c>
      <c r="D91" s="43"/>
      <c r="E91" s="198" t="e">
        <f ca="1">Calcu!AA200</f>
        <v>#N/A</v>
      </c>
      <c r="F91" s="198" t="e">
        <f ca="1">Calcu!AC200</f>
        <v>#N/A</v>
      </c>
      <c r="G91" s="198" t="e">
        <f ca="1">Calcu!AD200</f>
        <v>#VALUE!</v>
      </c>
      <c r="H91" s="198" t="str">
        <f>Calcu!AE200</f>
        <v/>
      </c>
      <c r="I91" s="51"/>
    </row>
    <row r="92" spans="1:9" s="83" customFormat="1" ht="15" customHeight="1">
      <c r="A92" s="43" t="str">
        <f>IF(Calcu!B201=TRUE,"","삭제")</f>
        <v>삭제</v>
      </c>
      <c r="D92" s="43"/>
      <c r="E92" s="198" t="e">
        <f ca="1">Calcu!AA201</f>
        <v>#N/A</v>
      </c>
      <c r="F92" s="198" t="e">
        <f ca="1">Calcu!AC201</f>
        <v>#N/A</v>
      </c>
      <c r="G92" s="198" t="e">
        <f ca="1">Calcu!AD201</f>
        <v>#VALUE!</v>
      </c>
      <c r="H92" s="198" t="str">
        <f>Calcu!AE201</f>
        <v/>
      </c>
      <c r="I92" s="51"/>
    </row>
    <row r="93" spans="1:9" s="83" customFormat="1" ht="15" customHeight="1">
      <c r="A93" s="43" t="str">
        <f>IF(Calcu!B202=TRUE,"","삭제")</f>
        <v>삭제</v>
      </c>
      <c r="D93" s="43"/>
      <c r="E93" s="198" t="e">
        <f ca="1">Calcu!AA202</f>
        <v>#N/A</v>
      </c>
      <c r="F93" s="198" t="e">
        <f ca="1">Calcu!AC202</f>
        <v>#N/A</v>
      </c>
      <c r="G93" s="198" t="e">
        <f ca="1">Calcu!AD202</f>
        <v>#VALUE!</v>
      </c>
      <c r="H93" s="198" t="str">
        <f>Calcu!AE202</f>
        <v/>
      </c>
      <c r="I93" s="51"/>
    </row>
    <row r="94" spans="1:9" s="83" customFormat="1" ht="15" customHeight="1">
      <c r="A94" s="43" t="str">
        <f>IF(Calcu!B203=TRUE,"","삭제")</f>
        <v>삭제</v>
      </c>
      <c r="D94" s="43"/>
      <c r="E94" s="198" t="e">
        <f ca="1">Calcu!AA203</f>
        <v>#N/A</v>
      </c>
      <c r="F94" s="198" t="e">
        <f ca="1">Calcu!AC203</f>
        <v>#N/A</v>
      </c>
      <c r="G94" s="198" t="e">
        <f ca="1">Calcu!AD203</f>
        <v>#VALUE!</v>
      </c>
      <c r="H94" s="198" t="str">
        <f>Calcu!AE203</f>
        <v/>
      </c>
      <c r="I94" s="51"/>
    </row>
    <row r="95" spans="1:9" s="83" customFormat="1" ht="15" customHeight="1">
      <c r="A95" s="43" t="str">
        <f>IF(Calcu!B204=TRUE,"","삭제")</f>
        <v>삭제</v>
      </c>
      <c r="D95" s="43"/>
      <c r="E95" s="198" t="e">
        <f ca="1">Calcu!AA204</f>
        <v>#N/A</v>
      </c>
      <c r="F95" s="198" t="e">
        <f ca="1">Calcu!AC204</f>
        <v>#N/A</v>
      </c>
      <c r="G95" s="198" t="e">
        <f ca="1">Calcu!AD204</f>
        <v>#VALUE!</v>
      </c>
      <c r="H95" s="198" t="str">
        <f>Calcu!AE204</f>
        <v/>
      </c>
      <c r="I95" s="51"/>
    </row>
    <row r="96" spans="1:9" s="83" customFormat="1" ht="15" customHeight="1">
      <c r="A96" s="43" t="str">
        <f>IF(Calcu!B205=TRUE,"","삭제")</f>
        <v>삭제</v>
      </c>
      <c r="D96" s="43"/>
      <c r="E96" s="198" t="e">
        <f ca="1">Calcu!AA205</f>
        <v>#N/A</v>
      </c>
      <c r="F96" s="198" t="e">
        <f ca="1">Calcu!AC205</f>
        <v>#N/A</v>
      </c>
      <c r="G96" s="198" t="e">
        <f ca="1">Calcu!AD205</f>
        <v>#VALUE!</v>
      </c>
      <c r="H96" s="198" t="str">
        <f>Calcu!AE205</f>
        <v/>
      </c>
      <c r="I96" s="51"/>
    </row>
    <row r="97" spans="1:12" s="83" customFormat="1" ht="15" customHeight="1">
      <c r="A97" s="43" t="str">
        <f>IF(Calcu!B206=TRUE,"","삭제")</f>
        <v>삭제</v>
      </c>
      <c r="D97" s="43"/>
      <c r="E97" s="198" t="e">
        <f ca="1">Calcu!AA206</f>
        <v>#N/A</v>
      </c>
      <c r="F97" s="198" t="e">
        <f ca="1">Calcu!AC206</f>
        <v>#N/A</v>
      </c>
      <c r="G97" s="198" t="e">
        <f ca="1">Calcu!AD206</f>
        <v>#VALUE!</v>
      </c>
      <c r="H97" s="198" t="str">
        <f>Calcu!AE206</f>
        <v/>
      </c>
      <c r="I97" s="51"/>
    </row>
    <row r="98" spans="1:12" s="83" customFormat="1" ht="15" customHeight="1">
      <c r="A98" s="43" t="str">
        <f>IF(Calcu!B207=TRUE,"","삭제")</f>
        <v>삭제</v>
      </c>
      <c r="D98" s="43"/>
      <c r="E98" s="198" t="e">
        <f ca="1">Calcu!AA207</f>
        <v>#N/A</v>
      </c>
      <c r="F98" s="198" t="e">
        <f ca="1">Calcu!AC207</f>
        <v>#N/A</v>
      </c>
      <c r="G98" s="198" t="e">
        <f ca="1">Calcu!AD207</f>
        <v>#VALUE!</v>
      </c>
      <c r="H98" s="198" t="str">
        <f>Calcu!AE207</f>
        <v/>
      </c>
      <c r="I98" s="51"/>
    </row>
    <row r="99" spans="1:12" s="83" customFormat="1" ht="15" customHeight="1">
      <c r="A99" s="43" t="str">
        <f>IF(Calcu!B208=TRUE,"","삭제")</f>
        <v>삭제</v>
      </c>
      <c r="D99" s="43"/>
      <c r="E99" s="198" t="e">
        <f ca="1">Calcu!AA208</f>
        <v>#N/A</v>
      </c>
      <c r="F99" s="198" t="e">
        <f ca="1">Calcu!AC208</f>
        <v>#N/A</v>
      </c>
      <c r="G99" s="198" t="e">
        <f ca="1">Calcu!AD208</f>
        <v>#VALUE!</v>
      </c>
      <c r="H99" s="198" t="str">
        <f>Calcu!AE208</f>
        <v/>
      </c>
      <c r="I99" s="51"/>
    </row>
    <row r="100" spans="1:12" s="83" customFormat="1" ht="15" customHeight="1">
      <c r="A100" s="43" t="str">
        <f>IF(Calcu!B209=TRUE,"","삭제")</f>
        <v>삭제</v>
      </c>
      <c r="D100" s="43"/>
      <c r="E100" s="198" t="e">
        <f ca="1">Calcu!AA209</f>
        <v>#N/A</v>
      </c>
      <c r="F100" s="198" t="e">
        <f ca="1">Calcu!AC209</f>
        <v>#N/A</v>
      </c>
      <c r="G100" s="198" t="e">
        <f ca="1">Calcu!AD209</f>
        <v>#VALUE!</v>
      </c>
      <c r="H100" s="198" t="str">
        <f>Calcu!AE209</f>
        <v/>
      </c>
    </row>
    <row r="101" spans="1:12" s="81" customFormat="1" ht="15" customHeight="1">
      <c r="A101" s="295" t="str">
        <f>IF(Calcu!B250=TRUE,"","삭제")</f>
        <v>삭제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</row>
    <row r="102" spans="1:12" s="83" customFormat="1" ht="15" customHeight="1">
      <c r="A102" s="294" t="str">
        <f>A101</f>
        <v>삭제</v>
      </c>
      <c r="D102" s="43"/>
      <c r="E102" s="38" t="s">
        <v>565</v>
      </c>
      <c r="F102" s="37"/>
      <c r="G102" s="52"/>
      <c r="H102" s="52"/>
      <c r="I102" s="52"/>
      <c r="J102" s="51"/>
      <c r="K102" s="37"/>
      <c r="L102" s="92"/>
    </row>
    <row r="103" spans="1:12" s="83" customFormat="1" ht="15" customHeight="1">
      <c r="A103" s="294" t="str">
        <f>A102</f>
        <v>삭제</v>
      </c>
      <c r="D103" s="43"/>
      <c r="E103" s="136" t="s">
        <v>119</v>
      </c>
      <c r="F103" s="136" t="s">
        <v>89</v>
      </c>
      <c r="G103" s="292" t="s">
        <v>88</v>
      </c>
      <c r="H103" s="419" t="s">
        <v>90</v>
      </c>
      <c r="I103" s="51"/>
    </row>
    <row r="104" spans="1:12" s="83" customFormat="1" ht="15" customHeight="1">
      <c r="A104" s="294" t="str">
        <f>A103</f>
        <v>삭제</v>
      </c>
      <c r="D104" s="43"/>
      <c r="E104" s="135" t="s">
        <v>123</v>
      </c>
      <c r="F104" s="135" t="s">
        <v>123</v>
      </c>
      <c r="G104" s="135" t="s">
        <v>123</v>
      </c>
      <c r="H104" s="395"/>
      <c r="I104" s="51"/>
    </row>
    <row r="105" spans="1:12" s="83" customFormat="1" ht="15" customHeight="1">
      <c r="A105" s="43" t="str">
        <f>IF(Calcu!B250=TRUE,"","삭제")</f>
        <v>삭제</v>
      </c>
      <c r="D105" s="43"/>
      <c r="E105" s="198" t="e">
        <f ca="1">Calcu!AA250</f>
        <v>#N/A</v>
      </c>
      <c r="F105" s="198" t="e">
        <f ca="1">Calcu!AC250</f>
        <v>#N/A</v>
      </c>
      <c r="G105" s="198" t="e">
        <f ca="1">Calcu!AD250</f>
        <v>#VALUE!</v>
      </c>
      <c r="H105" s="198" t="str">
        <f>Calcu!AE250</f>
        <v/>
      </c>
      <c r="I105" s="51"/>
    </row>
    <row r="106" spans="1:12" s="83" customFormat="1" ht="15" customHeight="1">
      <c r="A106" s="43" t="str">
        <f>IF(Calcu!B251=TRUE,"","삭제")</f>
        <v>삭제</v>
      </c>
      <c r="D106" s="43"/>
      <c r="E106" s="198" t="e">
        <f ca="1">Calcu!AA251</f>
        <v>#N/A</v>
      </c>
      <c r="F106" s="198" t="e">
        <f ca="1">Calcu!AC251</f>
        <v>#N/A</v>
      </c>
      <c r="G106" s="198" t="e">
        <f ca="1">Calcu!AD251</f>
        <v>#VALUE!</v>
      </c>
      <c r="H106" s="198" t="str">
        <f>Calcu!AE251</f>
        <v/>
      </c>
      <c r="I106" s="51"/>
    </row>
    <row r="107" spans="1:12" s="83" customFormat="1" ht="15" customHeight="1">
      <c r="A107" s="43" t="str">
        <f>IF(Calcu!B252=TRUE,"","삭제")</f>
        <v>삭제</v>
      </c>
      <c r="D107" s="43"/>
      <c r="E107" s="198" t="e">
        <f ca="1">Calcu!AA252</f>
        <v>#N/A</v>
      </c>
      <c r="F107" s="198" t="e">
        <f ca="1">Calcu!AC252</f>
        <v>#N/A</v>
      </c>
      <c r="G107" s="198" t="e">
        <f ca="1">Calcu!AD252</f>
        <v>#VALUE!</v>
      </c>
      <c r="H107" s="198" t="str">
        <f>Calcu!AE252</f>
        <v/>
      </c>
      <c r="I107" s="51"/>
    </row>
    <row r="108" spans="1:12" s="83" customFormat="1" ht="15" customHeight="1">
      <c r="A108" s="43" t="str">
        <f>IF(Calcu!B253=TRUE,"","삭제")</f>
        <v>삭제</v>
      </c>
      <c r="D108" s="43"/>
      <c r="E108" s="198" t="e">
        <f ca="1">Calcu!AA253</f>
        <v>#N/A</v>
      </c>
      <c r="F108" s="198" t="e">
        <f ca="1">Calcu!AC253</f>
        <v>#N/A</v>
      </c>
      <c r="G108" s="198" t="e">
        <f ca="1">Calcu!AD253</f>
        <v>#VALUE!</v>
      </c>
      <c r="H108" s="198" t="str">
        <f>Calcu!AE253</f>
        <v/>
      </c>
      <c r="I108" s="51"/>
    </row>
    <row r="109" spans="1:12" s="83" customFormat="1" ht="15" customHeight="1">
      <c r="A109" s="43" t="str">
        <f>IF(Calcu!B254=TRUE,"","삭제")</f>
        <v>삭제</v>
      </c>
      <c r="D109" s="43"/>
      <c r="E109" s="198" t="e">
        <f ca="1">Calcu!AA254</f>
        <v>#N/A</v>
      </c>
      <c r="F109" s="198" t="e">
        <f ca="1">Calcu!AC254</f>
        <v>#N/A</v>
      </c>
      <c r="G109" s="198" t="e">
        <f ca="1">Calcu!AD254</f>
        <v>#VALUE!</v>
      </c>
      <c r="H109" s="198" t="str">
        <f>Calcu!AE254</f>
        <v/>
      </c>
      <c r="I109" s="51"/>
    </row>
    <row r="110" spans="1:12" s="83" customFormat="1" ht="15" customHeight="1">
      <c r="A110" s="43" t="str">
        <f>IF(Calcu!B255=TRUE,"","삭제")</f>
        <v>삭제</v>
      </c>
      <c r="D110" s="43"/>
      <c r="E110" s="198" t="e">
        <f ca="1">Calcu!AA255</f>
        <v>#N/A</v>
      </c>
      <c r="F110" s="198" t="e">
        <f ca="1">Calcu!AC255</f>
        <v>#N/A</v>
      </c>
      <c r="G110" s="198" t="e">
        <f ca="1">Calcu!AD255</f>
        <v>#VALUE!</v>
      </c>
      <c r="H110" s="198" t="str">
        <f>Calcu!AE255</f>
        <v/>
      </c>
      <c r="I110" s="51"/>
    </row>
    <row r="111" spans="1:12" s="83" customFormat="1" ht="15" customHeight="1">
      <c r="A111" s="43" t="str">
        <f>IF(Calcu!B256=TRUE,"","삭제")</f>
        <v>삭제</v>
      </c>
      <c r="D111" s="43"/>
      <c r="E111" s="198" t="e">
        <f ca="1">Calcu!AA256</f>
        <v>#N/A</v>
      </c>
      <c r="F111" s="198" t="e">
        <f ca="1">Calcu!AC256</f>
        <v>#N/A</v>
      </c>
      <c r="G111" s="198" t="e">
        <f ca="1">Calcu!AD256</f>
        <v>#VALUE!</v>
      </c>
      <c r="H111" s="198" t="str">
        <f>Calcu!AE256</f>
        <v/>
      </c>
      <c r="I111" s="51"/>
    </row>
    <row r="112" spans="1:12" s="83" customFormat="1" ht="15" customHeight="1">
      <c r="A112" s="43" t="str">
        <f>IF(Calcu!B257=TRUE,"","삭제")</f>
        <v>삭제</v>
      </c>
      <c r="D112" s="43"/>
      <c r="E112" s="198" t="e">
        <f ca="1">Calcu!AA257</f>
        <v>#N/A</v>
      </c>
      <c r="F112" s="198" t="e">
        <f ca="1">Calcu!AC257</f>
        <v>#N/A</v>
      </c>
      <c r="G112" s="198" t="e">
        <f ca="1">Calcu!AD257</f>
        <v>#VALUE!</v>
      </c>
      <c r="H112" s="198" t="str">
        <f>Calcu!AE257</f>
        <v/>
      </c>
      <c r="I112" s="51"/>
    </row>
    <row r="113" spans="1:13" s="83" customFormat="1" ht="15" customHeight="1">
      <c r="A113" s="43" t="str">
        <f>IF(Calcu!B258=TRUE,"","삭제")</f>
        <v>삭제</v>
      </c>
      <c r="D113" s="43"/>
      <c r="E113" s="198" t="e">
        <f ca="1">Calcu!AA258</f>
        <v>#N/A</v>
      </c>
      <c r="F113" s="198" t="e">
        <f ca="1">Calcu!AC258</f>
        <v>#N/A</v>
      </c>
      <c r="G113" s="198" t="e">
        <f ca="1">Calcu!AD258</f>
        <v>#VALUE!</v>
      </c>
      <c r="H113" s="198" t="str">
        <f>Calcu!AE258</f>
        <v/>
      </c>
      <c r="I113" s="51"/>
    </row>
    <row r="114" spans="1:13" s="83" customFormat="1" ht="15" customHeight="1">
      <c r="A114" s="43" t="str">
        <f>IF(Calcu!B259=TRUE,"","삭제")</f>
        <v>삭제</v>
      </c>
      <c r="D114" s="43"/>
      <c r="E114" s="198" t="e">
        <f ca="1">Calcu!AA259</f>
        <v>#N/A</v>
      </c>
      <c r="F114" s="198" t="e">
        <f ca="1">Calcu!AC259</f>
        <v>#N/A</v>
      </c>
      <c r="G114" s="198" t="e">
        <f ca="1">Calcu!AD259</f>
        <v>#VALUE!</v>
      </c>
      <c r="H114" s="198" t="str">
        <f>Calcu!AE259</f>
        <v/>
      </c>
      <c r="I114" s="51"/>
    </row>
    <row r="115" spans="1:13" s="83" customFormat="1" ht="15" customHeight="1">
      <c r="A115" s="43" t="str">
        <f>IF(Calcu!B260=TRUE,"","삭제")</f>
        <v>삭제</v>
      </c>
      <c r="D115" s="43"/>
      <c r="E115" s="198" t="e">
        <f ca="1">Calcu!AA260</f>
        <v>#N/A</v>
      </c>
      <c r="F115" s="198" t="e">
        <f ca="1">Calcu!AC260</f>
        <v>#N/A</v>
      </c>
      <c r="G115" s="198" t="e">
        <f ca="1">Calcu!AD260</f>
        <v>#VALUE!</v>
      </c>
      <c r="H115" s="198" t="str">
        <f>Calcu!AE260</f>
        <v/>
      </c>
      <c r="I115" s="51"/>
    </row>
    <row r="116" spans="1:13" s="83" customFormat="1" ht="15" customHeight="1">
      <c r="A116" s="43" t="str">
        <f>IF(Calcu!B261=TRUE,"","삭제")</f>
        <v>삭제</v>
      </c>
      <c r="D116" s="43"/>
      <c r="E116" s="198" t="e">
        <f ca="1">Calcu!AA261</f>
        <v>#N/A</v>
      </c>
      <c r="F116" s="198" t="e">
        <f ca="1">Calcu!AC261</f>
        <v>#N/A</v>
      </c>
      <c r="G116" s="198" t="e">
        <f ca="1">Calcu!AD261</f>
        <v>#VALUE!</v>
      </c>
      <c r="H116" s="198" t="str">
        <f>Calcu!AE261</f>
        <v/>
      </c>
      <c r="I116" s="51"/>
    </row>
    <row r="117" spans="1:13" s="83" customFormat="1" ht="15" customHeight="1">
      <c r="A117" s="43" t="str">
        <f>IF(Calcu!B262=TRUE,"","삭제")</f>
        <v>삭제</v>
      </c>
      <c r="D117" s="43"/>
      <c r="E117" s="198" t="e">
        <f ca="1">Calcu!AA262</f>
        <v>#N/A</v>
      </c>
      <c r="F117" s="198" t="e">
        <f ca="1">Calcu!AC262</f>
        <v>#N/A</v>
      </c>
      <c r="G117" s="198" t="e">
        <f ca="1">Calcu!AD262</f>
        <v>#VALUE!</v>
      </c>
      <c r="H117" s="198" t="str">
        <f>Calcu!AE262</f>
        <v/>
      </c>
      <c r="I117" s="51"/>
    </row>
    <row r="118" spans="1:13" s="83" customFormat="1" ht="15" customHeight="1">
      <c r="A118" s="43" t="str">
        <f>IF(Calcu!B263=TRUE,"","삭제")</f>
        <v>삭제</v>
      </c>
      <c r="D118" s="43"/>
      <c r="E118" s="198" t="e">
        <f ca="1">Calcu!AA263</f>
        <v>#N/A</v>
      </c>
      <c r="F118" s="198" t="e">
        <f ca="1">Calcu!AC263</f>
        <v>#N/A</v>
      </c>
      <c r="G118" s="198" t="e">
        <f ca="1">Calcu!AD263</f>
        <v>#VALUE!</v>
      </c>
      <c r="H118" s="198" t="str">
        <f>Calcu!AE263</f>
        <v/>
      </c>
      <c r="I118" s="51"/>
    </row>
    <row r="119" spans="1:13" s="83" customFormat="1" ht="15" customHeight="1">
      <c r="A119" s="43" t="str">
        <f>IF(Calcu!B264=TRUE,"","삭제")</f>
        <v>삭제</v>
      </c>
      <c r="D119" s="43"/>
      <c r="E119" s="198" t="e">
        <f ca="1">Calcu!AA264</f>
        <v>#N/A</v>
      </c>
      <c r="F119" s="198" t="e">
        <f ca="1">Calcu!AC264</f>
        <v>#N/A</v>
      </c>
      <c r="G119" s="198" t="e">
        <f ca="1">Calcu!AD264</f>
        <v>#VALUE!</v>
      </c>
      <c r="H119" s="198" t="str">
        <f>Calcu!AE264</f>
        <v/>
      </c>
      <c r="I119" s="51"/>
    </row>
    <row r="120" spans="1:13" s="83" customFormat="1" ht="15" customHeight="1">
      <c r="A120" s="43" t="str">
        <f>IF(Calcu!B265=TRUE,"","삭제")</f>
        <v>삭제</v>
      </c>
      <c r="D120" s="43"/>
      <c r="E120" s="198" t="e">
        <f ca="1">Calcu!AA265</f>
        <v>#N/A</v>
      </c>
      <c r="F120" s="198" t="e">
        <f ca="1">Calcu!AC265</f>
        <v>#N/A</v>
      </c>
      <c r="G120" s="198" t="e">
        <f ca="1">Calcu!AD265</f>
        <v>#VALUE!</v>
      </c>
      <c r="H120" s="198" t="str">
        <f>Calcu!AE265</f>
        <v/>
      </c>
      <c r="I120" s="51"/>
    </row>
    <row r="121" spans="1:13" s="83" customFormat="1" ht="15" customHeight="1">
      <c r="A121" s="43" t="str">
        <f>IF(Calcu!B266=TRUE,"","삭제")</f>
        <v>삭제</v>
      </c>
      <c r="D121" s="43"/>
      <c r="E121" s="198" t="e">
        <f ca="1">Calcu!AA266</f>
        <v>#N/A</v>
      </c>
      <c r="F121" s="198" t="e">
        <f ca="1">Calcu!AC266</f>
        <v>#N/A</v>
      </c>
      <c r="G121" s="198" t="e">
        <f ca="1">Calcu!AD266</f>
        <v>#VALUE!</v>
      </c>
      <c r="H121" s="198" t="str">
        <f>Calcu!AE266</f>
        <v/>
      </c>
      <c r="I121" s="51"/>
    </row>
    <row r="122" spans="1:13" s="83" customFormat="1" ht="15" customHeight="1">
      <c r="A122" s="43" t="str">
        <f>IF(Calcu!B267=TRUE,"","삭제")</f>
        <v>삭제</v>
      </c>
      <c r="D122" s="43"/>
      <c r="E122" s="198" t="e">
        <f ca="1">Calcu!AA267</f>
        <v>#N/A</v>
      </c>
      <c r="F122" s="198" t="e">
        <f ca="1">Calcu!AC267</f>
        <v>#N/A</v>
      </c>
      <c r="G122" s="198" t="e">
        <f ca="1">Calcu!AD267</f>
        <v>#VALUE!</v>
      </c>
      <c r="H122" s="198" t="str">
        <f>Calcu!AE267</f>
        <v/>
      </c>
      <c r="I122" s="51"/>
    </row>
    <row r="123" spans="1:13" s="83" customFormat="1" ht="15" customHeight="1">
      <c r="A123" s="43" t="str">
        <f>IF(Calcu!B268=TRUE,"","삭제")</f>
        <v>삭제</v>
      </c>
      <c r="D123" s="43"/>
      <c r="E123" s="198" t="e">
        <f ca="1">Calcu!AA268</f>
        <v>#N/A</v>
      </c>
      <c r="F123" s="198" t="e">
        <f ca="1">Calcu!AC268</f>
        <v>#N/A</v>
      </c>
      <c r="G123" s="198" t="e">
        <f ca="1">Calcu!AD268</f>
        <v>#VALUE!</v>
      </c>
      <c r="H123" s="198" t="str">
        <f>Calcu!AE268</f>
        <v/>
      </c>
      <c r="I123" s="51"/>
    </row>
    <row r="124" spans="1:13" s="83" customFormat="1" ht="15" customHeight="1">
      <c r="A124" s="43" t="str">
        <f>IF(Calcu!B269=TRUE,"","삭제")</f>
        <v>삭제</v>
      </c>
      <c r="D124" s="43"/>
      <c r="E124" s="198" t="e">
        <f ca="1">Calcu!AA269</f>
        <v>#N/A</v>
      </c>
      <c r="F124" s="198" t="e">
        <f ca="1">Calcu!AC269</f>
        <v>#N/A</v>
      </c>
      <c r="G124" s="198" t="e">
        <f ca="1">Calcu!AD269</f>
        <v>#VALUE!</v>
      </c>
      <c r="H124" s="198" t="str">
        <f>Calcu!AE269</f>
        <v/>
      </c>
    </row>
    <row r="125" spans="1:13" ht="15" customHeight="1">
      <c r="B125" s="91"/>
      <c r="C125" s="91"/>
      <c r="E125" s="73"/>
      <c r="F125" s="107"/>
      <c r="G125" s="107"/>
      <c r="H125" s="107"/>
      <c r="I125" s="73"/>
      <c r="K125" s="106"/>
      <c r="M125" s="91"/>
    </row>
    <row r="126" spans="1:13" ht="15" customHeight="1">
      <c r="J126" s="91"/>
      <c r="K126" s="106"/>
      <c r="M126" s="91"/>
    </row>
    <row r="127" spans="1:13" ht="15" customHeight="1">
      <c r="J127" s="91"/>
      <c r="K127" s="106"/>
      <c r="M127" s="91"/>
    </row>
  </sheetData>
  <mergeCells count="6">
    <mergeCell ref="H103:H104"/>
    <mergeCell ref="H7:H8"/>
    <mergeCell ref="A1:L2"/>
    <mergeCell ref="H31:H32"/>
    <mergeCell ref="H55:H56"/>
    <mergeCell ref="H79:H80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1" customWidth="1"/>
    <col min="13" max="16384" width="10.77734375" style="83"/>
  </cols>
  <sheetData>
    <row r="1" spans="1:12" s="78" customFormat="1" ht="33" customHeight="1">
      <c r="A1" s="420" t="s">
        <v>59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</row>
    <row r="2" spans="1:12" s="78" customFormat="1" ht="33" customHeight="1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</row>
    <row r="3" spans="1:12" s="78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79"/>
    </row>
    <row r="4" spans="1:12" s="80" customFormat="1" ht="13.5" customHeight="1">
      <c r="A4" s="88"/>
      <c r="B4" s="88"/>
      <c r="C4" s="89"/>
      <c r="D4" s="89"/>
      <c r="E4" s="97"/>
      <c r="F4" s="89"/>
      <c r="G4" s="89"/>
      <c r="H4" s="98"/>
      <c r="I4" s="90"/>
      <c r="J4" s="97"/>
      <c r="K4" s="97"/>
      <c r="L4" s="88"/>
    </row>
    <row r="5" spans="1:12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1"/>
    </row>
    <row r="6" spans="1:12" s="37" customFormat="1" ht="15" customHeight="1">
      <c r="C6" s="54" t="str">
        <f>"○ 품명 : "&amp;기본정보!C$5</f>
        <v xml:space="preserve">○ 품명 : </v>
      </c>
      <c r="L6" s="91"/>
    </row>
    <row r="7" spans="1:12" s="37" customFormat="1" ht="15" customHeight="1">
      <c r="C7" s="54" t="str">
        <f>"○ 제작회사 : "&amp;기본정보!C$6</f>
        <v xml:space="preserve">○ 제작회사 : </v>
      </c>
      <c r="L7" s="91"/>
    </row>
    <row r="8" spans="1:12" s="37" customFormat="1" ht="15" customHeight="1">
      <c r="C8" s="54" t="str">
        <f>"○ 형식 : "&amp;기본정보!C$7</f>
        <v xml:space="preserve">○ 형식 : </v>
      </c>
      <c r="L8" s="91"/>
    </row>
    <row r="9" spans="1:12" s="37" customFormat="1" ht="15" customHeight="1">
      <c r="C9" s="54" t="str">
        <f>"○ 기기번호 : "&amp;기본정보!C$8</f>
        <v xml:space="preserve">○ 기기번호 : </v>
      </c>
      <c r="L9" s="91"/>
    </row>
    <row r="10" spans="1:12" s="37" customFormat="1" ht="15" customHeight="1">
      <c r="L10" s="91"/>
    </row>
    <row r="11" spans="1:12" ht="15" customHeight="1">
      <c r="B11" s="73"/>
      <c r="C11" s="107"/>
      <c r="D11" s="107"/>
      <c r="E11" s="107"/>
      <c r="F11" s="107"/>
      <c r="G11" s="107"/>
      <c r="H11" s="108"/>
      <c r="I11" s="108"/>
      <c r="J11" s="107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66"/>
  <sheetViews>
    <sheetView showGridLines="0" zoomScaleNormal="100" workbookViewId="0"/>
  </sheetViews>
  <sheetFormatPr defaultColWidth="8.77734375" defaultRowHeight="13.5" customHeight="1"/>
  <cols>
    <col min="1" max="1" width="3.77734375" style="30" customWidth="1"/>
    <col min="2" max="2" width="8.77734375" style="30"/>
    <col min="3" max="4" width="8.77734375" style="31"/>
    <col min="5" max="5" width="8.77734375" style="26"/>
    <col min="6" max="8" width="8.77734375" style="27"/>
    <col min="9" max="9" width="3.77734375" style="27" customWidth="1"/>
    <col min="10" max="15" width="8.77734375" style="45"/>
    <col min="16" max="16" width="3.77734375" style="45" customWidth="1"/>
    <col min="17" max="19" width="8.77734375" style="45"/>
    <col min="20" max="16384" width="8.77734375" style="29"/>
  </cols>
  <sheetData>
    <row r="1" spans="1:30" s="66" customFormat="1" ht="25.5">
      <c r="A1" s="62" t="s">
        <v>61</v>
      </c>
      <c r="B1" s="31"/>
      <c r="C1" s="31"/>
      <c r="D1" s="31"/>
      <c r="E1" s="63"/>
      <c r="F1" s="27"/>
      <c r="G1" s="27"/>
      <c r="H1" s="27"/>
      <c r="I1" s="27"/>
      <c r="J1" s="27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99" t="s">
        <v>2</v>
      </c>
      <c r="C3" s="100">
        <f>기본정보!C3</f>
        <v>0</v>
      </c>
      <c r="D3" s="99" t="s">
        <v>84</v>
      </c>
      <c r="E3" s="423">
        <f>기본정보!H3</f>
        <v>0</v>
      </c>
      <c r="F3" s="424"/>
      <c r="G3" s="99" t="s">
        <v>87</v>
      </c>
      <c r="H3" s="102">
        <f>기본정보!H8</f>
        <v>0</v>
      </c>
      <c r="I3" s="25"/>
    </row>
    <row r="4" spans="1:30" s="28" customFormat="1" ht="15" customHeight="1">
      <c r="A4" s="46"/>
      <c r="B4" s="99" t="s">
        <v>32</v>
      </c>
      <c r="C4" s="101">
        <f>기본정보!C8</f>
        <v>0</v>
      </c>
      <c r="D4" s="99" t="s">
        <v>85</v>
      </c>
      <c r="E4" s="421">
        <f>기본정보!H4</f>
        <v>0</v>
      </c>
      <c r="F4" s="422"/>
      <c r="G4" s="99" t="s">
        <v>14</v>
      </c>
      <c r="H4" s="102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556</v>
      </c>
      <c r="D6" s="25"/>
      <c r="E6" s="25"/>
      <c r="F6" s="25"/>
      <c r="G6" s="25"/>
      <c r="H6" s="25"/>
      <c r="I6" s="25"/>
      <c r="J6" s="46" t="s">
        <v>557</v>
      </c>
      <c r="L6" s="25"/>
      <c r="M6" s="25"/>
      <c r="N6" s="25"/>
      <c r="O6" s="25"/>
      <c r="Q6" s="46" t="s">
        <v>558</v>
      </c>
      <c r="S6" s="25"/>
      <c r="T6" s="25"/>
      <c r="U6" s="25"/>
      <c r="V6" s="25"/>
    </row>
    <row r="7" spans="1:30" s="28" customFormat="1" ht="15" customHeight="1">
      <c r="A7" s="46"/>
      <c r="B7" s="99" t="s">
        <v>108</v>
      </c>
      <c r="C7" s="99" t="s">
        <v>62</v>
      </c>
      <c r="D7" s="99" t="s">
        <v>60</v>
      </c>
      <c r="E7" s="25"/>
      <c r="F7" s="25"/>
      <c r="G7" s="25"/>
      <c r="H7" s="25"/>
      <c r="I7" s="25"/>
      <c r="J7" s="99" t="s">
        <v>108</v>
      </c>
      <c r="K7" s="99" t="s">
        <v>62</v>
      </c>
      <c r="L7" s="99" t="s">
        <v>60</v>
      </c>
      <c r="M7" s="25"/>
      <c r="N7" s="25"/>
      <c r="O7" s="25"/>
      <c r="Q7" s="99" t="s">
        <v>108</v>
      </c>
      <c r="R7" s="99" t="s">
        <v>62</v>
      </c>
      <c r="S7" s="99" t="s">
        <v>60</v>
      </c>
      <c r="T7" s="25"/>
      <c r="U7" s="25"/>
      <c r="V7" s="25"/>
    </row>
    <row r="8" spans="1:30" s="28" customFormat="1" ht="15" customHeight="1">
      <c r="A8" s="46"/>
      <c r="B8" s="100">
        <f>Calcu!E4</f>
        <v>0</v>
      </c>
      <c r="C8" s="100">
        <f>Calcu!F4</f>
        <v>0</v>
      </c>
      <c r="D8" s="100">
        <f>Calcu!H4</f>
        <v>0</v>
      </c>
      <c r="E8" s="25"/>
      <c r="F8" s="25"/>
      <c r="G8" s="25"/>
      <c r="H8" s="25"/>
      <c r="I8" s="25"/>
      <c r="J8" s="100">
        <f>Calcu!E64</f>
        <v>0</v>
      </c>
      <c r="K8" s="100">
        <f>Calcu!F64</f>
        <v>0</v>
      </c>
      <c r="L8" s="100">
        <f>Calcu!H64</f>
        <v>0</v>
      </c>
      <c r="M8" s="25"/>
      <c r="N8" s="25"/>
      <c r="O8" s="25"/>
      <c r="Q8" s="100">
        <f>Calcu!E244</f>
        <v>0</v>
      </c>
      <c r="R8" s="100">
        <f>Calcu!F244</f>
        <v>0</v>
      </c>
      <c r="S8" s="100">
        <f>Calcu!H244</f>
        <v>0</v>
      </c>
      <c r="T8" s="25"/>
      <c r="U8" s="25"/>
      <c r="V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Q9" s="25"/>
      <c r="R9" s="25"/>
      <c r="S9" s="25"/>
      <c r="T9" s="25"/>
      <c r="U9" s="25"/>
      <c r="V9" s="25"/>
    </row>
    <row r="10" spans="1:30" s="28" customFormat="1" ht="15" customHeight="1">
      <c r="A10" s="46"/>
      <c r="B10" s="103" t="s">
        <v>86</v>
      </c>
      <c r="C10" s="25"/>
      <c r="D10" s="25"/>
      <c r="E10" s="25"/>
      <c r="F10" s="25"/>
      <c r="G10" s="25"/>
      <c r="H10" s="25"/>
      <c r="I10" s="25"/>
      <c r="J10" s="103" t="s">
        <v>86</v>
      </c>
      <c r="K10" s="25"/>
      <c r="L10" s="25"/>
      <c r="M10" s="25"/>
      <c r="N10" s="25"/>
      <c r="O10" s="25"/>
      <c r="Q10" s="103" t="s">
        <v>86</v>
      </c>
      <c r="R10" s="25"/>
      <c r="S10" s="25"/>
      <c r="T10" s="25"/>
      <c r="U10" s="25"/>
      <c r="V10" s="25"/>
    </row>
    <row r="11" spans="1:30" ht="13.5" customHeight="1">
      <c r="A11" s="29"/>
      <c r="B11" s="104" t="s">
        <v>120</v>
      </c>
      <c r="F11" s="25"/>
      <c r="G11" s="25"/>
      <c r="H11" s="25"/>
      <c r="I11" s="25"/>
      <c r="J11" s="104" t="s">
        <v>120</v>
      </c>
      <c r="K11" s="31"/>
      <c r="L11" s="31"/>
      <c r="M11" s="26"/>
      <c r="N11" s="25"/>
      <c r="O11" s="25"/>
      <c r="Q11" s="104" t="s">
        <v>120</v>
      </c>
      <c r="R11" s="31"/>
      <c r="S11" s="31"/>
      <c r="T11" s="26"/>
      <c r="U11" s="25"/>
      <c r="V11" s="25"/>
    </row>
    <row r="12" spans="1:30" ht="13.5" customHeight="1">
      <c r="B12" s="425" t="s">
        <v>125</v>
      </c>
      <c r="C12" s="427" t="str">
        <f>Calcu!E7</f>
        <v>비접촉 좌표 측정기 지시값</v>
      </c>
      <c r="D12" s="428"/>
      <c r="E12" s="428"/>
      <c r="F12" s="428"/>
      <c r="G12" s="429"/>
      <c r="H12" s="25"/>
      <c r="I12" s="25"/>
      <c r="J12" s="425" t="s">
        <v>92</v>
      </c>
      <c r="K12" s="427" t="str">
        <f>Calcu!E67</f>
        <v>비접촉 좌표 측정기 지시값</v>
      </c>
      <c r="L12" s="428"/>
      <c r="M12" s="428"/>
      <c r="N12" s="428"/>
      <c r="O12" s="429"/>
      <c r="Q12" s="425" t="s">
        <v>92</v>
      </c>
      <c r="R12" s="427" t="str">
        <f>Calcu!E247</f>
        <v>비접촉 좌표 측정기 지시값</v>
      </c>
      <c r="S12" s="428"/>
      <c r="T12" s="428"/>
      <c r="U12" s="428"/>
      <c r="V12" s="429"/>
    </row>
    <row r="13" spans="1:30" ht="13.5" customHeight="1">
      <c r="B13" s="426"/>
      <c r="C13" s="99" t="s">
        <v>81</v>
      </c>
      <c r="D13" s="99" t="s">
        <v>77</v>
      </c>
      <c r="E13" s="99" t="s">
        <v>78</v>
      </c>
      <c r="F13" s="99" t="s">
        <v>121</v>
      </c>
      <c r="G13" s="99" t="s">
        <v>122</v>
      </c>
      <c r="H13" s="25"/>
      <c r="I13" s="25"/>
      <c r="J13" s="426"/>
      <c r="K13" s="99" t="s">
        <v>81</v>
      </c>
      <c r="L13" s="99" t="s">
        <v>77</v>
      </c>
      <c r="M13" s="99" t="s">
        <v>78</v>
      </c>
      <c r="N13" s="99" t="s">
        <v>121</v>
      </c>
      <c r="O13" s="99" t="s">
        <v>122</v>
      </c>
      <c r="Q13" s="426"/>
      <c r="R13" s="99" t="s">
        <v>81</v>
      </c>
      <c r="S13" s="99" t="s">
        <v>77</v>
      </c>
      <c r="T13" s="99" t="s">
        <v>78</v>
      </c>
      <c r="U13" s="99" t="s">
        <v>121</v>
      </c>
      <c r="V13" s="99" t="s">
        <v>122</v>
      </c>
    </row>
    <row r="14" spans="1:30" ht="13.5" customHeight="1">
      <c r="B14" s="99">
        <f>D8</f>
        <v>0</v>
      </c>
      <c r="C14" s="99">
        <f t="shared" ref="C14:G14" si="0">B14</f>
        <v>0</v>
      </c>
      <c r="D14" s="99">
        <f t="shared" si="0"/>
        <v>0</v>
      </c>
      <c r="E14" s="99">
        <f t="shared" si="0"/>
        <v>0</v>
      </c>
      <c r="F14" s="99">
        <f t="shared" si="0"/>
        <v>0</v>
      </c>
      <c r="G14" s="99">
        <f t="shared" si="0"/>
        <v>0</v>
      </c>
      <c r="H14" s="25"/>
      <c r="I14" s="25"/>
      <c r="J14" s="99">
        <f>L8</f>
        <v>0</v>
      </c>
      <c r="K14" s="99">
        <f>J14</f>
        <v>0</v>
      </c>
      <c r="L14" s="99">
        <f>K14</f>
        <v>0</v>
      </c>
      <c r="M14" s="99">
        <f>L14</f>
        <v>0</v>
      </c>
      <c r="N14" s="99">
        <f>M14</f>
        <v>0</v>
      </c>
      <c r="O14" s="99">
        <f>N14</f>
        <v>0</v>
      </c>
      <c r="Q14" s="99">
        <f>S8</f>
        <v>0</v>
      </c>
      <c r="R14" s="99">
        <f>Q14</f>
        <v>0</v>
      </c>
      <c r="S14" s="99">
        <f>R14</f>
        <v>0</v>
      </c>
      <c r="T14" s="99">
        <f>S14</f>
        <v>0</v>
      </c>
      <c r="U14" s="99">
        <f>T14</f>
        <v>0</v>
      </c>
      <c r="V14" s="99">
        <f>U14</f>
        <v>0</v>
      </c>
    </row>
    <row r="15" spans="1:30" ht="13.5" customHeight="1">
      <c r="B15" s="100" t="str">
        <f>Calcu!C10</f>
        <v/>
      </c>
      <c r="C15" s="100" t="str">
        <f>IF(Calcu!$B10=FALSE,"",TEXT(Calcu!E10,Calcu!$Q$45))</f>
        <v/>
      </c>
      <c r="D15" s="100" t="str">
        <f>IF(Calcu!$B10=FALSE,"",TEXT(Calcu!F10,Calcu!$Q$45))</f>
        <v/>
      </c>
      <c r="E15" s="100" t="str">
        <f>IF(Calcu!$B10=FALSE,"",TEXT(Calcu!G10,Calcu!$Q$45))</f>
        <v/>
      </c>
      <c r="F15" s="100" t="str">
        <f>IF(Calcu!$B10=FALSE,"",TEXT(Calcu!H10,Calcu!$Q$45))</f>
        <v/>
      </c>
      <c r="G15" s="100" t="str">
        <f>IF(Calcu!$B10=FALSE,"",TEXT(Calcu!I10,Calcu!$Q$45))</f>
        <v/>
      </c>
      <c r="H15" s="25"/>
      <c r="I15" s="25"/>
      <c r="J15" s="100" t="str">
        <f>Calcu!C70</f>
        <v/>
      </c>
      <c r="K15" s="100" t="str">
        <f>IF(Calcu!$B70=FALSE,"",TEXT(Calcu!E70,Calcu!$Q$105))</f>
        <v/>
      </c>
      <c r="L15" s="100" t="str">
        <f>IF(Calcu!$B70=FALSE,"",TEXT(Calcu!F70,Calcu!$Q$105))</f>
        <v/>
      </c>
      <c r="M15" s="100" t="str">
        <f>IF(Calcu!$B70=FALSE,"",TEXT(Calcu!G70,Calcu!$Q$105))</f>
        <v/>
      </c>
      <c r="N15" s="100" t="str">
        <f>IF(Calcu!$B70=FALSE,"",TEXT(Calcu!H70,Calcu!$Q$105))</f>
        <v/>
      </c>
      <c r="O15" s="100" t="str">
        <f>IF(Calcu!$B70=FALSE,"",TEXT(Calcu!I70,Calcu!$Q$105))</f>
        <v/>
      </c>
      <c r="Q15" s="100" t="str">
        <f>Calcu!C250</f>
        <v/>
      </c>
      <c r="R15" s="100" t="str">
        <f>IF(Calcu!$B250=FALSE,"",TEXT(Calcu!E250,Calcu!$P$285))</f>
        <v/>
      </c>
      <c r="S15" s="100" t="str">
        <f>IF(Calcu!$B250=FALSE,"",TEXT(Calcu!F250,Calcu!$P$285))</f>
        <v/>
      </c>
      <c r="T15" s="100" t="str">
        <f>IF(Calcu!$B250=FALSE,"",TEXT(Calcu!G250,Calcu!$P$285))</f>
        <v/>
      </c>
      <c r="U15" s="100" t="str">
        <f>IF(Calcu!$B250=FALSE,"",TEXT(Calcu!H250,Calcu!$P$285))</f>
        <v/>
      </c>
      <c r="V15" s="100" t="str">
        <f>IF(Calcu!$B250=FALSE,"",TEXT(Calcu!I250,Calcu!$P$285))</f>
        <v/>
      </c>
    </row>
    <row r="16" spans="1:30" ht="13.5" customHeight="1">
      <c r="B16" s="100" t="str">
        <f>Calcu!C11</f>
        <v/>
      </c>
      <c r="C16" s="100" t="str">
        <f>IF(Calcu!$B11=FALSE,"",TEXT(Calcu!E11,Calcu!$Q$45))</f>
        <v/>
      </c>
      <c r="D16" s="100" t="str">
        <f>IF(Calcu!$B11=FALSE,"",TEXT(Calcu!F11,Calcu!$Q$45))</f>
        <v/>
      </c>
      <c r="E16" s="100" t="str">
        <f>IF(Calcu!$B11=FALSE,"",TEXT(Calcu!G11,Calcu!$Q$45))</f>
        <v/>
      </c>
      <c r="F16" s="100" t="str">
        <f>IF(Calcu!$B11=FALSE,"",TEXT(Calcu!H11,Calcu!$Q$45))</f>
        <v/>
      </c>
      <c r="G16" s="100" t="str">
        <f>IF(Calcu!$B11=FALSE,"",TEXT(Calcu!I11,Calcu!$Q$45))</f>
        <v/>
      </c>
      <c r="H16" s="25"/>
      <c r="I16" s="25"/>
      <c r="J16" s="100" t="str">
        <f>Calcu!C71</f>
        <v/>
      </c>
      <c r="K16" s="100" t="str">
        <f>IF(Calcu!$B71=FALSE,"",TEXT(Calcu!E71,Calcu!$Q$105))</f>
        <v/>
      </c>
      <c r="L16" s="100" t="str">
        <f>IF(Calcu!$B71=FALSE,"",TEXT(Calcu!F71,Calcu!$Q$105))</f>
        <v/>
      </c>
      <c r="M16" s="100" t="str">
        <f>IF(Calcu!$B71=FALSE,"",TEXT(Calcu!G71,Calcu!$Q$105))</f>
        <v/>
      </c>
      <c r="N16" s="100" t="str">
        <f>IF(Calcu!$B71=FALSE,"",TEXT(Calcu!H71,Calcu!$Q$105))</f>
        <v/>
      </c>
      <c r="O16" s="100" t="str">
        <f>IF(Calcu!$B71=FALSE,"",TEXT(Calcu!I71,Calcu!$Q$105))</f>
        <v/>
      </c>
      <c r="Q16" s="100" t="str">
        <f>Calcu!C251</f>
        <v/>
      </c>
      <c r="R16" s="100" t="str">
        <f>IF(Calcu!$B251=FALSE,"",TEXT(Calcu!E251,Calcu!$P$285))</f>
        <v/>
      </c>
      <c r="S16" s="100" t="str">
        <f>IF(Calcu!$B251=FALSE,"",TEXT(Calcu!F251,Calcu!$P$285))</f>
        <v/>
      </c>
      <c r="T16" s="100" t="str">
        <f>IF(Calcu!$B251=FALSE,"",TEXT(Calcu!G251,Calcu!$P$285))</f>
        <v/>
      </c>
      <c r="U16" s="100" t="str">
        <f>IF(Calcu!$B251=FALSE,"",TEXT(Calcu!H251,Calcu!$P$285))</f>
        <v/>
      </c>
      <c r="V16" s="100" t="str">
        <f>IF(Calcu!$B251=FALSE,"",TEXT(Calcu!I251,Calcu!$P$285))</f>
        <v/>
      </c>
    </row>
    <row r="17" spans="2:22" ht="13.5" customHeight="1">
      <c r="B17" s="100" t="str">
        <f>Calcu!C12</f>
        <v/>
      </c>
      <c r="C17" s="100" t="str">
        <f>IF(Calcu!$B12=FALSE,"",TEXT(Calcu!E12,Calcu!$Q$45))</f>
        <v/>
      </c>
      <c r="D17" s="100" t="str">
        <f>IF(Calcu!$B12=FALSE,"",TEXT(Calcu!F12,Calcu!$Q$45))</f>
        <v/>
      </c>
      <c r="E17" s="100" t="str">
        <f>IF(Calcu!$B12=FALSE,"",TEXT(Calcu!G12,Calcu!$Q$45))</f>
        <v/>
      </c>
      <c r="F17" s="100" t="str">
        <f>IF(Calcu!$B12=FALSE,"",TEXT(Calcu!H12,Calcu!$Q$45))</f>
        <v/>
      </c>
      <c r="G17" s="100" t="str">
        <f>IF(Calcu!$B12=FALSE,"",TEXT(Calcu!I12,Calcu!$Q$45))</f>
        <v/>
      </c>
      <c r="H17" s="25"/>
      <c r="I17" s="25"/>
      <c r="J17" s="100" t="str">
        <f>Calcu!C72</f>
        <v/>
      </c>
      <c r="K17" s="100" t="str">
        <f>IF(Calcu!$B72=FALSE,"",TEXT(Calcu!E72,Calcu!$Q$105))</f>
        <v/>
      </c>
      <c r="L17" s="100" t="str">
        <f>IF(Calcu!$B72=FALSE,"",TEXT(Calcu!F72,Calcu!$Q$105))</f>
        <v/>
      </c>
      <c r="M17" s="100" t="str">
        <f>IF(Calcu!$B72=FALSE,"",TEXT(Calcu!G72,Calcu!$Q$105))</f>
        <v/>
      </c>
      <c r="N17" s="100" t="str">
        <f>IF(Calcu!$B72=FALSE,"",TEXT(Calcu!H72,Calcu!$Q$105))</f>
        <v/>
      </c>
      <c r="O17" s="100" t="str">
        <f>IF(Calcu!$B72=FALSE,"",TEXT(Calcu!I72,Calcu!$Q$105))</f>
        <v/>
      </c>
      <c r="Q17" s="100" t="str">
        <f>Calcu!C252</f>
        <v/>
      </c>
      <c r="R17" s="100" t="str">
        <f>IF(Calcu!$B252=FALSE,"",TEXT(Calcu!E252,Calcu!$P$285))</f>
        <v/>
      </c>
      <c r="S17" s="100" t="str">
        <f>IF(Calcu!$B252=FALSE,"",TEXT(Calcu!F252,Calcu!$P$285))</f>
        <v/>
      </c>
      <c r="T17" s="100" t="str">
        <f>IF(Calcu!$B252=FALSE,"",TEXT(Calcu!G252,Calcu!$P$285))</f>
        <v/>
      </c>
      <c r="U17" s="100" t="str">
        <f>IF(Calcu!$B252=FALSE,"",TEXT(Calcu!H252,Calcu!$P$285))</f>
        <v/>
      </c>
      <c r="V17" s="100" t="str">
        <f>IF(Calcu!$B252=FALSE,"",TEXT(Calcu!I252,Calcu!$P$285))</f>
        <v/>
      </c>
    </row>
    <row r="18" spans="2:22" ht="13.5" customHeight="1">
      <c r="B18" s="100" t="str">
        <f>Calcu!C13</f>
        <v/>
      </c>
      <c r="C18" s="100" t="str">
        <f>IF(Calcu!$B13=FALSE,"",TEXT(Calcu!E13,Calcu!$Q$45))</f>
        <v/>
      </c>
      <c r="D18" s="100" t="str">
        <f>IF(Calcu!$B13=FALSE,"",TEXT(Calcu!F13,Calcu!$Q$45))</f>
        <v/>
      </c>
      <c r="E18" s="100" t="str">
        <f>IF(Calcu!$B13=FALSE,"",TEXT(Calcu!G13,Calcu!$Q$45))</f>
        <v/>
      </c>
      <c r="F18" s="100" t="str">
        <f>IF(Calcu!$B13=FALSE,"",TEXT(Calcu!H13,Calcu!$Q$45))</f>
        <v/>
      </c>
      <c r="G18" s="100" t="str">
        <f>IF(Calcu!$B13=FALSE,"",TEXT(Calcu!I13,Calcu!$Q$45))</f>
        <v/>
      </c>
      <c r="H18" s="25"/>
      <c r="I18" s="25"/>
      <c r="J18" s="100" t="str">
        <f>Calcu!C73</f>
        <v/>
      </c>
      <c r="K18" s="100" t="str">
        <f>IF(Calcu!$B73=FALSE,"",TEXT(Calcu!E73,Calcu!$Q$105))</f>
        <v/>
      </c>
      <c r="L18" s="100" t="str">
        <f>IF(Calcu!$B73=FALSE,"",TEXT(Calcu!F73,Calcu!$Q$105))</f>
        <v/>
      </c>
      <c r="M18" s="100" t="str">
        <f>IF(Calcu!$B73=FALSE,"",TEXT(Calcu!G73,Calcu!$Q$105))</f>
        <v/>
      </c>
      <c r="N18" s="100" t="str">
        <f>IF(Calcu!$B73=FALSE,"",TEXT(Calcu!H73,Calcu!$Q$105))</f>
        <v/>
      </c>
      <c r="O18" s="100" t="str">
        <f>IF(Calcu!$B73=FALSE,"",TEXT(Calcu!I73,Calcu!$Q$105))</f>
        <v/>
      </c>
      <c r="Q18" s="100" t="str">
        <f>Calcu!C253</f>
        <v/>
      </c>
      <c r="R18" s="100" t="str">
        <f>IF(Calcu!$B253=FALSE,"",TEXT(Calcu!E253,Calcu!$P$285))</f>
        <v/>
      </c>
      <c r="S18" s="100" t="str">
        <f>IF(Calcu!$B253=FALSE,"",TEXT(Calcu!F253,Calcu!$P$285))</f>
        <v/>
      </c>
      <c r="T18" s="100" t="str">
        <f>IF(Calcu!$B253=FALSE,"",TEXT(Calcu!G253,Calcu!$P$285))</f>
        <v/>
      </c>
      <c r="U18" s="100" t="str">
        <f>IF(Calcu!$B253=FALSE,"",TEXT(Calcu!H253,Calcu!$P$285))</f>
        <v/>
      </c>
      <c r="V18" s="100" t="str">
        <f>IF(Calcu!$B253=FALSE,"",TEXT(Calcu!I253,Calcu!$P$285))</f>
        <v/>
      </c>
    </row>
    <row r="19" spans="2:22" ht="13.5" customHeight="1">
      <c r="B19" s="100" t="str">
        <f>Calcu!C14</f>
        <v/>
      </c>
      <c r="C19" s="100" t="str">
        <f>IF(Calcu!$B14=FALSE,"",TEXT(Calcu!E14,Calcu!$Q$45))</f>
        <v/>
      </c>
      <c r="D19" s="100" t="str">
        <f>IF(Calcu!$B14=FALSE,"",TEXT(Calcu!F14,Calcu!$Q$45))</f>
        <v/>
      </c>
      <c r="E19" s="100" t="str">
        <f>IF(Calcu!$B14=FALSE,"",TEXT(Calcu!G14,Calcu!$Q$45))</f>
        <v/>
      </c>
      <c r="F19" s="100" t="str">
        <f>IF(Calcu!$B14=FALSE,"",TEXT(Calcu!H14,Calcu!$Q$45))</f>
        <v/>
      </c>
      <c r="G19" s="100" t="str">
        <f>IF(Calcu!$B14=FALSE,"",TEXT(Calcu!I14,Calcu!$Q$45))</f>
        <v/>
      </c>
      <c r="H19" s="25"/>
      <c r="I19" s="25"/>
      <c r="J19" s="100" t="str">
        <f>Calcu!C74</f>
        <v/>
      </c>
      <c r="K19" s="100" t="str">
        <f>IF(Calcu!$B74=FALSE,"",TEXT(Calcu!E74,Calcu!$Q$105))</f>
        <v/>
      </c>
      <c r="L19" s="100" t="str">
        <f>IF(Calcu!$B74=FALSE,"",TEXT(Calcu!F74,Calcu!$Q$105))</f>
        <v/>
      </c>
      <c r="M19" s="100" t="str">
        <f>IF(Calcu!$B74=FALSE,"",TEXT(Calcu!G74,Calcu!$Q$105))</f>
        <v/>
      </c>
      <c r="N19" s="100" t="str">
        <f>IF(Calcu!$B74=FALSE,"",TEXT(Calcu!H74,Calcu!$Q$105))</f>
        <v/>
      </c>
      <c r="O19" s="100" t="str">
        <f>IF(Calcu!$B74=FALSE,"",TEXT(Calcu!I74,Calcu!$Q$105))</f>
        <v/>
      </c>
      <c r="Q19" s="100" t="str">
        <f>Calcu!C254</f>
        <v/>
      </c>
      <c r="R19" s="100" t="str">
        <f>IF(Calcu!$B254=FALSE,"",TEXT(Calcu!E254,Calcu!$P$285))</f>
        <v/>
      </c>
      <c r="S19" s="100" t="str">
        <f>IF(Calcu!$B254=FALSE,"",TEXT(Calcu!F254,Calcu!$P$285))</f>
        <v/>
      </c>
      <c r="T19" s="100" t="str">
        <f>IF(Calcu!$B254=FALSE,"",TEXT(Calcu!G254,Calcu!$P$285))</f>
        <v/>
      </c>
      <c r="U19" s="100" t="str">
        <f>IF(Calcu!$B254=FALSE,"",TEXT(Calcu!H254,Calcu!$P$285))</f>
        <v/>
      </c>
      <c r="V19" s="100" t="str">
        <f>IF(Calcu!$B254=FALSE,"",TEXT(Calcu!I254,Calcu!$P$285))</f>
        <v/>
      </c>
    </row>
    <row r="20" spans="2:22" ht="13.5" customHeight="1">
      <c r="B20" s="100" t="str">
        <f>Calcu!C15</f>
        <v/>
      </c>
      <c r="C20" s="100" t="str">
        <f>IF(Calcu!$B15=FALSE,"",TEXT(Calcu!E15,Calcu!$Q$45))</f>
        <v/>
      </c>
      <c r="D20" s="100" t="str">
        <f>IF(Calcu!$B15=FALSE,"",TEXT(Calcu!F15,Calcu!$Q$45))</f>
        <v/>
      </c>
      <c r="E20" s="100" t="str">
        <f>IF(Calcu!$B15=FALSE,"",TEXT(Calcu!G15,Calcu!$Q$45))</f>
        <v/>
      </c>
      <c r="F20" s="100" t="str">
        <f>IF(Calcu!$B15=FALSE,"",TEXT(Calcu!H15,Calcu!$Q$45))</f>
        <v/>
      </c>
      <c r="G20" s="100" t="str">
        <f>IF(Calcu!$B15=FALSE,"",TEXT(Calcu!I15,Calcu!$Q$45))</f>
        <v/>
      </c>
      <c r="H20" s="25"/>
      <c r="I20" s="25"/>
      <c r="J20" s="100" t="str">
        <f>Calcu!C75</f>
        <v/>
      </c>
      <c r="K20" s="100" t="str">
        <f>IF(Calcu!$B75=FALSE,"",TEXT(Calcu!E75,Calcu!$Q$105))</f>
        <v/>
      </c>
      <c r="L20" s="100" t="str">
        <f>IF(Calcu!$B75=FALSE,"",TEXT(Calcu!F75,Calcu!$Q$105))</f>
        <v/>
      </c>
      <c r="M20" s="100" t="str">
        <f>IF(Calcu!$B75=FALSE,"",TEXT(Calcu!G75,Calcu!$Q$105))</f>
        <v/>
      </c>
      <c r="N20" s="100" t="str">
        <f>IF(Calcu!$B75=FALSE,"",TEXT(Calcu!H75,Calcu!$Q$105))</f>
        <v/>
      </c>
      <c r="O20" s="100" t="str">
        <f>IF(Calcu!$B75=FALSE,"",TEXT(Calcu!I75,Calcu!$Q$105))</f>
        <v/>
      </c>
      <c r="Q20" s="100" t="str">
        <f>Calcu!C255</f>
        <v/>
      </c>
      <c r="R20" s="100" t="str">
        <f>IF(Calcu!$B255=FALSE,"",TEXT(Calcu!E255,Calcu!$P$285))</f>
        <v/>
      </c>
      <c r="S20" s="100" t="str">
        <f>IF(Calcu!$B255=FALSE,"",TEXT(Calcu!F255,Calcu!$P$285))</f>
        <v/>
      </c>
      <c r="T20" s="100" t="str">
        <f>IF(Calcu!$B255=FALSE,"",TEXT(Calcu!G255,Calcu!$P$285))</f>
        <v/>
      </c>
      <c r="U20" s="100" t="str">
        <f>IF(Calcu!$B255=FALSE,"",TEXT(Calcu!H255,Calcu!$P$285))</f>
        <v/>
      </c>
      <c r="V20" s="100" t="str">
        <f>IF(Calcu!$B255=FALSE,"",TEXT(Calcu!I255,Calcu!$P$285))</f>
        <v/>
      </c>
    </row>
    <row r="21" spans="2:22" ht="13.5" customHeight="1">
      <c r="B21" s="100" t="str">
        <f>Calcu!C16</f>
        <v/>
      </c>
      <c r="C21" s="100" t="str">
        <f>IF(Calcu!$B16=FALSE,"",TEXT(Calcu!E16,Calcu!$Q$45))</f>
        <v/>
      </c>
      <c r="D21" s="100" t="str">
        <f>IF(Calcu!$B16=FALSE,"",TEXT(Calcu!F16,Calcu!$Q$45))</f>
        <v/>
      </c>
      <c r="E21" s="100" t="str">
        <f>IF(Calcu!$B16=FALSE,"",TEXT(Calcu!G16,Calcu!$Q$45))</f>
        <v/>
      </c>
      <c r="F21" s="100" t="str">
        <f>IF(Calcu!$B16=FALSE,"",TEXT(Calcu!H16,Calcu!$Q$45))</f>
        <v/>
      </c>
      <c r="G21" s="100" t="str">
        <f>IF(Calcu!$B16=FALSE,"",TEXT(Calcu!I16,Calcu!$Q$45))</f>
        <v/>
      </c>
      <c r="J21" s="100" t="str">
        <f>Calcu!C76</f>
        <v/>
      </c>
      <c r="K21" s="100" t="str">
        <f>IF(Calcu!$B76=FALSE,"",TEXT(Calcu!E76,Calcu!$Q$105))</f>
        <v/>
      </c>
      <c r="L21" s="100" t="str">
        <f>IF(Calcu!$B76=FALSE,"",TEXT(Calcu!F76,Calcu!$Q$105))</f>
        <v/>
      </c>
      <c r="M21" s="100" t="str">
        <f>IF(Calcu!$B76=FALSE,"",TEXT(Calcu!G76,Calcu!$Q$105))</f>
        <v/>
      </c>
      <c r="N21" s="100" t="str">
        <f>IF(Calcu!$B76=FALSE,"",TEXT(Calcu!H76,Calcu!$Q$105))</f>
        <v/>
      </c>
      <c r="O21" s="100" t="str">
        <f>IF(Calcu!$B76=FALSE,"",TEXT(Calcu!I76,Calcu!$Q$105))</f>
        <v/>
      </c>
      <c r="Q21" s="100" t="str">
        <f>Calcu!C256</f>
        <v/>
      </c>
      <c r="R21" s="100" t="str">
        <f>IF(Calcu!$B256=FALSE,"",TEXT(Calcu!E256,Calcu!$P$285))</f>
        <v/>
      </c>
      <c r="S21" s="100" t="str">
        <f>IF(Calcu!$B256=FALSE,"",TEXT(Calcu!F256,Calcu!$P$285))</f>
        <v/>
      </c>
      <c r="T21" s="100" t="str">
        <f>IF(Calcu!$B256=FALSE,"",TEXT(Calcu!G256,Calcu!$P$285))</f>
        <v/>
      </c>
      <c r="U21" s="100" t="str">
        <f>IF(Calcu!$B256=FALSE,"",TEXT(Calcu!H256,Calcu!$P$285))</f>
        <v/>
      </c>
      <c r="V21" s="100" t="str">
        <f>IF(Calcu!$B256=FALSE,"",TEXT(Calcu!I256,Calcu!$P$285))</f>
        <v/>
      </c>
    </row>
    <row r="22" spans="2:22" ht="13.5" customHeight="1">
      <c r="B22" s="100" t="str">
        <f>Calcu!C17</f>
        <v/>
      </c>
      <c r="C22" s="100" t="str">
        <f>IF(Calcu!$B17=FALSE,"",TEXT(Calcu!E17,Calcu!$Q$45))</f>
        <v/>
      </c>
      <c r="D22" s="100" t="str">
        <f>IF(Calcu!$B17=FALSE,"",TEXT(Calcu!F17,Calcu!$Q$45))</f>
        <v/>
      </c>
      <c r="E22" s="100" t="str">
        <f>IF(Calcu!$B17=FALSE,"",TEXT(Calcu!G17,Calcu!$Q$45))</f>
        <v/>
      </c>
      <c r="F22" s="100" t="str">
        <f>IF(Calcu!$B17=FALSE,"",TEXT(Calcu!H17,Calcu!$Q$45))</f>
        <v/>
      </c>
      <c r="G22" s="100" t="str">
        <f>IF(Calcu!$B17=FALSE,"",TEXT(Calcu!I17,Calcu!$Q$45))</f>
        <v/>
      </c>
      <c r="J22" s="100" t="str">
        <f>Calcu!C77</f>
        <v/>
      </c>
      <c r="K22" s="100" t="str">
        <f>IF(Calcu!$B77=FALSE,"",TEXT(Calcu!E77,Calcu!$Q$105))</f>
        <v/>
      </c>
      <c r="L22" s="100" t="str">
        <f>IF(Calcu!$B77=FALSE,"",TEXT(Calcu!F77,Calcu!$Q$105))</f>
        <v/>
      </c>
      <c r="M22" s="100" t="str">
        <f>IF(Calcu!$B77=FALSE,"",TEXT(Calcu!G77,Calcu!$Q$105))</f>
        <v/>
      </c>
      <c r="N22" s="100" t="str">
        <f>IF(Calcu!$B77=FALSE,"",TEXT(Calcu!H77,Calcu!$Q$105))</f>
        <v/>
      </c>
      <c r="O22" s="100" t="str">
        <f>IF(Calcu!$B77=FALSE,"",TEXT(Calcu!I77,Calcu!$Q$105))</f>
        <v/>
      </c>
      <c r="Q22" s="100" t="str">
        <f>Calcu!C257</f>
        <v/>
      </c>
      <c r="R22" s="100" t="str">
        <f>IF(Calcu!$B257=FALSE,"",TEXT(Calcu!E257,Calcu!$P$285))</f>
        <v/>
      </c>
      <c r="S22" s="100" t="str">
        <f>IF(Calcu!$B257=FALSE,"",TEXT(Calcu!F257,Calcu!$P$285))</f>
        <v/>
      </c>
      <c r="T22" s="100" t="str">
        <f>IF(Calcu!$B257=FALSE,"",TEXT(Calcu!G257,Calcu!$P$285))</f>
        <v/>
      </c>
      <c r="U22" s="100" t="str">
        <f>IF(Calcu!$B257=FALSE,"",TEXT(Calcu!H257,Calcu!$P$285))</f>
        <v/>
      </c>
      <c r="V22" s="100" t="str">
        <f>IF(Calcu!$B257=FALSE,"",TEXT(Calcu!I257,Calcu!$P$285))</f>
        <v/>
      </c>
    </row>
    <row r="23" spans="2:22" ht="13.5" customHeight="1">
      <c r="B23" s="100" t="str">
        <f>Calcu!C18</f>
        <v/>
      </c>
      <c r="C23" s="100" t="str">
        <f>IF(Calcu!$B18=FALSE,"",TEXT(Calcu!E18,Calcu!$Q$45))</f>
        <v/>
      </c>
      <c r="D23" s="100" t="str">
        <f>IF(Calcu!$B18=FALSE,"",TEXT(Calcu!F18,Calcu!$Q$45))</f>
        <v/>
      </c>
      <c r="E23" s="100" t="str">
        <f>IF(Calcu!$B18=FALSE,"",TEXT(Calcu!G18,Calcu!$Q$45))</f>
        <v/>
      </c>
      <c r="F23" s="100" t="str">
        <f>IF(Calcu!$B18=FALSE,"",TEXT(Calcu!H18,Calcu!$Q$45))</f>
        <v/>
      </c>
      <c r="G23" s="100" t="str">
        <f>IF(Calcu!$B18=FALSE,"",TEXT(Calcu!I18,Calcu!$Q$45))</f>
        <v/>
      </c>
      <c r="J23" s="100" t="str">
        <f>Calcu!C78</f>
        <v/>
      </c>
      <c r="K23" s="100" t="str">
        <f>IF(Calcu!$B78=FALSE,"",TEXT(Calcu!E78,Calcu!$Q$105))</f>
        <v/>
      </c>
      <c r="L23" s="100" t="str">
        <f>IF(Calcu!$B78=FALSE,"",TEXT(Calcu!F78,Calcu!$Q$105))</f>
        <v/>
      </c>
      <c r="M23" s="100" t="str">
        <f>IF(Calcu!$B78=FALSE,"",TEXT(Calcu!G78,Calcu!$Q$105))</f>
        <v/>
      </c>
      <c r="N23" s="100" t="str">
        <f>IF(Calcu!$B78=FALSE,"",TEXT(Calcu!H78,Calcu!$Q$105))</f>
        <v/>
      </c>
      <c r="O23" s="100" t="str">
        <f>IF(Calcu!$B78=FALSE,"",TEXT(Calcu!I78,Calcu!$Q$105))</f>
        <v/>
      </c>
      <c r="Q23" s="100" t="str">
        <f>Calcu!C258</f>
        <v/>
      </c>
      <c r="R23" s="100" t="str">
        <f>IF(Calcu!$B258=FALSE,"",TEXT(Calcu!E258,Calcu!$P$285))</f>
        <v/>
      </c>
      <c r="S23" s="100" t="str">
        <f>IF(Calcu!$B258=FALSE,"",TEXT(Calcu!F258,Calcu!$P$285))</f>
        <v/>
      </c>
      <c r="T23" s="100" t="str">
        <f>IF(Calcu!$B258=FALSE,"",TEXT(Calcu!G258,Calcu!$P$285))</f>
        <v/>
      </c>
      <c r="U23" s="100" t="str">
        <f>IF(Calcu!$B258=FALSE,"",TEXT(Calcu!H258,Calcu!$P$285))</f>
        <v/>
      </c>
      <c r="V23" s="100" t="str">
        <f>IF(Calcu!$B258=FALSE,"",TEXT(Calcu!I258,Calcu!$P$285))</f>
        <v/>
      </c>
    </row>
    <row r="24" spans="2:22" ht="13.5" customHeight="1">
      <c r="B24" s="100" t="str">
        <f>Calcu!C19</f>
        <v/>
      </c>
      <c r="C24" s="100" t="str">
        <f>IF(Calcu!$B19=FALSE,"",TEXT(Calcu!E19,Calcu!$Q$45))</f>
        <v/>
      </c>
      <c r="D24" s="100" t="str">
        <f>IF(Calcu!$B19=FALSE,"",TEXT(Calcu!F19,Calcu!$Q$45))</f>
        <v/>
      </c>
      <c r="E24" s="100" t="str">
        <f>IF(Calcu!$B19=FALSE,"",TEXT(Calcu!G19,Calcu!$Q$45))</f>
        <v/>
      </c>
      <c r="F24" s="100" t="str">
        <f>IF(Calcu!$B19=FALSE,"",TEXT(Calcu!H19,Calcu!$Q$45))</f>
        <v/>
      </c>
      <c r="G24" s="100" t="str">
        <f>IF(Calcu!$B19=FALSE,"",TEXT(Calcu!I19,Calcu!$Q$45))</f>
        <v/>
      </c>
      <c r="J24" s="100" t="str">
        <f>Calcu!C79</f>
        <v/>
      </c>
      <c r="K24" s="100" t="str">
        <f>IF(Calcu!$B79=FALSE,"",TEXT(Calcu!E79,Calcu!$Q$105))</f>
        <v/>
      </c>
      <c r="L24" s="100" t="str">
        <f>IF(Calcu!$B79=FALSE,"",TEXT(Calcu!F79,Calcu!$Q$105))</f>
        <v/>
      </c>
      <c r="M24" s="100" t="str">
        <f>IF(Calcu!$B79=FALSE,"",TEXT(Calcu!G79,Calcu!$Q$105))</f>
        <v/>
      </c>
      <c r="N24" s="100" t="str">
        <f>IF(Calcu!$B79=FALSE,"",TEXT(Calcu!H79,Calcu!$Q$105))</f>
        <v/>
      </c>
      <c r="O24" s="100" t="str">
        <f>IF(Calcu!$B79=FALSE,"",TEXT(Calcu!I79,Calcu!$Q$105))</f>
        <v/>
      </c>
      <c r="Q24" s="100" t="str">
        <f>Calcu!C259</f>
        <v/>
      </c>
      <c r="R24" s="100" t="str">
        <f>IF(Calcu!$B259=FALSE,"",TEXT(Calcu!E259,Calcu!$P$285))</f>
        <v/>
      </c>
      <c r="S24" s="100" t="str">
        <f>IF(Calcu!$B259=FALSE,"",TEXT(Calcu!F259,Calcu!$P$285))</f>
        <v/>
      </c>
      <c r="T24" s="100" t="str">
        <f>IF(Calcu!$B259=FALSE,"",TEXT(Calcu!G259,Calcu!$P$285))</f>
        <v/>
      </c>
      <c r="U24" s="100" t="str">
        <f>IF(Calcu!$B259=FALSE,"",TEXT(Calcu!H259,Calcu!$P$285))</f>
        <v/>
      </c>
      <c r="V24" s="100" t="str">
        <f>IF(Calcu!$B259=FALSE,"",TEXT(Calcu!I259,Calcu!$P$285))</f>
        <v/>
      </c>
    </row>
    <row r="25" spans="2:22" ht="13.5" customHeight="1">
      <c r="B25" s="100" t="str">
        <f>Calcu!C20</f>
        <v/>
      </c>
      <c r="C25" s="100" t="str">
        <f>IF(Calcu!$B20=FALSE,"",TEXT(Calcu!E20,Calcu!$Q$45))</f>
        <v/>
      </c>
      <c r="D25" s="100" t="str">
        <f>IF(Calcu!$B20=FALSE,"",TEXT(Calcu!F20,Calcu!$Q$45))</f>
        <v/>
      </c>
      <c r="E25" s="100" t="str">
        <f>IF(Calcu!$B20=FALSE,"",TEXT(Calcu!G20,Calcu!$Q$45))</f>
        <v/>
      </c>
      <c r="F25" s="100" t="str">
        <f>IF(Calcu!$B20=FALSE,"",TEXT(Calcu!H20,Calcu!$Q$45))</f>
        <v/>
      </c>
      <c r="G25" s="100" t="str">
        <f>IF(Calcu!$B20=FALSE,"",TEXT(Calcu!I20,Calcu!$Q$45))</f>
        <v/>
      </c>
      <c r="J25" s="100" t="str">
        <f>Calcu!C80</f>
        <v/>
      </c>
      <c r="K25" s="100" t="str">
        <f>IF(Calcu!$B80=FALSE,"",TEXT(Calcu!E80,Calcu!$Q$105))</f>
        <v/>
      </c>
      <c r="L25" s="100" t="str">
        <f>IF(Calcu!$B80=FALSE,"",TEXT(Calcu!F80,Calcu!$Q$105))</f>
        <v/>
      </c>
      <c r="M25" s="100" t="str">
        <f>IF(Calcu!$B80=FALSE,"",TEXT(Calcu!G80,Calcu!$Q$105))</f>
        <v/>
      </c>
      <c r="N25" s="100" t="str">
        <f>IF(Calcu!$B80=FALSE,"",TEXT(Calcu!H80,Calcu!$Q$105))</f>
        <v/>
      </c>
      <c r="O25" s="100" t="str">
        <f>IF(Calcu!$B80=FALSE,"",TEXT(Calcu!I80,Calcu!$Q$105))</f>
        <v/>
      </c>
      <c r="Q25" s="100" t="str">
        <f>Calcu!C260</f>
        <v/>
      </c>
      <c r="R25" s="100" t="str">
        <f>IF(Calcu!$B260=FALSE,"",TEXT(Calcu!E260,Calcu!$P$285))</f>
        <v/>
      </c>
      <c r="S25" s="100" t="str">
        <f>IF(Calcu!$B260=FALSE,"",TEXT(Calcu!F260,Calcu!$P$285))</f>
        <v/>
      </c>
      <c r="T25" s="100" t="str">
        <f>IF(Calcu!$B260=FALSE,"",TEXT(Calcu!G260,Calcu!$P$285))</f>
        <v/>
      </c>
      <c r="U25" s="100" t="str">
        <f>IF(Calcu!$B260=FALSE,"",TEXT(Calcu!H260,Calcu!$P$285))</f>
        <v/>
      </c>
      <c r="V25" s="100" t="str">
        <f>IF(Calcu!$B260=FALSE,"",TEXT(Calcu!I260,Calcu!$P$285))</f>
        <v/>
      </c>
    </row>
    <row r="26" spans="2:22" ht="13.5" customHeight="1">
      <c r="B26" s="100" t="str">
        <f>Calcu!C21</f>
        <v/>
      </c>
      <c r="C26" s="100" t="str">
        <f>IF(Calcu!$B21=FALSE,"",TEXT(Calcu!E21,Calcu!$Q$45))</f>
        <v/>
      </c>
      <c r="D26" s="100" t="str">
        <f>IF(Calcu!$B21=FALSE,"",TEXT(Calcu!F21,Calcu!$Q$45))</f>
        <v/>
      </c>
      <c r="E26" s="100" t="str">
        <f>IF(Calcu!$B21=FALSE,"",TEXT(Calcu!G21,Calcu!$Q$45))</f>
        <v/>
      </c>
      <c r="F26" s="100" t="str">
        <f>IF(Calcu!$B21=FALSE,"",TEXT(Calcu!H21,Calcu!$Q$45))</f>
        <v/>
      </c>
      <c r="G26" s="100" t="str">
        <f>IF(Calcu!$B21=FALSE,"",TEXT(Calcu!I21,Calcu!$Q$45))</f>
        <v/>
      </c>
      <c r="J26" s="100" t="str">
        <f>Calcu!C81</f>
        <v/>
      </c>
      <c r="K26" s="100" t="str">
        <f>IF(Calcu!$B81=FALSE,"",TEXT(Calcu!E81,Calcu!$Q$105))</f>
        <v/>
      </c>
      <c r="L26" s="100" t="str">
        <f>IF(Calcu!$B81=FALSE,"",TEXT(Calcu!F81,Calcu!$Q$105))</f>
        <v/>
      </c>
      <c r="M26" s="100" t="str">
        <f>IF(Calcu!$B81=FALSE,"",TEXT(Calcu!G81,Calcu!$Q$105))</f>
        <v/>
      </c>
      <c r="N26" s="100" t="str">
        <f>IF(Calcu!$B81=FALSE,"",TEXT(Calcu!H81,Calcu!$Q$105))</f>
        <v/>
      </c>
      <c r="O26" s="100" t="str">
        <f>IF(Calcu!$B81=FALSE,"",TEXT(Calcu!I81,Calcu!$Q$105))</f>
        <v/>
      </c>
      <c r="Q26" s="100" t="str">
        <f>Calcu!C261</f>
        <v/>
      </c>
      <c r="R26" s="100" t="str">
        <f>IF(Calcu!$B261=FALSE,"",TEXT(Calcu!E261,Calcu!$P$285))</f>
        <v/>
      </c>
      <c r="S26" s="100" t="str">
        <f>IF(Calcu!$B261=FALSE,"",TEXT(Calcu!F261,Calcu!$P$285))</f>
        <v/>
      </c>
      <c r="T26" s="100" t="str">
        <f>IF(Calcu!$B261=FALSE,"",TEXT(Calcu!G261,Calcu!$P$285))</f>
        <v/>
      </c>
      <c r="U26" s="100" t="str">
        <f>IF(Calcu!$B261=FALSE,"",TEXT(Calcu!H261,Calcu!$P$285))</f>
        <v/>
      </c>
      <c r="V26" s="100" t="str">
        <f>IF(Calcu!$B261=FALSE,"",TEXT(Calcu!I261,Calcu!$P$285))</f>
        <v/>
      </c>
    </row>
    <row r="27" spans="2:22" ht="13.5" customHeight="1">
      <c r="B27" s="100" t="str">
        <f>Calcu!C22</f>
        <v/>
      </c>
      <c r="C27" s="100" t="str">
        <f>IF(Calcu!$B22=FALSE,"",TEXT(Calcu!E22,Calcu!$Q$45))</f>
        <v/>
      </c>
      <c r="D27" s="100" t="str">
        <f>IF(Calcu!$B22=FALSE,"",TEXT(Calcu!F22,Calcu!$Q$45))</f>
        <v/>
      </c>
      <c r="E27" s="100" t="str">
        <f>IF(Calcu!$B22=FALSE,"",TEXT(Calcu!G22,Calcu!$Q$45))</f>
        <v/>
      </c>
      <c r="F27" s="100" t="str">
        <f>IF(Calcu!$B22=FALSE,"",TEXT(Calcu!H22,Calcu!$Q$45))</f>
        <v/>
      </c>
      <c r="G27" s="100" t="str">
        <f>IF(Calcu!$B22=FALSE,"",TEXT(Calcu!I22,Calcu!$Q$45))</f>
        <v/>
      </c>
      <c r="J27" s="100" t="str">
        <f>Calcu!C82</f>
        <v/>
      </c>
      <c r="K27" s="100" t="str">
        <f>IF(Calcu!$B82=FALSE,"",TEXT(Calcu!E82,Calcu!$Q$105))</f>
        <v/>
      </c>
      <c r="L27" s="100" t="str">
        <f>IF(Calcu!$B82=FALSE,"",TEXT(Calcu!F82,Calcu!$Q$105))</f>
        <v/>
      </c>
      <c r="M27" s="100" t="str">
        <f>IF(Calcu!$B82=FALSE,"",TEXT(Calcu!G82,Calcu!$Q$105))</f>
        <v/>
      </c>
      <c r="N27" s="100" t="str">
        <f>IF(Calcu!$B82=FALSE,"",TEXT(Calcu!H82,Calcu!$Q$105))</f>
        <v/>
      </c>
      <c r="O27" s="100" t="str">
        <f>IF(Calcu!$B82=FALSE,"",TEXT(Calcu!I82,Calcu!$Q$105))</f>
        <v/>
      </c>
      <c r="Q27" s="100" t="str">
        <f>Calcu!C262</f>
        <v/>
      </c>
      <c r="R27" s="100" t="str">
        <f>IF(Calcu!$B262=FALSE,"",TEXT(Calcu!E262,Calcu!$P$285))</f>
        <v/>
      </c>
      <c r="S27" s="100" t="str">
        <f>IF(Calcu!$B262=FALSE,"",TEXT(Calcu!F262,Calcu!$P$285))</f>
        <v/>
      </c>
      <c r="T27" s="100" t="str">
        <f>IF(Calcu!$B262=FALSE,"",TEXT(Calcu!G262,Calcu!$P$285))</f>
        <v/>
      </c>
      <c r="U27" s="100" t="str">
        <f>IF(Calcu!$B262=FALSE,"",TEXT(Calcu!H262,Calcu!$P$285))</f>
        <v/>
      </c>
      <c r="V27" s="100" t="str">
        <f>IF(Calcu!$B262=FALSE,"",TEXT(Calcu!I262,Calcu!$P$285))</f>
        <v/>
      </c>
    </row>
    <row r="28" spans="2:22" ht="13.5" customHeight="1">
      <c r="B28" s="100" t="str">
        <f>Calcu!C23</f>
        <v/>
      </c>
      <c r="C28" s="100" t="str">
        <f>IF(Calcu!$B23=FALSE,"",TEXT(Calcu!E23,Calcu!$Q$45))</f>
        <v/>
      </c>
      <c r="D28" s="100" t="str">
        <f>IF(Calcu!$B23=FALSE,"",TEXT(Calcu!F23,Calcu!$Q$45))</f>
        <v/>
      </c>
      <c r="E28" s="100" t="str">
        <f>IF(Calcu!$B23=FALSE,"",TEXT(Calcu!G23,Calcu!$Q$45))</f>
        <v/>
      </c>
      <c r="F28" s="100" t="str">
        <f>IF(Calcu!$B23=FALSE,"",TEXT(Calcu!H23,Calcu!$Q$45))</f>
        <v/>
      </c>
      <c r="G28" s="100" t="str">
        <f>IF(Calcu!$B23=FALSE,"",TEXT(Calcu!I23,Calcu!$Q$45))</f>
        <v/>
      </c>
      <c r="J28" s="100" t="str">
        <f>Calcu!C83</f>
        <v/>
      </c>
      <c r="K28" s="100" t="str">
        <f>IF(Calcu!$B83=FALSE,"",TEXT(Calcu!E83,Calcu!$Q$105))</f>
        <v/>
      </c>
      <c r="L28" s="100" t="str">
        <f>IF(Calcu!$B83=FALSE,"",TEXT(Calcu!F83,Calcu!$Q$105))</f>
        <v/>
      </c>
      <c r="M28" s="100" t="str">
        <f>IF(Calcu!$B83=FALSE,"",TEXT(Calcu!G83,Calcu!$Q$105))</f>
        <v/>
      </c>
      <c r="N28" s="100" t="str">
        <f>IF(Calcu!$B83=FALSE,"",TEXT(Calcu!H83,Calcu!$Q$105))</f>
        <v/>
      </c>
      <c r="O28" s="100" t="str">
        <f>IF(Calcu!$B83=FALSE,"",TEXT(Calcu!I83,Calcu!$Q$105))</f>
        <v/>
      </c>
      <c r="Q28" s="100" t="str">
        <f>Calcu!C263</f>
        <v/>
      </c>
      <c r="R28" s="100" t="str">
        <f>IF(Calcu!$B263=FALSE,"",TEXT(Calcu!E263,Calcu!$P$285))</f>
        <v/>
      </c>
      <c r="S28" s="100" t="str">
        <f>IF(Calcu!$B263=FALSE,"",TEXT(Calcu!F263,Calcu!$P$285))</f>
        <v/>
      </c>
      <c r="T28" s="100" t="str">
        <f>IF(Calcu!$B263=FALSE,"",TEXT(Calcu!G263,Calcu!$P$285))</f>
        <v/>
      </c>
      <c r="U28" s="100" t="str">
        <f>IF(Calcu!$B263=FALSE,"",TEXT(Calcu!H263,Calcu!$P$285))</f>
        <v/>
      </c>
      <c r="V28" s="100" t="str">
        <f>IF(Calcu!$B263=FALSE,"",TEXT(Calcu!I263,Calcu!$P$285))</f>
        <v/>
      </c>
    </row>
    <row r="29" spans="2:22" ht="13.5" customHeight="1">
      <c r="B29" s="100" t="str">
        <f>Calcu!C24</f>
        <v/>
      </c>
      <c r="C29" s="100" t="str">
        <f>IF(Calcu!$B24=FALSE,"",TEXT(Calcu!E24,Calcu!$Q$45))</f>
        <v/>
      </c>
      <c r="D29" s="100" t="str">
        <f>IF(Calcu!$B24=FALSE,"",TEXT(Calcu!F24,Calcu!$Q$45))</f>
        <v/>
      </c>
      <c r="E29" s="100" t="str">
        <f>IF(Calcu!$B24=FALSE,"",TEXT(Calcu!G24,Calcu!$Q$45))</f>
        <v/>
      </c>
      <c r="F29" s="100" t="str">
        <f>IF(Calcu!$B24=FALSE,"",TEXT(Calcu!H24,Calcu!$Q$45))</f>
        <v/>
      </c>
      <c r="G29" s="100" t="str">
        <f>IF(Calcu!$B24=FALSE,"",TEXT(Calcu!I24,Calcu!$Q$45))</f>
        <v/>
      </c>
      <c r="J29" s="100" t="str">
        <f>Calcu!C84</f>
        <v/>
      </c>
      <c r="K29" s="100" t="str">
        <f>IF(Calcu!$B84=FALSE,"",TEXT(Calcu!E84,Calcu!$Q$105))</f>
        <v/>
      </c>
      <c r="L29" s="100" t="str">
        <f>IF(Calcu!$B84=FALSE,"",TEXT(Calcu!F84,Calcu!$Q$105))</f>
        <v/>
      </c>
      <c r="M29" s="100" t="str">
        <f>IF(Calcu!$B84=FALSE,"",TEXT(Calcu!G84,Calcu!$Q$105))</f>
        <v/>
      </c>
      <c r="N29" s="100" t="str">
        <f>IF(Calcu!$B84=FALSE,"",TEXT(Calcu!H84,Calcu!$Q$105))</f>
        <v/>
      </c>
      <c r="O29" s="100" t="str">
        <f>IF(Calcu!$B84=FALSE,"",TEXT(Calcu!I84,Calcu!$Q$105))</f>
        <v/>
      </c>
      <c r="Q29" s="100" t="str">
        <f>Calcu!C264</f>
        <v/>
      </c>
      <c r="R29" s="100" t="str">
        <f>IF(Calcu!$B264=FALSE,"",TEXT(Calcu!E264,Calcu!$P$285))</f>
        <v/>
      </c>
      <c r="S29" s="100" t="str">
        <f>IF(Calcu!$B264=FALSE,"",TEXT(Calcu!F264,Calcu!$P$285))</f>
        <v/>
      </c>
      <c r="T29" s="100" t="str">
        <f>IF(Calcu!$B264=FALSE,"",TEXT(Calcu!G264,Calcu!$P$285))</f>
        <v/>
      </c>
      <c r="U29" s="100" t="str">
        <f>IF(Calcu!$B264=FALSE,"",TEXT(Calcu!H264,Calcu!$P$285))</f>
        <v/>
      </c>
      <c r="V29" s="100" t="str">
        <f>IF(Calcu!$B264=FALSE,"",TEXT(Calcu!I264,Calcu!$P$285))</f>
        <v/>
      </c>
    </row>
    <row r="30" spans="2:22" ht="13.5" customHeight="1">
      <c r="B30" s="100" t="str">
        <f>Calcu!C25</f>
        <v/>
      </c>
      <c r="C30" s="100" t="str">
        <f>IF(Calcu!$B25=FALSE,"",TEXT(Calcu!E25,Calcu!$Q$45))</f>
        <v/>
      </c>
      <c r="D30" s="100" t="str">
        <f>IF(Calcu!$B25=FALSE,"",TEXT(Calcu!F25,Calcu!$Q$45))</f>
        <v/>
      </c>
      <c r="E30" s="100" t="str">
        <f>IF(Calcu!$B25=FALSE,"",TEXT(Calcu!G25,Calcu!$Q$45))</f>
        <v/>
      </c>
      <c r="F30" s="100" t="str">
        <f>IF(Calcu!$B25=FALSE,"",TEXT(Calcu!H25,Calcu!$Q$45))</f>
        <v/>
      </c>
      <c r="G30" s="100" t="str">
        <f>IF(Calcu!$B25=FALSE,"",TEXT(Calcu!I25,Calcu!$Q$45))</f>
        <v/>
      </c>
      <c r="J30" s="100" t="str">
        <f>Calcu!C85</f>
        <v/>
      </c>
      <c r="K30" s="100" t="str">
        <f>IF(Calcu!$B85=FALSE,"",TEXT(Calcu!E85,Calcu!$Q$105))</f>
        <v/>
      </c>
      <c r="L30" s="100" t="str">
        <f>IF(Calcu!$B85=FALSE,"",TEXT(Calcu!F85,Calcu!$Q$105))</f>
        <v/>
      </c>
      <c r="M30" s="100" t="str">
        <f>IF(Calcu!$B85=FALSE,"",TEXT(Calcu!G85,Calcu!$Q$105))</f>
        <v/>
      </c>
      <c r="N30" s="100" t="str">
        <f>IF(Calcu!$B85=FALSE,"",TEXT(Calcu!H85,Calcu!$Q$105))</f>
        <v/>
      </c>
      <c r="O30" s="100" t="str">
        <f>IF(Calcu!$B85=FALSE,"",TEXT(Calcu!I85,Calcu!$Q$105))</f>
        <v/>
      </c>
      <c r="Q30" s="100" t="str">
        <f>Calcu!C265</f>
        <v/>
      </c>
      <c r="R30" s="100" t="str">
        <f>IF(Calcu!$B265=FALSE,"",TEXT(Calcu!E265,Calcu!$P$285))</f>
        <v/>
      </c>
      <c r="S30" s="100" t="str">
        <f>IF(Calcu!$B265=FALSE,"",TEXT(Calcu!F265,Calcu!$P$285))</f>
        <v/>
      </c>
      <c r="T30" s="100" t="str">
        <f>IF(Calcu!$B265=FALSE,"",TEXT(Calcu!G265,Calcu!$P$285))</f>
        <v/>
      </c>
      <c r="U30" s="100" t="str">
        <f>IF(Calcu!$B265=FALSE,"",TEXT(Calcu!H265,Calcu!$P$285))</f>
        <v/>
      </c>
      <c r="V30" s="100" t="str">
        <f>IF(Calcu!$B265=FALSE,"",TEXT(Calcu!I265,Calcu!$P$285))</f>
        <v/>
      </c>
    </row>
    <row r="31" spans="2:22" ht="13.5" customHeight="1">
      <c r="B31" s="100" t="str">
        <f>Calcu!C26</f>
        <v/>
      </c>
      <c r="C31" s="100" t="str">
        <f>IF(Calcu!$B26=FALSE,"",TEXT(Calcu!E26,Calcu!$Q$45))</f>
        <v/>
      </c>
      <c r="D31" s="100" t="str">
        <f>IF(Calcu!$B26=FALSE,"",TEXT(Calcu!F26,Calcu!$Q$45))</f>
        <v/>
      </c>
      <c r="E31" s="100" t="str">
        <f>IF(Calcu!$B26=FALSE,"",TEXT(Calcu!G26,Calcu!$Q$45))</f>
        <v/>
      </c>
      <c r="F31" s="100" t="str">
        <f>IF(Calcu!$B26=FALSE,"",TEXT(Calcu!H26,Calcu!$Q$45))</f>
        <v/>
      </c>
      <c r="G31" s="100" t="str">
        <f>IF(Calcu!$B26=FALSE,"",TEXT(Calcu!I26,Calcu!$Q$45))</f>
        <v/>
      </c>
      <c r="J31" s="100" t="str">
        <f>Calcu!C86</f>
        <v/>
      </c>
      <c r="K31" s="100" t="str">
        <f>IF(Calcu!$B86=FALSE,"",TEXT(Calcu!E86,Calcu!$Q$105))</f>
        <v/>
      </c>
      <c r="L31" s="100" t="str">
        <f>IF(Calcu!$B86=FALSE,"",TEXT(Calcu!F86,Calcu!$Q$105))</f>
        <v/>
      </c>
      <c r="M31" s="100" t="str">
        <f>IF(Calcu!$B86=FALSE,"",TEXT(Calcu!G86,Calcu!$Q$105))</f>
        <v/>
      </c>
      <c r="N31" s="100" t="str">
        <f>IF(Calcu!$B86=FALSE,"",TEXT(Calcu!H86,Calcu!$Q$105))</f>
        <v/>
      </c>
      <c r="O31" s="100" t="str">
        <f>IF(Calcu!$B86=FALSE,"",TEXT(Calcu!I86,Calcu!$Q$105))</f>
        <v/>
      </c>
      <c r="Q31" s="100" t="str">
        <f>Calcu!C266</f>
        <v/>
      </c>
      <c r="R31" s="100" t="str">
        <f>IF(Calcu!$B266=FALSE,"",TEXT(Calcu!E266,Calcu!$P$285))</f>
        <v/>
      </c>
      <c r="S31" s="100" t="str">
        <f>IF(Calcu!$B266=FALSE,"",TEXT(Calcu!F266,Calcu!$P$285))</f>
        <v/>
      </c>
      <c r="T31" s="100" t="str">
        <f>IF(Calcu!$B266=FALSE,"",TEXT(Calcu!G266,Calcu!$P$285))</f>
        <v/>
      </c>
      <c r="U31" s="100" t="str">
        <f>IF(Calcu!$B266=FALSE,"",TEXT(Calcu!H266,Calcu!$P$285))</f>
        <v/>
      </c>
      <c r="V31" s="100" t="str">
        <f>IF(Calcu!$B266=FALSE,"",TEXT(Calcu!I266,Calcu!$P$285))</f>
        <v/>
      </c>
    </row>
    <row r="32" spans="2:22" ht="13.5" customHeight="1">
      <c r="B32" s="100" t="str">
        <f>Calcu!C27</f>
        <v/>
      </c>
      <c r="C32" s="100" t="str">
        <f>IF(Calcu!$B27=FALSE,"",TEXT(Calcu!E27,Calcu!$Q$45))</f>
        <v/>
      </c>
      <c r="D32" s="100" t="str">
        <f>IF(Calcu!$B27=FALSE,"",TEXT(Calcu!F27,Calcu!$Q$45))</f>
        <v/>
      </c>
      <c r="E32" s="100" t="str">
        <f>IF(Calcu!$B27=FALSE,"",TEXT(Calcu!G27,Calcu!$Q$45))</f>
        <v/>
      </c>
      <c r="F32" s="100" t="str">
        <f>IF(Calcu!$B27=FALSE,"",TEXT(Calcu!H27,Calcu!$Q$45))</f>
        <v/>
      </c>
      <c r="G32" s="100" t="str">
        <f>IF(Calcu!$B27=FALSE,"",TEXT(Calcu!I27,Calcu!$Q$45))</f>
        <v/>
      </c>
      <c r="J32" s="100" t="str">
        <f>Calcu!C87</f>
        <v/>
      </c>
      <c r="K32" s="100" t="str">
        <f>IF(Calcu!$B87=FALSE,"",TEXT(Calcu!E87,Calcu!$Q$105))</f>
        <v/>
      </c>
      <c r="L32" s="100" t="str">
        <f>IF(Calcu!$B87=FALSE,"",TEXT(Calcu!F87,Calcu!$Q$105))</f>
        <v/>
      </c>
      <c r="M32" s="100" t="str">
        <f>IF(Calcu!$B87=FALSE,"",TEXT(Calcu!G87,Calcu!$Q$105))</f>
        <v/>
      </c>
      <c r="N32" s="100" t="str">
        <f>IF(Calcu!$B87=FALSE,"",TEXT(Calcu!H87,Calcu!$Q$105))</f>
        <v/>
      </c>
      <c r="O32" s="100" t="str">
        <f>IF(Calcu!$B87=FALSE,"",TEXT(Calcu!I87,Calcu!$Q$105))</f>
        <v/>
      </c>
      <c r="Q32" s="100" t="str">
        <f>Calcu!C267</f>
        <v/>
      </c>
      <c r="R32" s="100" t="str">
        <f>IF(Calcu!$B267=FALSE,"",TEXT(Calcu!E267,Calcu!$P$285))</f>
        <v/>
      </c>
      <c r="S32" s="100" t="str">
        <f>IF(Calcu!$B267=FALSE,"",TEXT(Calcu!F267,Calcu!$P$285))</f>
        <v/>
      </c>
      <c r="T32" s="100" t="str">
        <f>IF(Calcu!$B267=FALSE,"",TEXT(Calcu!G267,Calcu!$P$285))</f>
        <v/>
      </c>
      <c r="U32" s="100" t="str">
        <f>IF(Calcu!$B267=FALSE,"",TEXT(Calcu!H267,Calcu!$P$285))</f>
        <v/>
      </c>
      <c r="V32" s="100" t="str">
        <f>IF(Calcu!$B267=FALSE,"",TEXT(Calcu!I267,Calcu!$P$285))</f>
        <v/>
      </c>
    </row>
    <row r="33" spans="1:22" ht="13.5" customHeight="1">
      <c r="B33" s="100" t="str">
        <f>Calcu!C28</f>
        <v/>
      </c>
      <c r="C33" s="100" t="str">
        <f>IF(Calcu!$B28=FALSE,"",TEXT(Calcu!E28,Calcu!$Q$45))</f>
        <v/>
      </c>
      <c r="D33" s="100" t="str">
        <f>IF(Calcu!$B28=FALSE,"",TEXT(Calcu!F28,Calcu!$Q$45))</f>
        <v/>
      </c>
      <c r="E33" s="100" t="str">
        <f>IF(Calcu!$B28=FALSE,"",TEXT(Calcu!G28,Calcu!$Q$45))</f>
        <v/>
      </c>
      <c r="F33" s="100" t="str">
        <f>IF(Calcu!$B28=FALSE,"",TEXT(Calcu!H28,Calcu!$Q$45))</f>
        <v/>
      </c>
      <c r="G33" s="100" t="str">
        <f>IF(Calcu!$B28=FALSE,"",TEXT(Calcu!I28,Calcu!$Q$45))</f>
        <v/>
      </c>
      <c r="J33" s="100" t="str">
        <f>Calcu!C88</f>
        <v/>
      </c>
      <c r="K33" s="100" t="str">
        <f>IF(Calcu!$B88=FALSE,"",TEXT(Calcu!E88,Calcu!$Q$105))</f>
        <v/>
      </c>
      <c r="L33" s="100" t="str">
        <f>IF(Calcu!$B88=FALSE,"",TEXT(Calcu!F88,Calcu!$Q$105))</f>
        <v/>
      </c>
      <c r="M33" s="100" t="str">
        <f>IF(Calcu!$B88=FALSE,"",TEXT(Calcu!G88,Calcu!$Q$105))</f>
        <v/>
      </c>
      <c r="N33" s="100" t="str">
        <f>IF(Calcu!$B88=FALSE,"",TEXT(Calcu!H88,Calcu!$Q$105))</f>
        <v/>
      </c>
      <c r="O33" s="100" t="str">
        <f>IF(Calcu!$B88=FALSE,"",TEXT(Calcu!I88,Calcu!$Q$105))</f>
        <v/>
      </c>
      <c r="Q33" s="100" t="str">
        <f>Calcu!C268</f>
        <v/>
      </c>
      <c r="R33" s="100" t="str">
        <f>IF(Calcu!$B268=FALSE,"",TEXT(Calcu!E268,Calcu!$P$285))</f>
        <v/>
      </c>
      <c r="S33" s="100" t="str">
        <f>IF(Calcu!$B268=FALSE,"",TEXT(Calcu!F268,Calcu!$P$285))</f>
        <v/>
      </c>
      <c r="T33" s="100" t="str">
        <f>IF(Calcu!$B268=FALSE,"",TEXT(Calcu!G268,Calcu!$P$285))</f>
        <v/>
      </c>
      <c r="U33" s="100" t="str">
        <f>IF(Calcu!$B268=FALSE,"",TEXT(Calcu!H268,Calcu!$P$285))</f>
        <v/>
      </c>
      <c r="V33" s="100" t="str">
        <f>IF(Calcu!$B268=FALSE,"",TEXT(Calcu!I268,Calcu!$P$285))</f>
        <v/>
      </c>
    </row>
    <row r="34" spans="1:22" ht="13.5" customHeight="1">
      <c r="B34" s="100" t="str">
        <f>Calcu!C29</f>
        <v/>
      </c>
      <c r="C34" s="100" t="str">
        <f>IF(Calcu!$B29=FALSE,"",TEXT(Calcu!E29,Calcu!$Q$45))</f>
        <v/>
      </c>
      <c r="D34" s="100" t="str">
        <f>IF(Calcu!$B29=FALSE,"",TEXT(Calcu!F29,Calcu!$Q$45))</f>
        <v/>
      </c>
      <c r="E34" s="100" t="str">
        <f>IF(Calcu!$B29=FALSE,"",TEXT(Calcu!G29,Calcu!$Q$45))</f>
        <v/>
      </c>
      <c r="F34" s="100" t="str">
        <f>IF(Calcu!$B29=FALSE,"",TEXT(Calcu!H29,Calcu!$Q$45))</f>
        <v/>
      </c>
      <c r="G34" s="100" t="str">
        <f>IF(Calcu!$B29=FALSE,"",TEXT(Calcu!I29,Calcu!$Q$45))</f>
        <v/>
      </c>
      <c r="J34" s="100" t="str">
        <f>Calcu!C89</f>
        <v/>
      </c>
      <c r="K34" s="100" t="str">
        <f>IF(Calcu!$B89=FALSE,"",TEXT(Calcu!E89,Calcu!$Q$105))</f>
        <v/>
      </c>
      <c r="L34" s="100" t="str">
        <f>IF(Calcu!$B89=FALSE,"",TEXT(Calcu!F89,Calcu!$Q$105))</f>
        <v/>
      </c>
      <c r="M34" s="100" t="str">
        <f>IF(Calcu!$B89=FALSE,"",TEXT(Calcu!G89,Calcu!$Q$105))</f>
        <v/>
      </c>
      <c r="N34" s="100" t="str">
        <f>IF(Calcu!$B89=FALSE,"",TEXT(Calcu!H89,Calcu!$Q$105))</f>
        <v/>
      </c>
      <c r="O34" s="100" t="str">
        <f>IF(Calcu!$B89=FALSE,"",TEXT(Calcu!I89,Calcu!$Q$105))</f>
        <v/>
      </c>
      <c r="Q34" s="100" t="str">
        <f>Calcu!C269</f>
        <v/>
      </c>
      <c r="R34" s="100" t="str">
        <f>IF(Calcu!$B269=FALSE,"",TEXT(Calcu!E269,Calcu!$P$285))</f>
        <v/>
      </c>
      <c r="S34" s="100" t="str">
        <f>IF(Calcu!$B269=FALSE,"",TEXT(Calcu!F269,Calcu!$P$285))</f>
        <v/>
      </c>
      <c r="T34" s="100" t="str">
        <f>IF(Calcu!$B269=FALSE,"",TEXT(Calcu!G269,Calcu!$P$285))</f>
        <v/>
      </c>
      <c r="U34" s="100" t="str">
        <f>IF(Calcu!$B269=FALSE,"",TEXT(Calcu!H269,Calcu!$P$285))</f>
        <v/>
      </c>
      <c r="V34" s="100" t="str">
        <f>IF(Calcu!$B269=FALSE,"",TEXT(Calcu!I269,Calcu!$P$285))</f>
        <v/>
      </c>
    </row>
    <row r="36" spans="1:22" s="28" customFormat="1" ht="15" customHeight="1">
      <c r="A36" s="46"/>
      <c r="H36" s="25"/>
      <c r="I36" s="25"/>
    </row>
    <row r="37" spans="1:22" s="28" customFormat="1" ht="15" customHeight="1">
      <c r="A37" s="46"/>
      <c r="H37" s="25"/>
      <c r="I37" s="25"/>
    </row>
    <row r="38" spans="1:22" s="28" customFormat="1" ht="15" customHeight="1">
      <c r="A38" s="46"/>
      <c r="B38" s="46" t="s">
        <v>559</v>
      </c>
      <c r="D38" s="25"/>
      <c r="E38" s="25"/>
      <c r="F38" s="25"/>
      <c r="G38" s="25"/>
      <c r="H38" s="25"/>
      <c r="I38" s="25"/>
      <c r="J38" s="46" t="s">
        <v>560</v>
      </c>
      <c r="L38" s="25"/>
      <c r="M38" s="25"/>
      <c r="N38" s="25"/>
      <c r="O38" s="25"/>
    </row>
    <row r="39" spans="1:22" s="28" customFormat="1" ht="15" customHeight="1">
      <c r="A39" s="46"/>
      <c r="B39" s="99" t="s">
        <v>108</v>
      </c>
      <c r="C39" s="99" t="s">
        <v>62</v>
      </c>
      <c r="D39" s="99" t="s">
        <v>60</v>
      </c>
      <c r="E39" s="25"/>
      <c r="F39" s="25"/>
      <c r="G39" s="25"/>
      <c r="H39" s="25"/>
      <c r="I39" s="25"/>
      <c r="J39" s="99" t="s">
        <v>108</v>
      </c>
      <c r="K39" s="99" t="s">
        <v>62</v>
      </c>
      <c r="L39" s="99" t="s">
        <v>60</v>
      </c>
      <c r="M39" s="25"/>
      <c r="N39" s="25"/>
      <c r="O39" s="25"/>
    </row>
    <row r="40" spans="1:22" s="28" customFormat="1" ht="15" customHeight="1">
      <c r="A40" s="46"/>
      <c r="B40" s="100">
        <f>Calcu!E124</f>
        <v>0</v>
      </c>
      <c r="C40" s="100">
        <f>Calcu!F124</f>
        <v>0</v>
      </c>
      <c r="D40" s="100">
        <f>Calcu!H124</f>
        <v>0</v>
      </c>
      <c r="E40" s="25"/>
      <c r="F40" s="25"/>
      <c r="G40" s="25"/>
      <c r="H40" s="25"/>
      <c r="I40" s="25"/>
      <c r="J40" s="100">
        <f>Calcu!E184</f>
        <v>0</v>
      </c>
      <c r="K40" s="100">
        <f>Calcu!F184</f>
        <v>0</v>
      </c>
      <c r="L40" s="100">
        <f>Calcu!H184</f>
        <v>0</v>
      </c>
      <c r="M40" s="25"/>
      <c r="N40" s="25"/>
      <c r="O40" s="25"/>
    </row>
    <row r="41" spans="1:22" ht="13.5" customHeight="1">
      <c r="A41" s="29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22" ht="13.5" customHeight="1">
      <c r="B42" s="103" t="s">
        <v>86</v>
      </c>
      <c r="C42" s="25"/>
      <c r="D42" s="25"/>
      <c r="E42" s="25"/>
      <c r="F42" s="25"/>
      <c r="G42" s="25"/>
      <c r="H42" s="25"/>
      <c r="I42" s="25"/>
      <c r="J42" s="103" t="s">
        <v>86</v>
      </c>
      <c r="K42" s="25"/>
      <c r="L42" s="25"/>
      <c r="M42" s="25"/>
      <c r="N42" s="25"/>
      <c r="O42" s="25"/>
    </row>
    <row r="43" spans="1:22" ht="13.5" customHeight="1">
      <c r="B43" s="104" t="s">
        <v>120</v>
      </c>
      <c r="F43" s="25"/>
      <c r="G43" s="25"/>
      <c r="H43" s="25"/>
      <c r="I43" s="25"/>
      <c r="J43" s="104" t="s">
        <v>120</v>
      </c>
      <c r="K43" s="31"/>
      <c r="L43" s="31"/>
      <c r="M43" s="26"/>
      <c r="N43" s="25"/>
      <c r="O43" s="25"/>
    </row>
    <row r="44" spans="1:22" ht="13.5" customHeight="1">
      <c r="B44" s="425" t="s">
        <v>92</v>
      </c>
      <c r="C44" s="427" t="str">
        <f>Calcu!E127</f>
        <v>비접촉 좌표 측정기 지시값</v>
      </c>
      <c r="D44" s="428"/>
      <c r="E44" s="428"/>
      <c r="F44" s="428"/>
      <c r="G44" s="429"/>
      <c r="H44" s="25"/>
      <c r="I44" s="25"/>
      <c r="J44" s="425" t="s">
        <v>92</v>
      </c>
      <c r="K44" s="427" t="str">
        <f>Calcu!E187</f>
        <v>비접촉 좌표 측정기 지시값</v>
      </c>
      <c r="L44" s="428"/>
      <c r="M44" s="428"/>
      <c r="N44" s="428"/>
      <c r="O44" s="429"/>
    </row>
    <row r="45" spans="1:22" ht="13.5" customHeight="1">
      <c r="B45" s="426"/>
      <c r="C45" s="99" t="s">
        <v>81</v>
      </c>
      <c r="D45" s="99" t="s">
        <v>77</v>
      </c>
      <c r="E45" s="99" t="s">
        <v>78</v>
      </c>
      <c r="F45" s="99" t="s">
        <v>121</v>
      </c>
      <c r="G45" s="99" t="s">
        <v>122</v>
      </c>
      <c r="H45" s="25"/>
      <c r="I45" s="25"/>
      <c r="J45" s="426"/>
      <c r="K45" s="99" t="s">
        <v>81</v>
      </c>
      <c r="L45" s="99" t="s">
        <v>77</v>
      </c>
      <c r="M45" s="99" t="s">
        <v>78</v>
      </c>
      <c r="N45" s="99" t="s">
        <v>121</v>
      </c>
      <c r="O45" s="99" t="s">
        <v>122</v>
      </c>
    </row>
    <row r="46" spans="1:22" ht="13.5" customHeight="1">
      <c r="B46" s="99">
        <f>D40</f>
        <v>0</v>
      </c>
      <c r="C46" s="99">
        <f>B46</f>
        <v>0</v>
      </c>
      <c r="D46" s="99">
        <f>C46</f>
        <v>0</v>
      </c>
      <c r="E46" s="99">
        <f>D46</f>
        <v>0</v>
      </c>
      <c r="F46" s="99">
        <f>E46</f>
        <v>0</v>
      </c>
      <c r="G46" s="99">
        <f>F46</f>
        <v>0</v>
      </c>
      <c r="H46" s="25"/>
      <c r="I46" s="25"/>
      <c r="J46" s="99">
        <f>L40</f>
        <v>0</v>
      </c>
      <c r="K46" s="99">
        <f>J46</f>
        <v>0</v>
      </c>
      <c r="L46" s="99">
        <f>K46</f>
        <v>0</v>
      </c>
      <c r="M46" s="99">
        <f>L46</f>
        <v>0</v>
      </c>
      <c r="N46" s="99">
        <f>M46</f>
        <v>0</v>
      </c>
      <c r="O46" s="99">
        <f>N46</f>
        <v>0</v>
      </c>
    </row>
    <row r="47" spans="1:22" ht="13.5" customHeight="1">
      <c r="B47" s="100" t="str">
        <f>Calcu!C130</f>
        <v/>
      </c>
      <c r="C47" s="100" t="str">
        <f>IF(Calcu!$B130=FALSE,"",TEXT(Calcu!E130,Calcu!$Q$165))</f>
        <v/>
      </c>
      <c r="D47" s="100" t="str">
        <f>IF(Calcu!$B130=FALSE,"",TEXT(Calcu!F130,Calcu!$Q$165))</f>
        <v/>
      </c>
      <c r="E47" s="100" t="str">
        <f>IF(Calcu!$B130=FALSE,"",TEXT(Calcu!G130,Calcu!$Q$165))</f>
        <v/>
      </c>
      <c r="F47" s="100" t="str">
        <f>IF(Calcu!$B130=FALSE,"",TEXT(Calcu!H130,Calcu!$Q$165))</f>
        <v/>
      </c>
      <c r="G47" s="100" t="str">
        <f>IF(Calcu!$B130=FALSE,"",TEXT(Calcu!I130,Calcu!$Q$165))</f>
        <v/>
      </c>
      <c r="H47" s="25"/>
      <c r="I47" s="25"/>
      <c r="J47" s="100" t="str">
        <f>Calcu!C190</f>
        <v/>
      </c>
      <c r="K47" s="100" t="str">
        <f>IF(Calcu!$B190=FALSE,"",TEXT(Calcu!E190,Calcu!$Q$225))</f>
        <v/>
      </c>
      <c r="L47" s="100" t="str">
        <f>IF(Calcu!$B190=FALSE,"",TEXT(Calcu!F190,Calcu!$Q$225))</f>
        <v/>
      </c>
      <c r="M47" s="100" t="str">
        <f>IF(Calcu!$B190=FALSE,"",TEXT(Calcu!G190,Calcu!$Q$225))</f>
        <v/>
      </c>
      <c r="N47" s="100" t="str">
        <f>IF(Calcu!$B190=FALSE,"",TEXT(Calcu!H190,Calcu!$Q$225))</f>
        <v/>
      </c>
      <c r="O47" s="100" t="str">
        <f>IF(Calcu!$B190=FALSE,"",TEXT(Calcu!I190,Calcu!$Q$225))</f>
        <v/>
      </c>
    </row>
    <row r="48" spans="1:22" ht="13.5" customHeight="1">
      <c r="B48" s="100" t="str">
        <f>Calcu!C131</f>
        <v/>
      </c>
      <c r="C48" s="100" t="str">
        <f>IF(Calcu!$B131=FALSE,"",TEXT(Calcu!E131,Calcu!$Q$165))</f>
        <v/>
      </c>
      <c r="D48" s="100" t="str">
        <f>IF(Calcu!$B131=FALSE,"",TEXT(Calcu!F131,Calcu!$Q$165))</f>
        <v/>
      </c>
      <c r="E48" s="100" t="str">
        <f>IF(Calcu!$B131=FALSE,"",TEXT(Calcu!G131,Calcu!$Q$165))</f>
        <v/>
      </c>
      <c r="F48" s="100" t="str">
        <f>IF(Calcu!$B131=FALSE,"",TEXT(Calcu!H131,Calcu!$Q$165))</f>
        <v/>
      </c>
      <c r="G48" s="100" t="str">
        <f>IF(Calcu!$B131=FALSE,"",TEXT(Calcu!I131,Calcu!$Q$165))</f>
        <v/>
      </c>
      <c r="H48" s="25"/>
      <c r="I48" s="25"/>
      <c r="J48" s="100" t="str">
        <f>Calcu!C191</f>
        <v/>
      </c>
      <c r="K48" s="100" t="str">
        <f>IF(Calcu!$B191=FALSE,"",TEXT(Calcu!E191,Calcu!$Q$225))</f>
        <v/>
      </c>
      <c r="L48" s="100" t="str">
        <f>IF(Calcu!$B191=FALSE,"",TEXT(Calcu!F191,Calcu!$Q$225))</f>
        <v/>
      </c>
      <c r="M48" s="100" t="str">
        <f>IF(Calcu!$B191=FALSE,"",TEXT(Calcu!G191,Calcu!$Q$225))</f>
        <v/>
      </c>
      <c r="N48" s="100" t="str">
        <f>IF(Calcu!$B191=FALSE,"",TEXT(Calcu!H191,Calcu!$Q$225))</f>
        <v/>
      </c>
      <c r="O48" s="100" t="str">
        <f>IF(Calcu!$B191=FALSE,"",TEXT(Calcu!I191,Calcu!$Q$225))</f>
        <v/>
      </c>
    </row>
    <row r="49" spans="2:15" ht="13.5" customHeight="1">
      <c r="B49" s="100" t="str">
        <f>Calcu!C132</f>
        <v/>
      </c>
      <c r="C49" s="100" t="str">
        <f>IF(Calcu!$B132=FALSE,"",TEXT(Calcu!E132,Calcu!$Q$165))</f>
        <v/>
      </c>
      <c r="D49" s="100" t="str">
        <f>IF(Calcu!$B132=FALSE,"",TEXT(Calcu!F132,Calcu!$Q$165))</f>
        <v/>
      </c>
      <c r="E49" s="100" t="str">
        <f>IF(Calcu!$B132=FALSE,"",TEXT(Calcu!G132,Calcu!$Q$165))</f>
        <v/>
      </c>
      <c r="F49" s="100" t="str">
        <f>IF(Calcu!$B132=FALSE,"",TEXT(Calcu!H132,Calcu!$Q$165))</f>
        <v/>
      </c>
      <c r="G49" s="100" t="str">
        <f>IF(Calcu!$B132=FALSE,"",TEXT(Calcu!I132,Calcu!$Q$165))</f>
        <v/>
      </c>
      <c r="H49" s="25"/>
      <c r="I49" s="25"/>
      <c r="J49" s="100" t="str">
        <f>Calcu!C192</f>
        <v/>
      </c>
      <c r="K49" s="100" t="str">
        <f>IF(Calcu!$B192=FALSE,"",TEXT(Calcu!E192,Calcu!$Q$225))</f>
        <v/>
      </c>
      <c r="L49" s="100" t="str">
        <f>IF(Calcu!$B192=FALSE,"",TEXT(Calcu!F192,Calcu!$Q$225))</f>
        <v/>
      </c>
      <c r="M49" s="100" t="str">
        <f>IF(Calcu!$B192=FALSE,"",TEXT(Calcu!G192,Calcu!$Q$225))</f>
        <v/>
      </c>
      <c r="N49" s="100" t="str">
        <f>IF(Calcu!$B192=FALSE,"",TEXT(Calcu!H192,Calcu!$Q$225))</f>
        <v/>
      </c>
      <c r="O49" s="100" t="str">
        <f>IF(Calcu!$B192=FALSE,"",TEXT(Calcu!I192,Calcu!$Q$225))</f>
        <v/>
      </c>
    </row>
    <row r="50" spans="2:15" ht="13.5" customHeight="1">
      <c r="B50" s="100" t="str">
        <f>Calcu!C133</f>
        <v/>
      </c>
      <c r="C50" s="100" t="str">
        <f>IF(Calcu!$B133=FALSE,"",TEXT(Calcu!E133,Calcu!$Q$165))</f>
        <v/>
      </c>
      <c r="D50" s="100" t="str">
        <f>IF(Calcu!$B133=FALSE,"",TEXT(Calcu!F133,Calcu!$Q$165))</f>
        <v/>
      </c>
      <c r="E50" s="100" t="str">
        <f>IF(Calcu!$B133=FALSE,"",TEXT(Calcu!G133,Calcu!$Q$165))</f>
        <v/>
      </c>
      <c r="F50" s="100" t="str">
        <f>IF(Calcu!$B133=FALSE,"",TEXT(Calcu!H133,Calcu!$Q$165))</f>
        <v/>
      </c>
      <c r="G50" s="100" t="str">
        <f>IF(Calcu!$B133=FALSE,"",TEXT(Calcu!I133,Calcu!$Q$165))</f>
        <v/>
      </c>
      <c r="H50" s="25"/>
      <c r="I50" s="25"/>
      <c r="J50" s="100" t="str">
        <f>Calcu!C193</f>
        <v/>
      </c>
      <c r="K50" s="100" t="str">
        <f>IF(Calcu!$B193=FALSE,"",TEXT(Calcu!E193,Calcu!$Q$225))</f>
        <v/>
      </c>
      <c r="L50" s="100" t="str">
        <f>IF(Calcu!$B193=FALSE,"",TEXT(Calcu!F193,Calcu!$Q$225))</f>
        <v/>
      </c>
      <c r="M50" s="100" t="str">
        <f>IF(Calcu!$B193=FALSE,"",TEXT(Calcu!G193,Calcu!$Q$225))</f>
        <v/>
      </c>
      <c r="N50" s="100" t="str">
        <f>IF(Calcu!$B193=FALSE,"",TEXT(Calcu!H193,Calcu!$Q$225))</f>
        <v/>
      </c>
      <c r="O50" s="100" t="str">
        <f>IF(Calcu!$B193=FALSE,"",TEXT(Calcu!I193,Calcu!$Q$225))</f>
        <v/>
      </c>
    </row>
    <row r="51" spans="2:15" ht="13.5" customHeight="1">
      <c r="B51" s="100" t="str">
        <f>Calcu!C134</f>
        <v/>
      </c>
      <c r="C51" s="100" t="str">
        <f>IF(Calcu!$B134=FALSE,"",TEXT(Calcu!E134,Calcu!$Q$165))</f>
        <v/>
      </c>
      <c r="D51" s="100" t="str">
        <f>IF(Calcu!$B134=FALSE,"",TEXT(Calcu!F134,Calcu!$Q$165))</f>
        <v/>
      </c>
      <c r="E51" s="100" t="str">
        <f>IF(Calcu!$B134=FALSE,"",TEXT(Calcu!G134,Calcu!$Q$165))</f>
        <v/>
      </c>
      <c r="F51" s="100" t="str">
        <f>IF(Calcu!$B134=FALSE,"",TEXT(Calcu!H134,Calcu!$Q$165))</f>
        <v/>
      </c>
      <c r="G51" s="100" t="str">
        <f>IF(Calcu!$B134=FALSE,"",TEXT(Calcu!I134,Calcu!$Q$165))</f>
        <v/>
      </c>
      <c r="J51" s="100" t="str">
        <f>Calcu!C194</f>
        <v/>
      </c>
      <c r="K51" s="100" t="str">
        <f>IF(Calcu!$B194=FALSE,"",TEXT(Calcu!E194,Calcu!$Q$225))</f>
        <v/>
      </c>
      <c r="L51" s="100" t="str">
        <f>IF(Calcu!$B194=FALSE,"",TEXT(Calcu!F194,Calcu!$Q$225))</f>
        <v/>
      </c>
      <c r="M51" s="100" t="str">
        <f>IF(Calcu!$B194=FALSE,"",TEXT(Calcu!G194,Calcu!$Q$225))</f>
        <v/>
      </c>
      <c r="N51" s="100" t="str">
        <f>IF(Calcu!$B194=FALSE,"",TEXT(Calcu!H194,Calcu!$Q$225))</f>
        <v/>
      </c>
      <c r="O51" s="100" t="str">
        <f>IF(Calcu!$B194=FALSE,"",TEXT(Calcu!I194,Calcu!$Q$225))</f>
        <v/>
      </c>
    </row>
    <row r="52" spans="2:15" ht="13.5" customHeight="1">
      <c r="B52" s="100" t="str">
        <f>Calcu!C135</f>
        <v/>
      </c>
      <c r="C52" s="100" t="str">
        <f>IF(Calcu!$B135=FALSE,"",TEXT(Calcu!E135,Calcu!$Q$165))</f>
        <v/>
      </c>
      <c r="D52" s="100" t="str">
        <f>IF(Calcu!$B135=FALSE,"",TEXT(Calcu!F135,Calcu!$Q$165))</f>
        <v/>
      </c>
      <c r="E52" s="100" t="str">
        <f>IF(Calcu!$B135=FALSE,"",TEXT(Calcu!G135,Calcu!$Q$165))</f>
        <v/>
      </c>
      <c r="F52" s="100" t="str">
        <f>IF(Calcu!$B135=FALSE,"",TEXT(Calcu!H135,Calcu!$Q$165))</f>
        <v/>
      </c>
      <c r="G52" s="100" t="str">
        <f>IF(Calcu!$B135=FALSE,"",TEXT(Calcu!I135,Calcu!$Q$165))</f>
        <v/>
      </c>
      <c r="J52" s="100" t="str">
        <f>Calcu!C195</f>
        <v/>
      </c>
      <c r="K52" s="100" t="str">
        <f>IF(Calcu!$B195=FALSE,"",TEXT(Calcu!E195,Calcu!$Q$225))</f>
        <v/>
      </c>
      <c r="L52" s="100" t="str">
        <f>IF(Calcu!$B195=FALSE,"",TEXT(Calcu!F195,Calcu!$Q$225))</f>
        <v/>
      </c>
      <c r="M52" s="100" t="str">
        <f>IF(Calcu!$B195=FALSE,"",TEXT(Calcu!G195,Calcu!$Q$225))</f>
        <v/>
      </c>
      <c r="N52" s="100" t="str">
        <f>IF(Calcu!$B195=FALSE,"",TEXT(Calcu!H195,Calcu!$Q$225))</f>
        <v/>
      </c>
      <c r="O52" s="100" t="str">
        <f>IF(Calcu!$B195=FALSE,"",TEXT(Calcu!I195,Calcu!$Q$225))</f>
        <v/>
      </c>
    </row>
    <row r="53" spans="2:15" ht="13.5" customHeight="1">
      <c r="B53" s="100" t="str">
        <f>Calcu!C136</f>
        <v/>
      </c>
      <c r="C53" s="100" t="str">
        <f>IF(Calcu!$B136=FALSE,"",TEXT(Calcu!E136,Calcu!$Q$165))</f>
        <v/>
      </c>
      <c r="D53" s="100" t="str">
        <f>IF(Calcu!$B136=FALSE,"",TEXT(Calcu!F136,Calcu!$Q$165))</f>
        <v/>
      </c>
      <c r="E53" s="100" t="str">
        <f>IF(Calcu!$B136=FALSE,"",TEXT(Calcu!G136,Calcu!$Q$165))</f>
        <v/>
      </c>
      <c r="F53" s="100" t="str">
        <f>IF(Calcu!$B136=FALSE,"",TEXT(Calcu!H136,Calcu!$Q$165))</f>
        <v/>
      </c>
      <c r="G53" s="100" t="str">
        <f>IF(Calcu!$B136=FALSE,"",TEXT(Calcu!I136,Calcu!$Q$165))</f>
        <v/>
      </c>
      <c r="J53" s="100" t="str">
        <f>Calcu!C196</f>
        <v/>
      </c>
      <c r="K53" s="100" t="str">
        <f>IF(Calcu!$B196=FALSE,"",TEXT(Calcu!E196,Calcu!$Q$225))</f>
        <v/>
      </c>
      <c r="L53" s="100" t="str">
        <f>IF(Calcu!$B196=FALSE,"",TEXT(Calcu!F196,Calcu!$Q$225))</f>
        <v/>
      </c>
      <c r="M53" s="100" t="str">
        <f>IF(Calcu!$B196=FALSE,"",TEXT(Calcu!G196,Calcu!$Q$225))</f>
        <v/>
      </c>
      <c r="N53" s="100" t="str">
        <f>IF(Calcu!$B196=FALSE,"",TEXT(Calcu!H196,Calcu!$Q$225))</f>
        <v/>
      </c>
      <c r="O53" s="100" t="str">
        <f>IF(Calcu!$B196=FALSE,"",TEXT(Calcu!I196,Calcu!$Q$225))</f>
        <v/>
      </c>
    </row>
    <row r="54" spans="2:15" ht="13.5" customHeight="1">
      <c r="B54" s="100" t="str">
        <f>Calcu!C137</f>
        <v/>
      </c>
      <c r="C54" s="100" t="str">
        <f>IF(Calcu!$B137=FALSE,"",TEXT(Calcu!E137,Calcu!$Q$165))</f>
        <v/>
      </c>
      <c r="D54" s="100" t="str">
        <f>IF(Calcu!$B137=FALSE,"",TEXT(Calcu!F137,Calcu!$Q$165))</f>
        <v/>
      </c>
      <c r="E54" s="100" t="str">
        <f>IF(Calcu!$B137=FALSE,"",TEXT(Calcu!G137,Calcu!$Q$165))</f>
        <v/>
      </c>
      <c r="F54" s="100" t="str">
        <f>IF(Calcu!$B137=FALSE,"",TEXT(Calcu!H137,Calcu!$Q$165))</f>
        <v/>
      </c>
      <c r="G54" s="100" t="str">
        <f>IF(Calcu!$B137=FALSE,"",TEXT(Calcu!I137,Calcu!$Q$165))</f>
        <v/>
      </c>
      <c r="J54" s="100" t="str">
        <f>Calcu!C197</f>
        <v/>
      </c>
      <c r="K54" s="100" t="str">
        <f>IF(Calcu!$B197=FALSE,"",TEXT(Calcu!E197,Calcu!$Q$225))</f>
        <v/>
      </c>
      <c r="L54" s="100" t="str">
        <f>IF(Calcu!$B197=FALSE,"",TEXT(Calcu!F197,Calcu!$Q$225))</f>
        <v/>
      </c>
      <c r="M54" s="100" t="str">
        <f>IF(Calcu!$B197=FALSE,"",TEXT(Calcu!G197,Calcu!$Q$225))</f>
        <v/>
      </c>
      <c r="N54" s="100" t="str">
        <f>IF(Calcu!$B197=FALSE,"",TEXT(Calcu!H197,Calcu!$Q$225))</f>
        <v/>
      </c>
      <c r="O54" s="100" t="str">
        <f>IF(Calcu!$B197=FALSE,"",TEXT(Calcu!I197,Calcu!$Q$225))</f>
        <v/>
      </c>
    </row>
    <row r="55" spans="2:15" ht="13.5" customHeight="1">
      <c r="B55" s="100" t="str">
        <f>Calcu!C138</f>
        <v/>
      </c>
      <c r="C55" s="100" t="str">
        <f>IF(Calcu!$B138=FALSE,"",TEXT(Calcu!E138,Calcu!$Q$165))</f>
        <v/>
      </c>
      <c r="D55" s="100" t="str">
        <f>IF(Calcu!$B138=FALSE,"",TEXT(Calcu!F138,Calcu!$Q$165))</f>
        <v/>
      </c>
      <c r="E55" s="100" t="str">
        <f>IF(Calcu!$B138=FALSE,"",TEXT(Calcu!G138,Calcu!$Q$165))</f>
        <v/>
      </c>
      <c r="F55" s="100" t="str">
        <f>IF(Calcu!$B138=FALSE,"",TEXT(Calcu!H138,Calcu!$Q$165))</f>
        <v/>
      </c>
      <c r="G55" s="100" t="str">
        <f>IF(Calcu!$B138=FALSE,"",TEXT(Calcu!I138,Calcu!$Q$165))</f>
        <v/>
      </c>
      <c r="J55" s="100" t="str">
        <f>Calcu!C198</f>
        <v/>
      </c>
      <c r="K55" s="100" t="str">
        <f>IF(Calcu!$B198=FALSE,"",TEXT(Calcu!E198,Calcu!$Q$225))</f>
        <v/>
      </c>
      <c r="L55" s="100" t="str">
        <f>IF(Calcu!$B198=FALSE,"",TEXT(Calcu!F198,Calcu!$Q$225))</f>
        <v/>
      </c>
      <c r="M55" s="100" t="str">
        <f>IF(Calcu!$B198=FALSE,"",TEXT(Calcu!G198,Calcu!$Q$225))</f>
        <v/>
      </c>
      <c r="N55" s="100" t="str">
        <f>IF(Calcu!$B198=FALSE,"",TEXT(Calcu!H198,Calcu!$Q$225))</f>
        <v/>
      </c>
      <c r="O55" s="100" t="str">
        <f>IF(Calcu!$B198=FALSE,"",TEXT(Calcu!I198,Calcu!$Q$225))</f>
        <v/>
      </c>
    </row>
    <row r="56" spans="2:15" ht="13.5" customHeight="1">
      <c r="B56" s="100" t="str">
        <f>Calcu!C139</f>
        <v/>
      </c>
      <c r="C56" s="100" t="str">
        <f>IF(Calcu!$B139=FALSE,"",TEXT(Calcu!E139,Calcu!$Q$165))</f>
        <v/>
      </c>
      <c r="D56" s="100" t="str">
        <f>IF(Calcu!$B139=FALSE,"",TEXT(Calcu!F139,Calcu!$Q$165))</f>
        <v/>
      </c>
      <c r="E56" s="100" t="str">
        <f>IF(Calcu!$B139=FALSE,"",TEXT(Calcu!G139,Calcu!$Q$165))</f>
        <v/>
      </c>
      <c r="F56" s="100" t="str">
        <f>IF(Calcu!$B139=FALSE,"",TEXT(Calcu!H139,Calcu!$Q$165))</f>
        <v/>
      </c>
      <c r="G56" s="100" t="str">
        <f>IF(Calcu!$B139=FALSE,"",TEXT(Calcu!I139,Calcu!$Q$165))</f>
        <v/>
      </c>
      <c r="J56" s="100" t="str">
        <f>Calcu!C199</f>
        <v/>
      </c>
      <c r="K56" s="100" t="str">
        <f>IF(Calcu!$B199=FALSE,"",TEXT(Calcu!E199,Calcu!$Q$225))</f>
        <v/>
      </c>
      <c r="L56" s="100" t="str">
        <f>IF(Calcu!$B199=FALSE,"",TEXT(Calcu!F199,Calcu!$Q$225))</f>
        <v/>
      </c>
      <c r="M56" s="100" t="str">
        <f>IF(Calcu!$B199=FALSE,"",TEXT(Calcu!G199,Calcu!$Q$225))</f>
        <v/>
      </c>
      <c r="N56" s="100" t="str">
        <f>IF(Calcu!$B199=FALSE,"",TEXT(Calcu!H199,Calcu!$Q$225))</f>
        <v/>
      </c>
      <c r="O56" s="100" t="str">
        <f>IF(Calcu!$B199=FALSE,"",TEXT(Calcu!I199,Calcu!$Q$225))</f>
        <v/>
      </c>
    </row>
    <row r="57" spans="2:15" ht="13.5" customHeight="1">
      <c r="B57" s="100" t="str">
        <f>Calcu!C140</f>
        <v/>
      </c>
      <c r="C57" s="100" t="str">
        <f>IF(Calcu!$B140=FALSE,"",TEXT(Calcu!E140,Calcu!$Q$165))</f>
        <v/>
      </c>
      <c r="D57" s="100" t="str">
        <f>IF(Calcu!$B140=FALSE,"",TEXT(Calcu!F140,Calcu!$Q$165))</f>
        <v/>
      </c>
      <c r="E57" s="100" t="str">
        <f>IF(Calcu!$B140=FALSE,"",TEXT(Calcu!G140,Calcu!$Q$165))</f>
        <v/>
      </c>
      <c r="F57" s="100" t="str">
        <f>IF(Calcu!$B140=FALSE,"",TEXT(Calcu!H140,Calcu!$Q$165))</f>
        <v/>
      </c>
      <c r="G57" s="100" t="str">
        <f>IF(Calcu!$B140=FALSE,"",TEXT(Calcu!I140,Calcu!$Q$165))</f>
        <v/>
      </c>
      <c r="J57" s="100" t="str">
        <f>Calcu!C200</f>
        <v/>
      </c>
      <c r="K57" s="100" t="str">
        <f>IF(Calcu!$B200=FALSE,"",TEXT(Calcu!E200,Calcu!$Q$225))</f>
        <v/>
      </c>
      <c r="L57" s="100" t="str">
        <f>IF(Calcu!$B200=FALSE,"",TEXT(Calcu!F200,Calcu!$Q$225))</f>
        <v/>
      </c>
      <c r="M57" s="100" t="str">
        <f>IF(Calcu!$B200=FALSE,"",TEXT(Calcu!G200,Calcu!$Q$225))</f>
        <v/>
      </c>
      <c r="N57" s="100" t="str">
        <f>IF(Calcu!$B200=FALSE,"",TEXT(Calcu!H200,Calcu!$Q$225))</f>
        <v/>
      </c>
      <c r="O57" s="100" t="str">
        <f>IF(Calcu!$B200=FALSE,"",TEXT(Calcu!I200,Calcu!$Q$225))</f>
        <v/>
      </c>
    </row>
    <row r="58" spans="2:15" ht="13.5" customHeight="1">
      <c r="B58" s="100" t="str">
        <f>Calcu!C141</f>
        <v/>
      </c>
      <c r="C58" s="100" t="str">
        <f>IF(Calcu!$B141=FALSE,"",TEXT(Calcu!E141,Calcu!$Q$165))</f>
        <v/>
      </c>
      <c r="D58" s="100" t="str">
        <f>IF(Calcu!$B141=FALSE,"",TEXT(Calcu!F141,Calcu!$Q$165))</f>
        <v/>
      </c>
      <c r="E58" s="100" t="str">
        <f>IF(Calcu!$B141=FALSE,"",TEXT(Calcu!G141,Calcu!$Q$165))</f>
        <v/>
      </c>
      <c r="F58" s="100" t="str">
        <f>IF(Calcu!$B141=FALSE,"",TEXT(Calcu!H141,Calcu!$Q$165))</f>
        <v/>
      </c>
      <c r="G58" s="100" t="str">
        <f>IF(Calcu!$B141=FALSE,"",TEXT(Calcu!I141,Calcu!$Q$165))</f>
        <v/>
      </c>
      <c r="J58" s="100" t="str">
        <f>Calcu!C201</f>
        <v/>
      </c>
      <c r="K58" s="100" t="str">
        <f>IF(Calcu!$B201=FALSE,"",TEXT(Calcu!E201,Calcu!$Q$225))</f>
        <v/>
      </c>
      <c r="L58" s="100" t="str">
        <f>IF(Calcu!$B201=FALSE,"",TEXT(Calcu!F201,Calcu!$Q$225))</f>
        <v/>
      </c>
      <c r="M58" s="100" t="str">
        <f>IF(Calcu!$B201=FALSE,"",TEXT(Calcu!G201,Calcu!$Q$225))</f>
        <v/>
      </c>
      <c r="N58" s="100" t="str">
        <f>IF(Calcu!$B201=FALSE,"",TEXT(Calcu!H201,Calcu!$Q$225))</f>
        <v/>
      </c>
      <c r="O58" s="100" t="str">
        <f>IF(Calcu!$B201=FALSE,"",TEXT(Calcu!I201,Calcu!$Q$225))</f>
        <v/>
      </c>
    </row>
    <row r="59" spans="2:15" ht="13.5" customHeight="1">
      <c r="B59" s="100" t="str">
        <f>Calcu!C142</f>
        <v/>
      </c>
      <c r="C59" s="100" t="str">
        <f>IF(Calcu!$B142=FALSE,"",TEXT(Calcu!E142,Calcu!$Q$165))</f>
        <v/>
      </c>
      <c r="D59" s="100" t="str">
        <f>IF(Calcu!$B142=FALSE,"",TEXT(Calcu!F142,Calcu!$Q$165))</f>
        <v/>
      </c>
      <c r="E59" s="100" t="str">
        <f>IF(Calcu!$B142=FALSE,"",TEXT(Calcu!G142,Calcu!$Q$165))</f>
        <v/>
      </c>
      <c r="F59" s="100" t="str">
        <f>IF(Calcu!$B142=FALSE,"",TEXT(Calcu!H142,Calcu!$Q$165))</f>
        <v/>
      </c>
      <c r="G59" s="100" t="str">
        <f>IF(Calcu!$B142=FALSE,"",TEXT(Calcu!I142,Calcu!$Q$165))</f>
        <v/>
      </c>
      <c r="J59" s="100" t="str">
        <f>Calcu!C202</f>
        <v/>
      </c>
      <c r="K59" s="100" t="str">
        <f>IF(Calcu!$B202=FALSE,"",TEXT(Calcu!E202,Calcu!$Q$225))</f>
        <v/>
      </c>
      <c r="L59" s="100" t="str">
        <f>IF(Calcu!$B202=FALSE,"",TEXT(Calcu!F202,Calcu!$Q$225))</f>
        <v/>
      </c>
      <c r="M59" s="100" t="str">
        <f>IF(Calcu!$B202=FALSE,"",TEXT(Calcu!G202,Calcu!$Q$225))</f>
        <v/>
      </c>
      <c r="N59" s="100" t="str">
        <f>IF(Calcu!$B202=FALSE,"",TEXT(Calcu!H202,Calcu!$Q$225))</f>
        <v/>
      </c>
      <c r="O59" s="100" t="str">
        <f>IF(Calcu!$B202=FALSE,"",TEXT(Calcu!I202,Calcu!$Q$225))</f>
        <v/>
      </c>
    </row>
    <row r="60" spans="2:15" ht="13.5" customHeight="1">
      <c r="B60" s="100" t="str">
        <f>Calcu!C143</f>
        <v/>
      </c>
      <c r="C60" s="100" t="str">
        <f>IF(Calcu!$B143=FALSE,"",TEXT(Calcu!E143,Calcu!$Q$165))</f>
        <v/>
      </c>
      <c r="D60" s="100" t="str">
        <f>IF(Calcu!$B143=FALSE,"",TEXT(Calcu!F143,Calcu!$Q$165))</f>
        <v/>
      </c>
      <c r="E60" s="100" t="str">
        <f>IF(Calcu!$B143=FALSE,"",TEXT(Calcu!G143,Calcu!$Q$165))</f>
        <v/>
      </c>
      <c r="F60" s="100" t="str">
        <f>IF(Calcu!$B143=FALSE,"",TEXT(Calcu!H143,Calcu!$Q$165))</f>
        <v/>
      </c>
      <c r="G60" s="100" t="str">
        <f>IF(Calcu!$B143=FALSE,"",TEXT(Calcu!I143,Calcu!$Q$165))</f>
        <v/>
      </c>
      <c r="J60" s="100" t="str">
        <f>Calcu!C203</f>
        <v/>
      </c>
      <c r="K60" s="100" t="str">
        <f>IF(Calcu!$B203=FALSE,"",TEXT(Calcu!E203,Calcu!$Q$225))</f>
        <v/>
      </c>
      <c r="L60" s="100" t="str">
        <f>IF(Calcu!$B203=FALSE,"",TEXT(Calcu!F203,Calcu!$Q$225))</f>
        <v/>
      </c>
      <c r="M60" s="100" t="str">
        <f>IF(Calcu!$B203=FALSE,"",TEXT(Calcu!G203,Calcu!$Q$225))</f>
        <v/>
      </c>
      <c r="N60" s="100" t="str">
        <f>IF(Calcu!$B203=FALSE,"",TEXT(Calcu!H203,Calcu!$Q$225))</f>
        <v/>
      </c>
      <c r="O60" s="100" t="str">
        <f>IF(Calcu!$B203=FALSE,"",TEXT(Calcu!I203,Calcu!$Q$225))</f>
        <v/>
      </c>
    </row>
    <row r="61" spans="2:15" ht="13.5" customHeight="1">
      <c r="B61" s="100" t="str">
        <f>Calcu!C144</f>
        <v/>
      </c>
      <c r="C61" s="100" t="str">
        <f>IF(Calcu!$B144=FALSE,"",TEXT(Calcu!E144,Calcu!$Q$165))</f>
        <v/>
      </c>
      <c r="D61" s="100" t="str">
        <f>IF(Calcu!$B144=FALSE,"",TEXT(Calcu!F144,Calcu!$Q$165))</f>
        <v/>
      </c>
      <c r="E61" s="100" t="str">
        <f>IF(Calcu!$B144=FALSE,"",TEXT(Calcu!G144,Calcu!$Q$165))</f>
        <v/>
      </c>
      <c r="F61" s="100" t="str">
        <f>IF(Calcu!$B144=FALSE,"",TEXT(Calcu!H144,Calcu!$Q$165))</f>
        <v/>
      </c>
      <c r="G61" s="100" t="str">
        <f>IF(Calcu!$B144=FALSE,"",TEXT(Calcu!I144,Calcu!$Q$165))</f>
        <v/>
      </c>
      <c r="J61" s="100" t="str">
        <f>Calcu!C204</f>
        <v/>
      </c>
      <c r="K61" s="100" t="str">
        <f>IF(Calcu!$B204=FALSE,"",TEXT(Calcu!E204,Calcu!$Q$225))</f>
        <v/>
      </c>
      <c r="L61" s="100" t="str">
        <f>IF(Calcu!$B204=FALSE,"",TEXT(Calcu!F204,Calcu!$Q$225))</f>
        <v/>
      </c>
      <c r="M61" s="100" t="str">
        <f>IF(Calcu!$B204=FALSE,"",TEXT(Calcu!G204,Calcu!$Q$225))</f>
        <v/>
      </c>
      <c r="N61" s="100" t="str">
        <f>IF(Calcu!$B204=FALSE,"",TEXT(Calcu!H204,Calcu!$Q$225))</f>
        <v/>
      </c>
      <c r="O61" s="100" t="str">
        <f>IF(Calcu!$B204=FALSE,"",TEXT(Calcu!I204,Calcu!$Q$225))</f>
        <v/>
      </c>
    </row>
    <row r="62" spans="2:15" ht="13.5" customHeight="1">
      <c r="B62" s="100" t="str">
        <f>Calcu!C145</f>
        <v/>
      </c>
      <c r="C62" s="100" t="str">
        <f>IF(Calcu!$B145=FALSE,"",TEXT(Calcu!E145,Calcu!$Q$165))</f>
        <v/>
      </c>
      <c r="D62" s="100" t="str">
        <f>IF(Calcu!$B145=FALSE,"",TEXT(Calcu!F145,Calcu!$Q$165))</f>
        <v/>
      </c>
      <c r="E62" s="100" t="str">
        <f>IF(Calcu!$B145=FALSE,"",TEXT(Calcu!G145,Calcu!$Q$165))</f>
        <v/>
      </c>
      <c r="F62" s="100" t="str">
        <f>IF(Calcu!$B145=FALSE,"",TEXT(Calcu!H145,Calcu!$Q$165))</f>
        <v/>
      </c>
      <c r="G62" s="100" t="str">
        <f>IF(Calcu!$B145=FALSE,"",TEXT(Calcu!I145,Calcu!$Q$165))</f>
        <v/>
      </c>
      <c r="J62" s="100" t="str">
        <f>Calcu!C205</f>
        <v/>
      </c>
      <c r="K62" s="100" t="str">
        <f>IF(Calcu!$B205=FALSE,"",TEXT(Calcu!E205,Calcu!$Q$225))</f>
        <v/>
      </c>
      <c r="L62" s="100" t="str">
        <f>IF(Calcu!$B205=FALSE,"",TEXT(Calcu!F205,Calcu!$Q$225))</f>
        <v/>
      </c>
      <c r="M62" s="100" t="str">
        <f>IF(Calcu!$B205=FALSE,"",TEXT(Calcu!G205,Calcu!$Q$225))</f>
        <v/>
      </c>
      <c r="N62" s="100" t="str">
        <f>IF(Calcu!$B205=FALSE,"",TEXT(Calcu!H205,Calcu!$Q$225))</f>
        <v/>
      </c>
      <c r="O62" s="100" t="str">
        <f>IF(Calcu!$B205=FALSE,"",TEXT(Calcu!I205,Calcu!$Q$225))</f>
        <v/>
      </c>
    </row>
    <row r="63" spans="2:15" ht="13.5" customHeight="1">
      <c r="B63" s="100" t="str">
        <f>Calcu!C146</f>
        <v/>
      </c>
      <c r="C63" s="100" t="str">
        <f>IF(Calcu!$B146=FALSE,"",TEXT(Calcu!E146,Calcu!$Q$165))</f>
        <v/>
      </c>
      <c r="D63" s="100" t="str">
        <f>IF(Calcu!$B146=FALSE,"",TEXT(Calcu!F146,Calcu!$Q$165))</f>
        <v/>
      </c>
      <c r="E63" s="100" t="str">
        <f>IF(Calcu!$B146=FALSE,"",TEXT(Calcu!G146,Calcu!$Q$165))</f>
        <v/>
      </c>
      <c r="F63" s="100" t="str">
        <f>IF(Calcu!$B146=FALSE,"",TEXT(Calcu!H146,Calcu!$Q$165))</f>
        <v/>
      </c>
      <c r="G63" s="100" t="str">
        <f>IF(Calcu!$B146=FALSE,"",TEXT(Calcu!I146,Calcu!$Q$165))</f>
        <v/>
      </c>
      <c r="J63" s="100" t="str">
        <f>Calcu!C206</f>
        <v/>
      </c>
      <c r="K63" s="100" t="str">
        <f>IF(Calcu!$B206=FALSE,"",TEXT(Calcu!E206,Calcu!$Q$225))</f>
        <v/>
      </c>
      <c r="L63" s="100" t="str">
        <f>IF(Calcu!$B206=FALSE,"",TEXT(Calcu!F206,Calcu!$Q$225))</f>
        <v/>
      </c>
      <c r="M63" s="100" t="str">
        <f>IF(Calcu!$B206=FALSE,"",TEXT(Calcu!G206,Calcu!$Q$225))</f>
        <v/>
      </c>
      <c r="N63" s="100" t="str">
        <f>IF(Calcu!$B206=FALSE,"",TEXT(Calcu!H206,Calcu!$Q$225))</f>
        <v/>
      </c>
      <c r="O63" s="100" t="str">
        <f>IF(Calcu!$B206=FALSE,"",TEXT(Calcu!I206,Calcu!$Q$225))</f>
        <v/>
      </c>
    </row>
    <row r="64" spans="2:15" ht="13.5" customHeight="1">
      <c r="B64" s="100" t="str">
        <f>Calcu!C147</f>
        <v/>
      </c>
      <c r="C64" s="100" t="str">
        <f>IF(Calcu!$B147=FALSE,"",TEXT(Calcu!E147,Calcu!$Q$165))</f>
        <v/>
      </c>
      <c r="D64" s="100" t="str">
        <f>IF(Calcu!$B147=FALSE,"",TEXT(Calcu!F147,Calcu!$Q$165))</f>
        <v/>
      </c>
      <c r="E64" s="100" t="str">
        <f>IF(Calcu!$B147=FALSE,"",TEXT(Calcu!G147,Calcu!$Q$165))</f>
        <v/>
      </c>
      <c r="F64" s="100" t="str">
        <f>IF(Calcu!$B147=FALSE,"",TEXT(Calcu!H147,Calcu!$Q$165))</f>
        <v/>
      </c>
      <c r="G64" s="100" t="str">
        <f>IF(Calcu!$B147=FALSE,"",TEXT(Calcu!I147,Calcu!$Q$165))</f>
        <v/>
      </c>
      <c r="J64" s="100" t="str">
        <f>Calcu!C207</f>
        <v/>
      </c>
      <c r="K64" s="100" t="str">
        <f>IF(Calcu!$B207=FALSE,"",TEXT(Calcu!E207,Calcu!$Q$225))</f>
        <v/>
      </c>
      <c r="L64" s="100" t="str">
        <f>IF(Calcu!$B207=FALSE,"",TEXT(Calcu!F207,Calcu!$Q$225))</f>
        <v/>
      </c>
      <c r="M64" s="100" t="str">
        <f>IF(Calcu!$B207=FALSE,"",TEXT(Calcu!G207,Calcu!$Q$225))</f>
        <v/>
      </c>
      <c r="N64" s="100" t="str">
        <f>IF(Calcu!$B207=FALSE,"",TEXT(Calcu!H207,Calcu!$Q$225))</f>
        <v/>
      </c>
      <c r="O64" s="100" t="str">
        <f>IF(Calcu!$B207=FALSE,"",TEXT(Calcu!I207,Calcu!$Q$225))</f>
        <v/>
      </c>
    </row>
    <row r="65" spans="2:15" ht="13.5" customHeight="1">
      <c r="B65" s="100" t="str">
        <f>Calcu!C148</f>
        <v/>
      </c>
      <c r="C65" s="100" t="str">
        <f>IF(Calcu!$B148=FALSE,"",TEXT(Calcu!E148,Calcu!$Q$165))</f>
        <v/>
      </c>
      <c r="D65" s="100" t="str">
        <f>IF(Calcu!$B148=FALSE,"",TEXT(Calcu!F148,Calcu!$Q$165))</f>
        <v/>
      </c>
      <c r="E65" s="100" t="str">
        <f>IF(Calcu!$B148=FALSE,"",TEXT(Calcu!G148,Calcu!$Q$165))</f>
        <v/>
      </c>
      <c r="F65" s="100" t="str">
        <f>IF(Calcu!$B148=FALSE,"",TEXT(Calcu!H148,Calcu!$Q$165))</f>
        <v/>
      </c>
      <c r="G65" s="100" t="str">
        <f>IF(Calcu!$B148=FALSE,"",TEXT(Calcu!I148,Calcu!$Q$165))</f>
        <v/>
      </c>
      <c r="J65" s="100" t="str">
        <f>Calcu!C208</f>
        <v/>
      </c>
      <c r="K65" s="100" t="str">
        <f>IF(Calcu!$B208=FALSE,"",TEXT(Calcu!E208,Calcu!$Q$225))</f>
        <v/>
      </c>
      <c r="L65" s="100" t="str">
        <f>IF(Calcu!$B208=FALSE,"",TEXT(Calcu!F208,Calcu!$Q$225))</f>
        <v/>
      </c>
      <c r="M65" s="100" t="str">
        <f>IF(Calcu!$B208=FALSE,"",TEXT(Calcu!G208,Calcu!$Q$225))</f>
        <v/>
      </c>
      <c r="N65" s="100" t="str">
        <f>IF(Calcu!$B208=FALSE,"",TEXT(Calcu!H208,Calcu!$Q$225))</f>
        <v/>
      </c>
      <c r="O65" s="100" t="str">
        <f>IF(Calcu!$B208=FALSE,"",TEXT(Calcu!I208,Calcu!$Q$225))</f>
        <v/>
      </c>
    </row>
    <row r="66" spans="2:15" ht="13.5" customHeight="1">
      <c r="B66" s="100" t="str">
        <f>Calcu!C149</f>
        <v/>
      </c>
      <c r="C66" s="100" t="str">
        <f>IF(Calcu!$B149=FALSE,"",TEXT(Calcu!E149,Calcu!$Q$165))</f>
        <v/>
      </c>
      <c r="D66" s="100" t="str">
        <f>IF(Calcu!$B149=FALSE,"",TEXT(Calcu!F149,Calcu!$Q$165))</f>
        <v/>
      </c>
      <c r="E66" s="100" t="str">
        <f>IF(Calcu!$B149=FALSE,"",TEXT(Calcu!G149,Calcu!$Q$165))</f>
        <v/>
      </c>
      <c r="F66" s="100" t="str">
        <f>IF(Calcu!$B149=FALSE,"",TEXT(Calcu!H149,Calcu!$Q$165))</f>
        <v/>
      </c>
      <c r="G66" s="100" t="str">
        <f>IF(Calcu!$B149=FALSE,"",TEXT(Calcu!I149,Calcu!$Q$165))</f>
        <v/>
      </c>
      <c r="J66" s="100" t="str">
        <f>Calcu!C209</f>
        <v/>
      </c>
      <c r="K66" s="100" t="str">
        <f>IF(Calcu!$B209=FALSE,"",TEXT(Calcu!E209,Calcu!$Q$225))</f>
        <v/>
      </c>
      <c r="L66" s="100" t="str">
        <f>IF(Calcu!$B209=FALSE,"",TEXT(Calcu!F209,Calcu!$Q$225))</f>
        <v/>
      </c>
      <c r="M66" s="100" t="str">
        <f>IF(Calcu!$B209=FALSE,"",TEXT(Calcu!G209,Calcu!$Q$225))</f>
        <v/>
      </c>
      <c r="N66" s="100" t="str">
        <f>IF(Calcu!$B209=FALSE,"",TEXT(Calcu!H209,Calcu!$Q$225))</f>
        <v/>
      </c>
      <c r="O66" s="100" t="str">
        <f>IF(Calcu!$B209=FALSE,"",TEXT(Calcu!I209,Calcu!$Q$225))</f>
        <v/>
      </c>
    </row>
  </sheetData>
  <sortState ref="T5:U14">
    <sortCondition descending="1" ref="T5"/>
  </sortState>
  <mergeCells count="12">
    <mergeCell ref="B44:B45"/>
    <mergeCell ref="C44:G44"/>
    <mergeCell ref="J44:J45"/>
    <mergeCell ref="K44:O44"/>
    <mergeCell ref="Q12:Q13"/>
    <mergeCell ref="B12:B13"/>
    <mergeCell ref="C12:G12"/>
    <mergeCell ref="E4:F4"/>
    <mergeCell ref="E3:F3"/>
    <mergeCell ref="J12:J13"/>
    <mergeCell ref="K12:O12"/>
    <mergeCell ref="R12:V1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447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19" width="1.77734375" style="56"/>
    <col min="20" max="20" width="1.77734375" style="56" customWidth="1"/>
    <col min="21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68" customFormat="1" ht="31.5">
      <c r="A1" s="67" t="s">
        <v>512</v>
      </c>
    </row>
    <row r="2" spans="1:44" s="68" customFormat="1" ht="18.75" customHeight="1"/>
    <row r="3" spans="1:44" s="68" customFormat="1" ht="18.75" customHeight="1">
      <c r="A3" s="69" t="s">
        <v>291</v>
      </c>
    </row>
    <row r="4" spans="1:44" s="68" customFormat="1" ht="18.75" customHeight="1">
      <c r="B4" s="500" t="s">
        <v>60</v>
      </c>
      <c r="C4" s="500"/>
      <c r="D4" s="500"/>
      <c r="E4" s="500"/>
      <c r="F4" s="500"/>
      <c r="G4" s="500"/>
      <c r="H4" s="523" t="s">
        <v>292</v>
      </c>
      <c r="I4" s="523"/>
      <c r="J4" s="523"/>
      <c r="K4" s="523"/>
      <c r="L4" s="523"/>
      <c r="M4" s="523"/>
      <c r="N4" s="500" t="s">
        <v>293</v>
      </c>
      <c r="O4" s="500"/>
      <c r="P4" s="500"/>
      <c r="Q4" s="500"/>
      <c r="R4" s="500"/>
      <c r="S4" s="500"/>
      <c r="T4" s="500" t="s">
        <v>294</v>
      </c>
      <c r="U4" s="500"/>
      <c r="V4" s="500"/>
      <c r="W4" s="500"/>
      <c r="X4" s="500"/>
      <c r="Y4" s="500"/>
    </row>
    <row r="5" spans="1:44" s="68" customFormat="1" ht="18.75" customHeight="1">
      <c r="B5" s="501">
        <f>Calcu!H4</f>
        <v>0</v>
      </c>
      <c r="C5" s="501"/>
      <c r="D5" s="501"/>
      <c r="E5" s="501"/>
      <c r="F5" s="501"/>
      <c r="G5" s="501"/>
      <c r="H5" s="524">
        <f>Calcu!I4</f>
        <v>1</v>
      </c>
      <c r="I5" s="524"/>
      <c r="J5" s="524"/>
      <c r="K5" s="524"/>
      <c r="L5" s="524"/>
      <c r="M5" s="524"/>
      <c r="N5" s="501" t="s">
        <v>500</v>
      </c>
      <c r="O5" s="501"/>
      <c r="P5" s="501"/>
      <c r="Q5" s="501"/>
      <c r="R5" s="501"/>
      <c r="S5" s="501"/>
      <c r="T5" s="501" t="s">
        <v>501</v>
      </c>
      <c r="U5" s="501"/>
      <c r="V5" s="501"/>
      <c r="W5" s="501"/>
      <c r="X5" s="501"/>
      <c r="Y5" s="501"/>
    </row>
    <row r="6" spans="1:44" s="68" customFormat="1" ht="18.75" customHeight="1"/>
    <row r="7" spans="1:44" ht="18.75" customHeight="1">
      <c r="A7" s="57" t="s">
        <v>295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 ht="18.75" customHeight="1">
      <c r="A8" s="57"/>
      <c r="B8" s="508" t="s">
        <v>296</v>
      </c>
      <c r="C8" s="509"/>
      <c r="D8" s="509"/>
      <c r="E8" s="509"/>
      <c r="F8" s="510"/>
      <c r="G8" s="502" t="str">
        <f>N5&amp;" 지시값"</f>
        <v>비접촉 좌표 측정기 지시값</v>
      </c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3"/>
      <c r="Y8" s="503"/>
      <c r="Z8" s="503"/>
      <c r="AA8" s="503"/>
      <c r="AB8" s="503"/>
      <c r="AC8" s="503"/>
      <c r="AD8" s="503"/>
      <c r="AE8" s="504"/>
      <c r="AF8" s="508" t="s">
        <v>297</v>
      </c>
      <c r="AG8" s="509"/>
      <c r="AH8" s="509"/>
      <c r="AI8" s="509"/>
      <c r="AJ8" s="510"/>
      <c r="AK8" s="508" t="s">
        <v>230</v>
      </c>
      <c r="AL8" s="509"/>
      <c r="AM8" s="509"/>
      <c r="AN8" s="509"/>
      <c r="AO8" s="510"/>
    </row>
    <row r="9" spans="1:44" ht="18.75" customHeight="1">
      <c r="A9" s="57"/>
      <c r="B9" s="511"/>
      <c r="C9" s="512"/>
      <c r="D9" s="512"/>
      <c r="E9" s="512"/>
      <c r="F9" s="513"/>
      <c r="G9" s="502" t="s">
        <v>298</v>
      </c>
      <c r="H9" s="503"/>
      <c r="I9" s="503"/>
      <c r="J9" s="503"/>
      <c r="K9" s="504"/>
      <c r="L9" s="502" t="s">
        <v>299</v>
      </c>
      <c r="M9" s="503"/>
      <c r="N9" s="503"/>
      <c r="O9" s="503"/>
      <c r="P9" s="504"/>
      <c r="Q9" s="502" t="s">
        <v>300</v>
      </c>
      <c r="R9" s="503"/>
      <c r="S9" s="503"/>
      <c r="T9" s="503"/>
      <c r="U9" s="504"/>
      <c r="V9" s="502" t="s">
        <v>301</v>
      </c>
      <c r="W9" s="503"/>
      <c r="X9" s="503"/>
      <c r="Y9" s="503"/>
      <c r="Z9" s="504"/>
      <c r="AA9" s="502" t="s">
        <v>302</v>
      </c>
      <c r="AB9" s="503"/>
      <c r="AC9" s="503"/>
      <c r="AD9" s="503"/>
      <c r="AE9" s="504"/>
      <c r="AF9" s="511"/>
      <c r="AG9" s="512"/>
      <c r="AH9" s="512"/>
      <c r="AI9" s="512"/>
      <c r="AJ9" s="513"/>
      <c r="AK9" s="511"/>
      <c r="AL9" s="512"/>
      <c r="AM9" s="512"/>
      <c r="AN9" s="512"/>
      <c r="AO9" s="513"/>
    </row>
    <row r="10" spans="1:44" ht="18.75" customHeight="1">
      <c r="A10" s="57"/>
      <c r="B10" s="502" t="s">
        <v>304</v>
      </c>
      <c r="C10" s="503"/>
      <c r="D10" s="503"/>
      <c r="E10" s="503"/>
      <c r="F10" s="504"/>
      <c r="G10" s="502" t="str">
        <f>B10</f>
        <v>mm</v>
      </c>
      <c r="H10" s="503"/>
      <c r="I10" s="503"/>
      <c r="J10" s="503"/>
      <c r="K10" s="504"/>
      <c r="L10" s="502" t="str">
        <f>G10</f>
        <v>mm</v>
      </c>
      <c r="M10" s="503"/>
      <c r="N10" s="503"/>
      <c r="O10" s="503"/>
      <c r="P10" s="504"/>
      <c r="Q10" s="502" t="str">
        <f>L10</f>
        <v>mm</v>
      </c>
      <c r="R10" s="503"/>
      <c r="S10" s="503"/>
      <c r="T10" s="503"/>
      <c r="U10" s="504"/>
      <c r="V10" s="502" t="str">
        <f>Q10</f>
        <v>mm</v>
      </c>
      <c r="W10" s="503"/>
      <c r="X10" s="503"/>
      <c r="Y10" s="503"/>
      <c r="Z10" s="504"/>
      <c r="AA10" s="502" t="str">
        <f>V10</f>
        <v>mm</v>
      </c>
      <c r="AB10" s="503"/>
      <c r="AC10" s="503"/>
      <c r="AD10" s="503"/>
      <c r="AE10" s="504"/>
      <c r="AF10" s="502" t="s">
        <v>303</v>
      </c>
      <c r="AG10" s="503"/>
      <c r="AH10" s="503"/>
      <c r="AI10" s="503"/>
      <c r="AJ10" s="504"/>
      <c r="AK10" s="502" t="s">
        <v>304</v>
      </c>
      <c r="AL10" s="503"/>
      <c r="AM10" s="503"/>
      <c r="AN10" s="503"/>
      <c r="AO10" s="504"/>
    </row>
    <row r="11" spans="1:44" ht="18.75" customHeight="1">
      <c r="A11" s="57"/>
      <c r="B11" s="505" t="str">
        <f>Calcu!T10</f>
        <v/>
      </c>
      <c r="C11" s="458"/>
      <c r="D11" s="458"/>
      <c r="E11" s="458"/>
      <c r="F11" s="506"/>
      <c r="G11" s="505" t="str">
        <f>IF(Calcu!B10=TRUE,Calcu!E10*$H$5,"")</f>
        <v/>
      </c>
      <c r="H11" s="458"/>
      <c r="I11" s="458"/>
      <c r="J11" s="458"/>
      <c r="K11" s="506"/>
      <c r="L11" s="505" t="str">
        <f>IF(Calcu!B10=TRUE,Calcu!F10*H$5,"")</f>
        <v/>
      </c>
      <c r="M11" s="458"/>
      <c r="N11" s="458"/>
      <c r="O11" s="458"/>
      <c r="P11" s="506"/>
      <c r="Q11" s="505" t="str">
        <f>IF(Calcu!B10=TRUE,Calcu!G10*H$5,"")</f>
        <v/>
      </c>
      <c r="R11" s="458"/>
      <c r="S11" s="458"/>
      <c r="T11" s="458"/>
      <c r="U11" s="506"/>
      <c r="V11" s="505" t="str">
        <f>IF(Calcu!B10=TRUE,Calcu!H10*H$5,"")</f>
        <v/>
      </c>
      <c r="W11" s="458"/>
      <c r="X11" s="458"/>
      <c r="Y11" s="458"/>
      <c r="Z11" s="506"/>
      <c r="AA11" s="505" t="str">
        <f>IF(Calcu!B10=TRUE,Calcu!I10*H$5,"")</f>
        <v/>
      </c>
      <c r="AB11" s="458"/>
      <c r="AC11" s="458"/>
      <c r="AD11" s="458"/>
      <c r="AE11" s="506"/>
      <c r="AF11" s="505" t="str">
        <f>Calcu!M10</f>
        <v/>
      </c>
      <c r="AG11" s="458"/>
      <c r="AH11" s="458"/>
      <c r="AI11" s="458"/>
      <c r="AJ11" s="506"/>
      <c r="AK11" s="505" t="str">
        <f>Calcu!K10</f>
        <v/>
      </c>
      <c r="AL11" s="458"/>
      <c r="AM11" s="458"/>
      <c r="AN11" s="458"/>
      <c r="AO11" s="506"/>
    </row>
    <row r="12" spans="1:44" ht="18.75" customHeight="1">
      <c r="A12" s="57"/>
      <c r="B12" s="505" t="str">
        <f>Calcu!T11</f>
        <v/>
      </c>
      <c r="C12" s="458"/>
      <c r="D12" s="458"/>
      <c r="E12" s="458"/>
      <c r="F12" s="506"/>
      <c r="G12" s="505" t="str">
        <f>IF(Calcu!B11=TRUE,Calcu!E11*$H$5,"")</f>
        <v/>
      </c>
      <c r="H12" s="458"/>
      <c r="I12" s="458"/>
      <c r="J12" s="458"/>
      <c r="K12" s="506"/>
      <c r="L12" s="505" t="str">
        <f>IF(Calcu!B11=TRUE,Calcu!F11*H$5,"")</f>
        <v/>
      </c>
      <c r="M12" s="458"/>
      <c r="N12" s="458"/>
      <c r="O12" s="458"/>
      <c r="P12" s="506"/>
      <c r="Q12" s="505" t="str">
        <f>IF(Calcu!B11=TRUE,Calcu!G11*H$5,"")</f>
        <v/>
      </c>
      <c r="R12" s="458"/>
      <c r="S12" s="458"/>
      <c r="T12" s="458"/>
      <c r="U12" s="506"/>
      <c r="V12" s="505" t="str">
        <f>IF(Calcu!B11=TRUE,Calcu!H11*H$5,"")</f>
        <v/>
      </c>
      <c r="W12" s="458"/>
      <c r="X12" s="458"/>
      <c r="Y12" s="458"/>
      <c r="Z12" s="506"/>
      <c r="AA12" s="505" t="str">
        <f>IF(Calcu!B11=TRUE,Calcu!I11*H$5,"")</f>
        <v/>
      </c>
      <c r="AB12" s="458"/>
      <c r="AC12" s="458"/>
      <c r="AD12" s="458"/>
      <c r="AE12" s="506"/>
      <c r="AF12" s="505" t="str">
        <f>Calcu!M11</f>
        <v/>
      </c>
      <c r="AG12" s="458"/>
      <c r="AH12" s="458"/>
      <c r="AI12" s="458"/>
      <c r="AJ12" s="506"/>
      <c r="AK12" s="505" t="str">
        <f>Calcu!K11</f>
        <v/>
      </c>
      <c r="AL12" s="458"/>
      <c r="AM12" s="458"/>
      <c r="AN12" s="458"/>
      <c r="AO12" s="506"/>
    </row>
    <row r="13" spans="1:44" ht="18.75" customHeight="1">
      <c r="A13" s="57"/>
      <c r="B13" s="505" t="str">
        <f>Calcu!T12</f>
        <v/>
      </c>
      <c r="C13" s="458"/>
      <c r="D13" s="458"/>
      <c r="E13" s="458"/>
      <c r="F13" s="506"/>
      <c r="G13" s="505" t="str">
        <f>IF(Calcu!B12=TRUE,Calcu!E12*$H$5,"")</f>
        <v/>
      </c>
      <c r="H13" s="458"/>
      <c r="I13" s="458"/>
      <c r="J13" s="458"/>
      <c r="K13" s="506"/>
      <c r="L13" s="505" t="str">
        <f>IF(Calcu!B12=TRUE,Calcu!F12*H$5,"")</f>
        <v/>
      </c>
      <c r="M13" s="458"/>
      <c r="N13" s="458"/>
      <c r="O13" s="458"/>
      <c r="P13" s="506"/>
      <c r="Q13" s="505" t="str">
        <f>IF(Calcu!B12=TRUE,Calcu!G12*H$5,"")</f>
        <v/>
      </c>
      <c r="R13" s="458"/>
      <c r="S13" s="458"/>
      <c r="T13" s="458"/>
      <c r="U13" s="506"/>
      <c r="V13" s="505" t="str">
        <f>IF(Calcu!B12=TRUE,Calcu!H12*H$5,"")</f>
        <v/>
      </c>
      <c r="W13" s="458"/>
      <c r="X13" s="458"/>
      <c r="Y13" s="458"/>
      <c r="Z13" s="506"/>
      <c r="AA13" s="505" t="str">
        <f>IF(Calcu!B12=TRUE,Calcu!I12*H$5,"")</f>
        <v/>
      </c>
      <c r="AB13" s="458"/>
      <c r="AC13" s="458"/>
      <c r="AD13" s="458"/>
      <c r="AE13" s="506"/>
      <c r="AF13" s="505" t="str">
        <f>Calcu!M12</f>
        <v/>
      </c>
      <c r="AG13" s="458"/>
      <c r="AH13" s="458"/>
      <c r="AI13" s="458"/>
      <c r="AJ13" s="506"/>
      <c r="AK13" s="505" t="str">
        <f>Calcu!K12</f>
        <v/>
      </c>
      <c r="AL13" s="458"/>
      <c r="AM13" s="458"/>
      <c r="AN13" s="458"/>
      <c r="AO13" s="506"/>
    </row>
    <row r="14" spans="1:44" ht="18.75" customHeight="1">
      <c r="A14" s="57"/>
      <c r="B14" s="505" t="str">
        <f>Calcu!T13</f>
        <v/>
      </c>
      <c r="C14" s="458"/>
      <c r="D14" s="458"/>
      <c r="E14" s="458"/>
      <c r="F14" s="506"/>
      <c r="G14" s="505" t="str">
        <f>IF(Calcu!B13=TRUE,Calcu!E13*$H$5,"")</f>
        <v/>
      </c>
      <c r="H14" s="458"/>
      <c r="I14" s="458"/>
      <c r="J14" s="458"/>
      <c r="K14" s="506"/>
      <c r="L14" s="505" t="str">
        <f>IF(Calcu!B13=TRUE,Calcu!F13*H$5,"")</f>
        <v/>
      </c>
      <c r="M14" s="458"/>
      <c r="N14" s="458"/>
      <c r="O14" s="458"/>
      <c r="P14" s="506"/>
      <c r="Q14" s="505" t="str">
        <f>IF(Calcu!B13=TRUE,Calcu!G13*H$5,"")</f>
        <v/>
      </c>
      <c r="R14" s="458"/>
      <c r="S14" s="458"/>
      <c r="T14" s="458"/>
      <c r="U14" s="506"/>
      <c r="V14" s="505" t="str">
        <f>IF(Calcu!B13=TRUE,Calcu!H13*H$5,"")</f>
        <v/>
      </c>
      <c r="W14" s="458"/>
      <c r="X14" s="458"/>
      <c r="Y14" s="458"/>
      <c r="Z14" s="506"/>
      <c r="AA14" s="505" t="str">
        <f>IF(Calcu!B13=TRUE,Calcu!I13*H$5,"")</f>
        <v/>
      </c>
      <c r="AB14" s="458"/>
      <c r="AC14" s="458"/>
      <c r="AD14" s="458"/>
      <c r="AE14" s="506"/>
      <c r="AF14" s="505" t="str">
        <f>Calcu!M13</f>
        <v/>
      </c>
      <c r="AG14" s="458"/>
      <c r="AH14" s="458"/>
      <c r="AI14" s="458"/>
      <c r="AJ14" s="506"/>
      <c r="AK14" s="505" t="str">
        <f>Calcu!K13</f>
        <v/>
      </c>
      <c r="AL14" s="458"/>
      <c r="AM14" s="458"/>
      <c r="AN14" s="458"/>
      <c r="AO14" s="506"/>
    </row>
    <row r="15" spans="1:44" ht="18.75" customHeight="1">
      <c r="A15" s="57"/>
      <c r="B15" s="505" t="str">
        <f>Calcu!T14</f>
        <v/>
      </c>
      <c r="C15" s="458"/>
      <c r="D15" s="458"/>
      <c r="E15" s="458"/>
      <c r="F15" s="506"/>
      <c r="G15" s="505" t="str">
        <f>IF(Calcu!B14=TRUE,Calcu!E14*$H$5,"")</f>
        <v/>
      </c>
      <c r="H15" s="458"/>
      <c r="I15" s="458"/>
      <c r="J15" s="458"/>
      <c r="K15" s="506"/>
      <c r="L15" s="505" t="str">
        <f>IF(Calcu!B14=TRUE,Calcu!F14*H$5,"")</f>
        <v/>
      </c>
      <c r="M15" s="458"/>
      <c r="N15" s="458"/>
      <c r="O15" s="458"/>
      <c r="P15" s="506"/>
      <c r="Q15" s="505" t="str">
        <f>IF(Calcu!B14=TRUE,Calcu!G14*H$5,"")</f>
        <v/>
      </c>
      <c r="R15" s="458"/>
      <c r="S15" s="458"/>
      <c r="T15" s="458"/>
      <c r="U15" s="506"/>
      <c r="V15" s="505" t="str">
        <f>IF(Calcu!B14=TRUE,Calcu!H14*H$5,"")</f>
        <v/>
      </c>
      <c r="W15" s="458"/>
      <c r="X15" s="458"/>
      <c r="Y15" s="458"/>
      <c r="Z15" s="506"/>
      <c r="AA15" s="505" t="str">
        <f>IF(Calcu!B14=TRUE,Calcu!I14*H$5,"")</f>
        <v/>
      </c>
      <c r="AB15" s="458"/>
      <c r="AC15" s="458"/>
      <c r="AD15" s="458"/>
      <c r="AE15" s="506"/>
      <c r="AF15" s="505" t="str">
        <f>Calcu!M14</f>
        <v/>
      </c>
      <c r="AG15" s="458"/>
      <c r="AH15" s="458"/>
      <c r="AI15" s="458"/>
      <c r="AJ15" s="506"/>
      <c r="AK15" s="505" t="str">
        <f>Calcu!K14</f>
        <v/>
      </c>
      <c r="AL15" s="458"/>
      <c r="AM15" s="458"/>
      <c r="AN15" s="458"/>
      <c r="AO15" s="506"/>
    </row>
    <row r="16" spans="1:44" ht="18.75" customHeight="1">
      <c r="A16" s="57"/>
      <c r="B16" s="505" t="str">
        <f>Calcu!T15</f>
        <v/>
      </c>
      <c r="C16" s="458"/>
      <c r="D16" s="458"/>
      <c r="E16" s="458"/>
      <c r="F16" s="506"/>
      <c r="G16" s="505" t="str">
        <f>IF(Calcu!B15=TRUE,Calcu!E15*$H$5,"")</f>
        <v/>
      </c>
      <c r="H16" s="458"/>
      <c r="I16" s="458"/>
      <c r="J16" s="458"/>
      <c r="K16" s="506"/>
      <c r="L16" s="505" t="str">
        <f>IF(Calcu!B15=TRUE,Calcu!F15*H$5,"")</f>
        <v/>
      </c>
      <c r="M16" s="458"/>
      <c r="N16" s="458"/>
      <c r="O16" s="458"/>
      <c r="P16" s="506"/>
      <c r="Q16" s="505" t="str">
        <f>IF(Calcu!B15=TRUE,Calcu!G15*H$5,"")</f>
        <v/>
      </c>
      <c r="R16" s="458"/>
      <c r="S16" s="458"/>
      <c r="T16" s="458"/>
      <c r="U16" s="506"/>
      <c r="V16" s="505" t="str">
        <f>IF(Calcu!B15=TRUE,Calcu!H15*H$5,"")</f>
        <v/>
      </c>
      <c r="W16" s="458"/>
      <c r="X16" s="458"/>
      <c r="Y16" s="458"/>
      <c r="Z16" s="506"/>
      <c r="AA16" s="505" t="str">
        <f>IF(Calcu!B15=TRUE,Calcu!I15*H$5,"")</f>
        <v/>
      </c>
      <c r="AB16" s="458"/>
      <c r="AC16" s="458"/>
      <c r="AD16" s="458"/>
      <c r="AE16" s="506"/>
      <c r="AF16" s="505" t="str">
        <f>Calcu!M15</f>
        <v/>
      </c>
      <c r="AG16" s="458"/>
      <c r="AH16" s="458"/>
      <c r="AI16" s="458"/>
      <c r="AJ16" s="506"/>
      <c r="AK16" s="505" t="str">
        <f>Calcu!K15</f>
        <v/>
      </c>
      <c r="AL16" s="458"/>
      <c r="AM16" s="458"/>
      <c r="AN16" s="458"/>
      <c r="AO16" s="506"/>
    </row>
    <row r="17" spans="1:46" ht="18.75" customHeight="1">
      <c r="A17" s="57"/>
      <c r="B17" s="505" t="str">
        <f>Calcu!T16</f>
        <v/>
      </c>
      <c r="C17" s="458"/>
      <c r="D17" s="458"/>
      <c r="E17" s="458"/>
      <c r="F17" s="506"/>
      <c r="G17" s="505" t="str">
        <f>IF(Calcu!B16=TRUE,Calcu!E16*$H$5,"")</f>
        <v/>
      </c>
      <c r="H17" s="458"/>
      <c r="I17" s="458"/>
      <c r="J17" s="458"/>
      <c r="K17" s="506"/>
      <c r="L17" s="505" t="str">
        <f>IF(Calcu!B16=TRUE,Calcu!F16*H$5,"")</f>
        <v/>
      </c>
      <c r="M17" s="458"/>
      <c r="N17" s="458"/>
      <c r="O17" s="458"/>
      <c r="P17" s="506"/>
      <c r="Q17" s="505" t="str">
        <f>IF(Calcu!B16=TRUE,Calcu!G16*H$5,"")</f>
        <v/>
      </c>
      <c r="R17" s="458"/>
      <c r="S17" s="458"/>
      <c r="T17" s="458"/>
      <c r="U17" s="506"/>
      <c r="V17" s="505" t="str">
        <f>IF(Calcu!B16=TRUE,Calcu!H16*H$5,"")</f>
        <v/>
      </c>
      <c r="W17" s="458"/>
      <c r="X17" s="458"/>
      <c r="Y17" s="458"/>
      <c r="Z17" s="506"/>
      <c r="AA17" s="505" t="str">
        <f>IF(Calcu!B16=TRUE,Calcu!I16*H$5,"")</f>
        <v/>
      </c>
      <c r="AB17" s="458"/>
      <c r="AC17" s="458"/>
      <c r="AD17" s="458"/>
      <c r="AE17" s="506"/>
      <c r="AF17" s="505" t="str">
        <f>Calcu!M16</f>
        <v/>
      </c>
      <c r="AG17" s="458"/>
      <c r="AH17" s="458"/>
      <c r="AI17" s="458"/>
      <c r="AJ17" s="506"/>
      <c r="AK17" s="505" t="str">
        <f>Calcu!K16</f>
        <v/>
      </c>
      <c r="AL17" s="458"/>
      <c r="AM17" s="458"/>
      <c r="AN17" s="458"/>
      <c r="AO17" s="506"/>
    </row>
    <row r="18" spans="1:46" ht="18.75" customHeight="1">
      <c r="A18" s="57"/>
      <c r="B18" s="505" t="str">
        <f>Calcu!T17</f>
        <v/>
      </c>
      <c r="C18" s="458"/>
      <c r="D18" s="458"/>
      <c r="E18" s="458"/>
      <c r="F18" s="506"/>
      <c r="G18" s="505" t="str">
        <f>IF(Calcu!B17=TRUE,Calcu!E17*$H$5,"")</f>
        <v/>
      </c>
      <c r="H18" s="458"/>
      <c r="I18" s="458"/>
      <c r="J18" s="458"/>
      <c r="K18" s="506"/>
      <c r="L18" s="505" t="str">
        <f>IF(Calcu!B17=TRUE,Calcu!F17*H$5,"")</f>
        <v/>
      </c>
      <c r="M18" s="458"/>
      <c r="N18" s="458"/>
      <c r="O18" s="458"/>
      <c r="P18" s="506"/>
      <c r="Q18" s="505" t="str">
        <f>IF(Calcu!B17=TRUE,Calcu!G17*H$5,"")</f>
        <v/>
      </c>
      <c r="R18" s="458"/>
      <c r="S18" s="458"/>
      <c r="T18" s="458"/>
      <c r="U18" s="506"/>
      <c r="V18" s="505" t="str">
        <f>IF(Calcu!B17=TRUE,Calcu!H17*H$5,"")</f>
        <v/>
      </c>
      <c r="W18" s="458"/>
      <c r="X18" s="458"/>
      <c r="Y18" s="458"/>
      <c r="Z18" s="506"/>
      <c r="AA18" s="505" t="str">
        <f>IF(Calcu!B17=TRUE,Calcu!I17*H$5,"")</f>
        <v/>
      </c>
      <c r="AB18" s="458"/>
      <c r="AC18" s="458"/>
      <c r="AD18" s="458"/>
      <c r="AE18" s="506"/>
      <c r="AF18" s="505" t="str">
        <f>Calcu!M17</f>
        <v/>
      </c>
      <c r="AG18" s="458"/>
      <c r="AH18" s="458"/>
      <c r="AI18" s="458"/>
      <c r="AJ18" s="506"/>
      <c r="AK18" s="505" t="str">
        <f>Calcu!K17</f>
        <v/>
      </c>
      <c r="AL18" s="458"/>
      <c r="AM18" s="458"/>
      <c r="AN18" s="458"/>
      <c r="AO18" s="506"/>
    </row>
    <row r="19" spans="1:46" ht="18.75" customHeight="1">
      <c r="A19" s="57"/>
      <c r="B19" s="505" t="str">
        <f>Calcu!T18</f>
        <v/>
      </c>
      <c r="C19" s="458"/>
      <c r="D19" s="458"/>
      <c r="E19" s="458"/>
      <c r="F19" s="506"/>
      <c r="G19" s="505" t="str">
        <f>IF(Calcu!B18=TRUE,Calcu!E18*$H$5,"")</f>
        <v/>
      </c>
      <c r="H19" s="458"/>
      <c r="I19" s="458"/>
      <c r="J19" s="458"/>
      <c r="K19" s="506"/>
      <c r="L19" s="505" t="str">
        <f>IF(Calcu!B18=TRUE,Calcu!F18*H$5,"")</f>
        <v/>
      </c>
      <c r="M19" s="458"/>
      <c r="N19" s="458"/>
      <c r="O19" s="458"/>
      <c r="P19" s="506"/>
      <c r="Q19" s="505" t="str">
        <f>IF(Calcu!B18=TRUE,Calcu!G18*H$5,"")</f>
        <v/>
      </c>
      <c r="R19" s="458"/>
      <c r="S19" s="458"/>
      <c r="T19" s="458"/>
      <c r="U19" s="506"/>
      <c r="V19" s="505" t="str">
        <f>IF(Calcu!B18=TRUE,Calcu!H18*H$5,"")</f>
        <v/>
      </c>
      <c r="W19" s="458"/>
      <c r="X19" s="458"/>
      <c r="Y19" s="458"/>
      <c r="Z19" s="506"/>
      <c r="AA19" s="505" t="str">
        <f>IF(Calcu!B18=TRUE,Calcu!I18*H$5,"")</f>
        <v/>
      </c>
      <c r="AB19" s="458"/>
      <c r="AC19" s="458"/>
      <c r="AD19" s="458"/>
      <c r="AE19" s="506"/>
      <c r="AF19" s="505" t="str">
        <f>Calcu!M18</f>
        <v/>
      </c>
      <c r="AG19" s="458"/>
      <c r="AH19" s="458"/>
      <c r="AI19" s="458"/>
      <c r="AJ19" s="506"/>
      <c r="AK19" s="505" t="str">
        <f>Calcu!K18</f>
        <v/>
      </c>
      <c r="AL19" s="458"/>
      <c r="AM19" s="458"/>
      <c r="AN19" s="458"/>
      <c r="AO19" s="506"/>
    </row>
    <row r="20" spans="1:46" ht="18.75" customHeight="1">
      <c r="A20" s="57"/>
      <c r="B20" s="505" t="str">
        <f>Calcu!T19</f>
        <v/>
      </c>
      <c r="C20" s="458"/>
      <c r="D20" s="458"/>
      <c r="E20" s="458"/>
      <c r="F20" s="506"/>
      <c r="G20" s="505" t="str">
        <f>IF(Calcu!B19=TRUE,Calcu!E19*$H$5,"")</f>
        <v/>
      </c>
      <c r="H20" s="458"/>
      <c r="I20" s="458"/>
      <c r="J20" s="458"/>
      <c r="K20" s="506"/>
      <c r="L20" s="505" t="str">
        <f>IF(Calcu!B19=TRUE,Calcu!F19*H$5,"")</f>
        <v/>
      </c>
      <c r="M20" s="458"/>
      <c r="N20" s="458"/>
      <c r="O20" s="458"/>
      <c r="P20" s="506"/>
      <c r="Q20" s="505" t="str">
        <f>IF(Calcu!B19=TRUE,Calcu!G19*H$5,"")</f>
        <v/>
      </c>
      <c r="R20" s="458"/>
      <c r="S20" s="458"/>
      <c r="T20" s="458"/>
      <c r="U20" s="506"/>
      <c r="V20" s="505" t="str">
        <f>IF(Calcu!B19=TRUE,Calcu!H19*H$5,"")</f>
        <v/>
      </c>
      <c r="W20" s="458"/>
      <c r="X20" s="458"/>
      <c r="Y20" s="458"/>
      <c r="Z20" s="506"/>
      <c r="AA20" s="505" t="str">
        <f>IF(Calcu!B19=TRUE,Calcu!I19*H$5,"")</f>
        <v/>
      </c>
      <c r="AB20" s="458"/>
      <c r="AC20" s="458"/>
      <c r="AD20" s="458"/>
      <c r="AE20" s="506"/>
      <c r="AF20" s="505" t="str">
        <f>Calcu!M19</f>
        <v/>
      </c>
      <c r="AG20" s="458"/>
      <c r="AH20" s="458"/>
      <c r="AI20" s="458"/>
      <c r="AJ20" s="506"/>
      <c r="AK20" s="505" t="str">
        <f>Calcu!K19</f>
        <v/>
      </c>
      <c r="AL20" s="458"/>
      <c r="AM20" s="458"/>
      <c r="AN20" s="458"/>
      <c r="AO20" s="506"/>
    </row>
    <row r="21" spans="1:46" ht="18.75" customHeight="1">
      <c r="A21" s="57"/>
      <c r="B21" s="505" t="str">
        <f>Calcu!T20</f>
        <v/>
      </c>
      <c r="C21" s="458"/>
      <c r="D21" s="458"/>
      <c r="E21" s="458"/>
      <c r="F21" s="506"/>
      <c r="G21" s="505" t="str">
        <f>IF(Calcu!B20=TRUE,Calcu!E20*$H$5,"")</f>
        <v/>
      </c>
      <c r="H21" s="458"/>
      <c r="I21" s="458"/>
      <c r="J21" s="458"/>
      <c r="K21" s="506"/>
      <c r="L21" s="505" t="str">
        <f>IF(Calcu!B20=TRUE,Calcu!F20*H$5,"")</f>
        <v/>
      </c>
      <c r="M21" s="458"/>
      <c r="N21" s="458"/>
      <c r="O21" s="458"/>
      <c r="P21" s="506"/>
      <c r="Q21" s="505" t="str">
        <f>IF(Calcu!B20=TRUE,Calcu!G20*H$5,"")</f>
        <v/>
      </c>
      <c r="R21" s="458"/>
      <c r="S21" s="458"/>
      <c r="T21" s="458"/>
      <c r="U21" s="506"/>
      <c r="V21" s="505" t="str">
        <f>IF(Calcu!B20=TRUE,Calcu!H20*H$5,"")</f>
        <v/>
      </c>
      <c r="W21" s="458"/>
      <c r="X21" s="458"/>
      <c r="Y21" s="458"/>
      <c r="Z21" s="506"/>
      <c r="AA21" s="505" t="str">
        <f>IF(Calcu!B20=TRUE,Calcu!I20*H$5,"")</f>
        <v/>
      </c>
      <c r="AB21" s="458"/>
      <c r="AC21" s="458"/>
      <c r="AD21" s="458"/>
      <c r="AE21" s="506"/>
      <c r="AF21" s="505" t="str">
        <f>Calcu!M20</f>
        <v/>
      </c>
      <c r="AG21" s="458"/>
      <c r="AH21" s="458"/>
      <c r="AI21" s="458"/>
      <c r="AJ21" s="506"/>
      <c r="AK21" s="505" t="str">
        <f>Calcu!K20</f>
        <v/>
      </c>
      <c r="AL21" s="458"/>
      <c r="AM21" s="458"/>
      <c r="AN21" s="458"/>
      <c r="AO21" s="506"/>
    </row>
    <row r="22" spans="1:46" ht="18.75" customHeight="1">
      <c r="A22" s="57"/>
      <c r="B22" s="505" t="str">
        <f>Calcu!T21</f>
        <v/>
      </c>
      <c r="C22" s="458"/>
      <c r="D22" s="458"/>
      <c r="E22" s="458"/>
      <c r="F22" s="506"/>
      <c r="G22" s="505" t="str">
        <f>IF(Calcu!B21=TRUE,Calcu!E21*$H$5,"")</f>
        <v/>
      </c>
      <c r="H22" s="458"/>
      <c r="I22" s="458"/>
      <c r="J22" s="458"/>
      <c r="K22" s="506"/>
      <c r="L22" s="505" t="str">
        <f>IF(Calcu!B21=TRUE,Calcu!F21*H$5,"")</f>
        <v/>
      </c>
      <c r="M22" s="458"/>
      <c r="N22" s="458"/>
      <c r="O22" s="458"/>
      <c r="P22" s="506"/>
      <c r="Q22" s="505" t="str">
        <f>IF(Calcu!B21=TRUE,Calcu!G21*H$5,"")</f>
        <v/>
      </c>
      <c r="R22" s="458"/>
      <c r="S22" s="458"/>
      <c r="T22" s="458"/>
      <c r="U22" s="506"/>
      <c r="V22" s="505" t="str">
        <f>IF(Calcu!B21=TRUE,Calcu!H21*H$5,"")</f>
        <v/>
      </c>
      <c r="W22" s="458"/>
      <c r="X22" s="458"/>
      <c r="Y22" s="458"/>
      <c r="Z22" s="506"/>
      <c r="AA22" s="505" t="str">
        <f>IF(Calcu!B21=TRUE,Calcu!I21*H$5,"")</f>
        <v/>
      </c>
      <c r="AB22" s="458"/>
      <c r="AC22" s="458"/>
      <c r="AD22" s="458"/>
      <c r="AE22" s="506"/>
      <c r="AF22" s="505" t="str">
        <f>Calcu!M21</f>
        <v/>
      </c>
      <c r="AG22" s="458"/>
      <c r="AH22" s="458"/>
      <c r="AI22" s="458"/>
      <c r="AJ22" s="506"/>
      <c r="AK22" s="505" t="str">
        <f>Calcu!K21</f>
        <v/>
      </c>
      <c r="AL22" s="458"/>
      <c r="AM22" s="458"/>
      <c r="AN22" s="458"/>
      <c r="AO22" s="506"/>
    </row>
    <row r="23" spans="1:46" ht="18.75" customHeight="1">
      <c r="A23" s="57"/>
      <c r="B23" s="505" t="str">
        <f>Calcu!T22</f>
        <v/>
      </c>
      <c r="C23" s="458"/>
      <c r="D23" s="458"/>
      <c r="E23" s="458"/>
      <c r="F23" s="506"/>
      <c r="G23" s="505" t="str">
        <f>IF(Calcu!B22=TRUE,Calcu!E22*$H$5,"")</f>
        <v/>
      </c>
      <c r="H23" s="458"/>
      <c r="I23" s="458"/>
      <c r="J23" s="458"/>
      <c r="K23" s="506"/>
      <c r="L23" s="505" t="str">
        <f>IF(Calcu!B22=TRUE,Calcu!F22*H$5,"")</f>
        <v/>
      </c>
      <c r="M23" s="458"/>
      <c r="N23" s="458"/>
      <c r="O23" s="458"/>
      <c r="P23" s="506"/>
      <c r="Q23" s="505" t="str">
        <f>IF(Calcu!B22=TRUE,Calcu!G22*H$5,"")</f>
        <v/>
      </c>
      <c r="R23" s="458"/>
      <c r="S23" s="458"/>
      <c r="T23" s="458"/>
      <c r="U23" s="506"/>
      <c r="V23" s="505" t="str">
        <f>IF(Calcu!B22=TRUE,Calcu!H22*H$5,"")</f>
        <v/>
      </c>
      <c r="W23" s="458"/>
      <c r="X23" s="458"/>
      <c r="Y23" s="458"/>
      <c r="Z23" s="506"/>
      <c r="AA23" s="505" t="str">
        <f>IF(Calcu!B22=TRUE,Calcu!I22*H$5,"")</f>
        <v/>
      </c>
      <c r="AB23" s="458"/>
      <c r="AC23" s="458"/>
      <c r="AD23" s="458"/>
      <c r="AE23" s="506"/>
      <c r="AF23" s="505" t="str">
        <f>Calcu!M22</f>
        <v/>
      </c>
      <c r="AG23" s="458"/>
      <c r="AH23" s="458"/>
      <c r="AI23" s="458"/>
      <c r="AJ23" s="506"/>
      <c r="AK23" s="505" t="str">
        <f>Calcu!K22</f>
        <v/>
      </c>
      <c r="AL23" s="458"/>
      <c r="AM23" s="458"/>
      <c r="AN23" s="458"/>
      <c r="AO23" s="506"/>
    </row>
    <row r="24" spans="1:46" ht="18.75" customHeight="1">
      <c r="A24" s="57"/>
      <c r="B24" s="505" t="str">
        <f>Calcu!T23</f>
        <v/>
      </c>
      <c r="C24" s="458"/>
      <c r="D24" s="458"/>
      <c r="E24" s="458"/>
      <c r="F24" s="506"/>
      <c r="G24" s="505" t="str">
        <f>IF(Calcu!B23=TRUE,Calcu!E23*$H$5,"")</f>
        <v/>
      </c>
      <c r="H24" s="458"/>
      <c r="I24" s="458"/>
      <c r="J24" s="458"/>
      <c r="K24" s="506"/>
      <c r="L24" s="505" t="str">
        <f>IF(Calcu!B23=TRUE,Calcu!F23*H$5,"")</f>
        <v/>
      </c>
      <c r="M24" s="458"/>
      <c r="N24" s="458"/>
      <c r="O24" s="458"/>
      <c r="P24" s="506"/>
      <c r="Q24" s="505" t="str">
        <f>IF(Calcu!B23=TRUE,Calcu!G23*H$5,"")</f>
        <v/>
      </c>
      <c r="R24" s="458"/>
      <c r="S24" s="458"/>
      <c r="T24" s="458"/>
      <c r="U24" s="506"/>
      <c r="V24" s="505" t="str">
        <f>IF(Calcu!B23=TRUE,Calcu!H23*H$5,"")</f>
        <v/>
      </c>
      <c r="W24" s="458"/>
      <c r="X24" s="458"/>
      <c r="Y24" s="458"/>
      <c r="Z24" s="506"/>
      <c r="AA24" s="505" t="str">
        <f>IF(Calcu!B23=TRUE,Calcu!I23*H$5,"")</f>
        <v/>
      </c>
      <c r="AB24" s="458"/>
      <c r="AC24" s="458"/>
      <c r="AD24" s="458"/>
      <c r="AE24" s="506"/>
      <c r="AF24" s="505" t="str">
        <f>Calcu!M23</f>
        <v/>
      </c>
      <c r="AG24" s="458"/>
      <c r="AH24" s="458"/>
      <c r="AI24" s="458"/>
      <c r="AJ24" s="506"/>
      <c r="AK24" s="505" t="str">
        <f>Calcu!K23</f>
        <v/>
      </c>
      <c r="AL24" s="458"/>
      <c r="AM24" s="458"/>
      <c r="AN24" s="458"/>
      <c r="AO24" s="506"/>
    </row>
    <row r="25" spans="1:46" ht="18.75" customHeight="1">
      <c r="A25" s="57"/>
      <c r="B25" s="505" t="str">
        <f>Calcu!T24</f>
        <v/>
      </c>
      <c r="C25" s="458"/>
      <c r="D25" s="458"/>
      <c r="E25" s="458"/>
      <c r="F25" s="506"/>
      <c r="G25" s="505" t="str">
        <f>IF(Calcu!B24=TRUE,Calcu!E24*$H$5,"")</f>
        <v/>
      </c>
      <c r="H25" s="458"/>
      <c r="I25" s="458"/>
      <c r="J25" s="458"/>
      <c r="K25" s="506"/>
      <c r="L25" s="505" t="str">
        <f>IF(Calcu!B24=TRUE,Calcu!F24*H$5,"")</f>
        <v/>
      </c>
      <c r="M25" s="458"/>
      <c r="N25" s="458"/>
      <c r="O25" s="458"/>
      <c r="P25" s="506"/>
      <c r="Q25" s="505" t="str">
        <f>IF(Calcu!B24=TRUE,Calcu!G24*H$5,"")</f>
        <v/>
      </c>
      <c r="R25" s="458"/>
      <c r="S25" s="458"/>
      <c r="T25" s="458"/>
      <c r="U25" s="506"/>
      <c r="V25" s="505" t="str">
        <f>IF(Calcu!B24=TRUE,Calcu!H24*H$5,"")</f>
        <v/>
      </c>
      <c r="W25" s="458"/>
      <c r="X25" s="458"/>
      <c r="Y25" s="458"/>
      <c r="Z25" s="506"/>
      <c r="AA25" s="505" t="str">
        <f>IF(Calcu!B24=TRUE,Calcu!I24*H$5,"")</f>
        <v/>
      </c>
      <c r="AB25" s="458"/>
      <c r="AC25" s="458"/>
      <c r="AD25" s="458"/>
      <c r="AE25" s="506"/>
      <c r="AF25" s="505" t="str">
        <f>Calcu!M24</f>
        <v/>
      </c>
      <c r="AG25" s="458"/>
      <c r="AH25" s="458"/>
      <c r="AI25" s="458"/>
      <c r="AJ25" s="506"/>
      <c r="AK25" s="505" t="str">
        <f>Calcu!K24</f>
        <v/>
      </c>
      <c r="AL25" s="458"/>
      <c r="AM25" s="458"/>
      <c r="AN25" s="458"/>
      <c r="AO25" s="506"/>
    </row>
    <row r="26" spans="1:46" ht="18.75" customHeight="1">
      <c r="A26" s="57"/>
      <c r="B26" s="505" t="str">
        <f>Calcu!T25</f>
        <v/>
      </c>
      <c r="C26" s="458"/>
      <c r="D26" s="458"/>
      <c r="E26" s="458"/>
      <c r="F26" s="506"/>
      <c r="G26" s="505" t="str">
        <f>IF(Calcu!B25=TRUE,Calcu!E25*$H$5,"")</f>
        <v/>
      </c>
      <c r="H26" s="458"/>
      <c r="I26" s="458"/>
      <c r="J26" s="458"/>
      <c r="K26" s="506"/>
      <c r="L26" s="505" t="str">
        <f>IF(Calcu!B25=TRUE,Calcu!F25*H$5,"")</f>
        <v/>
      </c>
      <c r="M26" s="458"/>
      <c r="N26" s="458"/>
      <c r="O26" s="458"/>
      <c r="P26" s="506"/>
      <c r="Q26" s="505" t="str">
        <f>IF(Calcu!B25=TRUE,Calcu!G25*H$5,"")</f>
        <v/>
      </c>
      <c r="R26" s="458"/>
      <c r="S26" s="458"/>
      <c r="T26" s="458"/>
      <c r="U26" s="506"/>
      <c r="V26" s="505" t="str">
        <f>IF(Calcu!B25=TRUE,Calcu!H25*H$5,"")</f>
        <v/>
      </c>
      <c r="W26" s="458"/>
      <c r="X26" s="458"/>
      <c r="Y26" s="458"/>
      <c r="Z26" s="506"/>
      <c r="AA26" s="505" t="str">
        <f>IF(Calcu!B25=TRUE,Calcu!I25*H$5,"")</f>
        <v/>
      </c>
      <c r="AB26" s="458"/>
      <c r="AC26" s="458"/>
      <c r="AD26" s="458"/>
      <c r="AE26" s="506"/>
      <c r="AF26" s="505" t="str">
        <f>Calcu!M25</f>
        <v/>
      </c>
      <c r="AG26" s="458"/>
      <c r="AH26" s="458"/>
      <c r="AI26" s="458"/>
      <c r="AJ26" s="506"/>
      <c r="AK26" s="505" t="str">
        <f>Calcu!K25</f>
        <v/>
      </c>
      <c r="AL26" s="458"/>
      <c r="AM26" s="458"/>
      <c r="AN26" s="458"/>
      <c r="AO26" s="506"/>
    </row>
    <row r="27" spans="1:46" ht="18.75" customHeight="1">
      <c r="A27" s="57"/>
      <c r="B27" s="505" t="str">
        <f>Calcu!T26</f>
        <v/>
      </c>
      <c r="C27" s="458"/>
      <c r="D27" s="458"/>
      <c r="E27" s="458"/>
      <c r="F27" s="506"/>
      <c r="G27" s="505" t="str">
        <f>IF(Calcu!B26=TRUE,Calcu!E26*$H$5,"")</f>
        <v/>
      </c>
      <c r="H27" s="458"/>
      <c r="I27" s="458"/>
      <c r="J27" s="458"/>
      <c r="K27" s="506"/>
      <c r="L27" s="505" t="str">
        <f>IF(Calcu!B26=TRUE,Calcu!F26*H$5,"")</f>
        <v/>
      </c>
      <c r="M27" s="458"/>
      <c r="N27" s="458"/>
      <c r="O27" s="458"/>
      <c r="P27" s="506"/>
      <c r="Q27" s="505" t="str">
        <f>IF(Calcu!B26=TRUE,Calcu!G26*H$5,"")</f>
        <v/>
      </c>
      <c r="R27" s="458"/>
      <c r="S27" s="458"/>
      <c r="T27" s="458"/>
      <c r="U27" s="506"/>
      <c r="V27" s="505" t="str">
        <f>IF(Calcu!B26=TRUE,Calcu!H26*H$5,"")</f>
        <v/>
      </c>
      <c r="W27" s="458"/>
      <c r="X27" s="458"/>
      <c r="Y27" s="458"/>
      <c r="Z27" s="506"/>
      <c r="AA27" s="505" t="str">
        <f>IF(Calcu!B26=TRUE,Calcu!I26*H$5,"")</f>
        <v/>
      </c>
      <c r="AB27" s="458"/>
      <c r="AC27" s="458"/>
      <c r="AD27" s="458"/>
      <c r="AE27" s="506"/>
      <c r="AF27" s="505" t="str">
        <f>Calcu!M26</f>
        <v/>
      </c>
      <c r="AG27" s="458"/>
      <c r="AH27" s="458"/>
      <c r="AI27" s="458"/>
      <c r="AJ27" s="506"/>
      <c r="AK27" s="505" t="str">
        <f>Calcu!K26</f>
        <v/>
      </c>
      <c r="AL27" s="458"/>
      <c r="AM27" s="458"/>
      <c r="AN27" s="458"/>
      <c r="AO27" s="506"/>
    </row>
    <row r="28" spans="1:46" ht="18.75" customHeight="1">
      <c r="A28" s="57"/>
      <c r="B28" s="505" t="str">
        <f>Calcu!T27</f>
        <v/>
      </c>
      <c r="C28" s="458"/>
      <c r="D28" s="458"/>
      <c r="E28" s="458"/>
      <c r="F28" s="506"/>
      <c r="G28" s="505" t="str">
        <f>IF(Calcu!B27=TRUE,Calcu!E27*$H$5,"")</f>
        <v/>
      </c>
      <c r="H28" s="458"/>
      <c r="I28" s="458"/>
      <c r="J28" s="458"/>
      <c r="K28" s="506"/>
      <c r="L28" s="505" t="str">
        <f>IF(Calcu!B27=TRUE,Calcu!F27*H$5,"")</f>
        <v/>
      </c>
      <c r="M28" s="458"/>
      <c r="N28" s="458"/>
      <c r="O28" s="458"/>
      <c r="P28" s="506"/>
      <c r="Q28" s="505" t="str">
        <f>IF(Calcu!B27=TRUE,Calcu!G27*H$5,"")</f>
        <v/>
      </c>
      <c r="R28" s="458"/>
      <c r="S28" s="458"/>
      <c r="T28" s="458"/>
      <c r="U28" s="506"/>
      <c r="V28" s="505" t="str">
        <f>IF(Calcu!B27=TRUE,Calcu!H27*H$5,"")</f>
        <v/>
      </c>
      <c r="W28" s="458"/>
      <c r="X28" s="458"/>
      <c r="Y28" s="458"/>
      <c r="Z28" s="506"/>
      <c r="AA28" s="505" t="str">
        <f>IF(Calcu!B27=TRUE,Calcu!I27*H$5,"")</f>
        <v/>
      </c>
      <c r="AB28" s="458"/>
      <c r="AC28" s="458"/>
      <c r="AD28" s="458"/>
      <c r="AE28" s="506"/>
      <c r="AF28" s="505" t="str">
        <f>Calcu!M27</f>
        <v/>
      </c>
      <c r="AG28" s="458"/>
      <c r="AH28" s="458"/>
      <c r="AI28" s="458"/>
      <c r="AJ28" s="506"/>
      <c r="AK28" s="505" t="str">
        <f>Calcu!K27</f>
        <v/>
      </c>
      <c r="AL28" s="458"/>
      <c r="AM28" s="458"/>
      <c r="AN28" s="458"/>
      <c r="AO28" s="506"/>
    </row>
    <row r="29" spans="1:46" ht="18.75" customHeight="1">
      <c r="A29" s="57"/>
      <c r="B29" s="505" t="str">
        <f>Calcu!T28</f>
        <v/>
      </c>
      <c r="C29" s="458"/>
      <c r="D29" s="458"/>
      <c r="E29" s="458"/>
      <c r="F29" s="506"/>
      <c r="G29" s="505" t="str">
        <f>IF(Calcu!B28=TRUE,Calcu!E28*$H$5,"")</f>
        <v/>
      </c>
      <c r="H29" s="458"/>
      <c r="I29" s="458"/>
      <c r="J29" s="458"/>
      <c r="K29" s="506"/>
      <c r="L29" s="505" t="str">
        <f>IF(Calcu!B28=TRUE,Calcu!F28*H$5,"")</f>
        <v/>
      </c>
      <c r="M29" s="458"/>
      <c r="N29" s="458"/>
      <c r="O29" s="458"/>
      <c r="P29" s="506"/>
      <c r="Q29" s="505" t="str">
        <f>IF(Calcu!B28=TRUE,Calcu!G28*H$5,"")</f>
        <v/>
      </c>
      <c r="R29" s="458"/>
      <c r="S29" s="458"/>
      <c r="T29" s="458"/>
      <c r="U29" s="506"/>
      <c r="V29" s="505" t="str">
        <f>IF(Calcu!B28=TRUE,Calcu!H28*H$5,"")</f>
        <v/>
      </c>
      <c r="W29" s="458"/>
      <c r="X29" s="458"/>
      <c r="Y29" s="458"/>
      <c r="Z29" s="506"/>
      <c r="AA29" s="505" t="str">
        <f>IF(Calcu!B28=TRUE,Calcu!I28*H$5,"")</f>
        <v/>
      </c>
      <c r="AB29" s="458"/>
      <c r="AC29" s="458"/>
      <c r="AD29" s="458"/>
      <c r="AE29" s="506"/>
      <c r="AF29" s="505" t="str">
        <f>Calcu!M28</f>
        <v/>
      </c>
      <c r="AG29" s="458"/>
      <c r="AH29" s="458"/>
      <c r="AI29" s="458"/>
      <c r="AJ29" s="506"/>
      <c r="AK29" s="505" t="str">
        <f>Calcu!K28</f>
        <v/>
      </c>
      <c r="AL29" s="458"/>
      <c r="AM29" s="458"/>
      <c r="AN29" s="458"/>
      <c r="AO29" s="506"/>
    </row>
    <row r="30" spans="1:46" ht="18.75" customHeight="1">
      <c r="A30" s="57"/>
      <c r="B30" s="505" t="str">
        <f>Calcu!T29</f>
        <v/>
      </c>
      <c r="C30" s="458"/>
      <c r="D30" s="458"/>
      <c r="E30" s="458"/>
      <c r="F30" s="506"/>
      <c r="G30" s="505" t="str">
        <f>IF(Calcu!B29=TRUE,Calcu!E29*$H$5,"")</f>
        <v/>
      </c>
      <c r="H30" s="458"/>
      <c r="I30" s="458"/>
      <c r="J30" s="458"/>
      <c r="K30" s="506"/>
      <c r="L30" s="505" t="str">
        <f>IF(Calcu!B29=TRUE,Calcu!F29*H$5,"")</f>
        <v/>
      </c>
      <c r="M30" s="458"/>
      <c r="N30" s="458"/>
      <c r="O30" s="458"/>
      <c r="P30" s="506"/>
      <c r="Q30" s="505" t="str">
        <f>IF(Calcu!B29=TRUE,Calcu!G29*H$5,"")</f>
        <v/>
      </c>
      <c r="R30" s="458"/>
      <c r="S30" s="458"/>
      <c r="T30" s="458"/>
      <c r="U30" s="506"/>
      <c r="V30" s="505" t="str">
        <f>IF(Calcu!B29=TRUE,Calcu!H29*H$5,"")</f>
        <v/>
      </c>
      <c r="W30" s="458"/>
      <c r="X30" s="458"/>
      <c r="Y30" s="458"/>
      <c r="Z30" s="506"/>
      <c r="AA30" s="505" t="str">
        <f>IF(Calcu!B29=TRUE,Calcu!I29*H$5,"")</f>
        <v/>
      </c>
      <c r="AB30" s="458"/>
      <c r="AC30" s="458"/>
      <c r="AD30" s="458"/>
      <c r="AE30" s="506"/>
      <c r="AF30" s="505" t="str">
        <f>Calcu!M29</f>
        <v/>
      </c>
      <c r="AG30" s="458"/>
      <c r="AH30" s="458"/>
      <c r="AI30" s="458"/>
      <c r="AJ30" s="506"/>
      <c r="AK30" s="505" t="str">
        <f>Calcu!K29</f>
        <v/>
      </c>
      <c r="AL30" s="458"/>
      <c r="AM30" s="458"/>
      <c r="AN30" s="458"/>
      <c r="AO30" s="506"/>
    </row>
    <row r="31" spans="1:46" ht="18.75" customHeight="1">
      <c r="A31" s="57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</row>
    <row r="32" spans="1:46" ht="18.75" customHeight="1">
      <c r="A32" s="57" t="s">
        <v>305</v>
      </c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0"/>
      <c r="AM32" s="230"/>
      <c r="AN32" s="230"/>
      <c r="AO32" s="230"/>
      <c r="AP32" s="230"/>
      <c r="AQ32" s="230"/>
      <c r="AR32" s="230"/>
      <c r="AS32" s="230"/>
      <c r="AT32" s="230"/>
    </row>
    <row r="33" spans="1:69" ht="18.75" customHeight="1">
      <c r="A33" s="70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0"/>
      <c r="AM33" s="230"/>
      <c r="AN33" s="230"/>
      <c r="AO33" s="230"/>
      <c r="AP33" s="230"/>
      <c r="AQ33" s="230"/>
      <c r="AR33" s="230"/>
      <c r="AS33" s="230"/>
      <c r="AT33" s="230"/>
    </row>
    <row r="34" spans="1:69" ht="18.75" customHeight="1">
      <c r="A34" s="70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  <c r="AR34" s="230"/>
      <c r="AS34" s="230"/>
      <c r="AT34" s="230"/>
    </row>
    <row r="35" spans="1:69" ht="18.75" customHeight="1">
      <c r="A35" s="70"/>
      <c r="B35" s="230"/>
      <c r="C35" s="460" t="s">
        <v>306</v>
      </c>
      <c r="D35" s="460"/>
      <c r="E35" s="460"/>
      <c r="F35" s="221" t="s">
        <v>307</v>
      </c>
      <c r="G35" s="230" t="str">
        <f>"표준온도에서 "&amp;N5&amp;"의 보정값"</f>
        <v>표준온도에서 비접촉 좌표 측정기의 보정값</v>
      </c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W35" s="59"/>
      <c r="X35" s="59"/>
      <c r="Y35" s="59"/>
      <c r="Z35" s="230"/>
      <c r="AA35" s="230"/>
      <c r="AB35" s="230"/>
      <c r="AC35" s="230"/>
      <c r="AD35" s="230"/>
      <c r="AE35" s="230"/>
      <c r="AF35" s="230"/>
      <c r="AG35" s="230"/>
      <c r="AH35" s="230"/>
      <c r="AI35" s="230"/>
      <c r="AJ35" s="230"/>
      <c r="AK35" s="230"/>
      <c r="AL35" s="230"/>
      <c r="AM35" s="230"/>
      <c r="AN35" s="230"/>
      <c r="AO35" s="230"/>
      <c r="AP35" s="230"/>
      <c r="AQ35" s="230"/>
      <c r="AR35" s="230"/>
      <c r="AS35" s="230"/>
      <c r="AT35" s="230"/>
    </row>
    <row r="36" spans="1:69" ht="18.75" customHeight="1">
      <c r="A36" s="70"/>
      <c r="B36" s="230"/>
      <c r="C36" s="460" t="s">
        <v>308</v>
      </c>
      <c r="D36" s="460"/>
      <c r="E36" s="460"/>
      <c r="F36" s="221" t="s">
        <v>309</v>
      </c>
      <c r="G36" s="230" t="str">
        <f>T5&amp;"의 교정값"</f>
        <v>표준자의 교정값</v>
      </c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</row>
    <row r="37" spans="1:69" ht="18.75" customHeight="1">
      <c r="A37" s="70"/>
      <c r="B37" s="230"/>
      <c r="C37" s="460" t="s">
        <v>310</v>
      </c>
      <c r="D37" s="460"/>
      <c r="E37" s="460"/>
      <c r="F37" s="221" t="s">
        <v>311</v>
      </c>
      <c r="G37" s="230" t="str">
        <f>N5&amp;"의 지시값"</f>
        <v>비접촉 좌표 측정기의 지시값</v>
      </c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230"/>
      <c r="BA37" s="230"/>
      <c r="BB37" s="230"/>
    </row>
    <row r="38" spans="1:69" ht="18.75" customHeight="1">
      <c r="A38" s="70"/>
      <c r="B38" s="230"/>
      <c r="C38" s="460" t="s">
        <v>312</v>
      </c>
      <c r="D38" s="460"/>
      <c r="E38" s="460"/>
      <c r="F38" s="221" t="s">
        <v>307</v>
      </c>
      <c r="G38" s="230" t="str">
        <f>T5&amp;"의 명목값"</f>
        <v>표준자의 명목값</v>
      </c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</row>
    <row r="39" spans="1:69" ht="18.75" customHeight="1">
      <c r="A39" s="70"/>
      <c r="B39" s="230"/>
      <c r="C39" s="460"/>
      <c r="D39" s="460"/>
      <c r="E39" s="460"/>
      <c r="F39" s="221" t="s">
        <v>309</v>
      </c>
      <c r="G39" s="230" t="str">
        <f>N5&amp;"와 "&amp;T5&amp;"의 평균열팽창계수"</f>
        <v>비접촉 좌표 측정기와 표준자의 평균열팽창계수</v>
      </c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</row>
    <row r="40" spans="1:69" ht="18.75" customHeight="1">
      <c r="A40" s="70"/>
      <c r="B40" s="230"/>
      <c r="C40" s="460" t="s">
        <v>313</v>
      </c>
      <c r="D40" s="460"/>
      <c r="E40" s="460"/>
      <c r="F40" s="221" t="s">
        <v>307</v>
      </c>
      <c r="G40" s="230" t="str">
        <f>N5&amp;"와 "&amp;T5&amp;"의 온도차이"</f>
        <v>비접촉 좌표 측정기와 표준자의 온도차이</v>
      </c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230"/>
      <c r="BB40" s="230"/>
    </row>
    <row r="41" spans="1:69" ht="18.75" customHeight="1">
      <c r="A41" s="70"/>
      <c r="B41" s="230"/>
      <c r="C41" s="460" t="s">
        <v>314</v>
      </c>
      <c r="D41" s="460"/>
      <c r="E41" s="460"/>
      <c r="F41" s="221" t="s">
        <v>309</v>
      </c>
      <c r="G41" s="230" t="str">
        <f>N5&amp;"와 "&amp;T5&amp;"의 열팽창계수 차이"</f>
        <v>비접촉 좌표 측정기와 표준자의 열팽창계수 차이</v>
      </c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230"/>
      <c r="BA41" s="230"/>
      <c r="BB41" s="230"/>
    </row>
    <row r="42" spans="1:69" ht="18.75" customHeight="1">
      <c r="A42" s="70"/>
      <c r="B42" s="230"/>
      <c r="C42" s="460" t="s">
        <v>316</v>
      </c>
      <c r="D42" s="460"/>
      <c r="E42" s="460"/>
      <c r="F42" s="221" t="s">
        <v>309</v>
      </c>
      <c r="G42" s="230" t="str">
        <f>N5&amp;"와 "&amp;T5&amp;"의 평균 온도값과 기준온도와의 차"</f>
        <v>비접촉 좌표 측정기와 표준자의 평균 온도값과 기준온도와의 차</v>
      </c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</row>
    <row r="43" spans="1:69" ht="18.75" customHeight="1">
      <c r="A43" s="70"/>
      <c r="B43" s="230"/>
      <c r="C43" s="460" t="s">
        <v>621</v>
      </c>
      <c r="D43" s="460"/>
      <c r="E43" s="460"/>
      <c r="F43" s="221" t="s">
        <v>309</v>
      </c>
      <c r="G43" s="230" t="str">
        <f>N5&amp;"의 분해능 한계에 대한 보정값 (기대값=0)"</f>
        <v>비접촉 좌표 측정기의 분해능 한계에 대한 보정값 (기대값=0)</v>
      </c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230"/>
      <c r="BA43" s="230"/>
      <c r="BB43" s="230"/>
    </row>
    <row r="44" spans="1:69" ht="18.75" customHeight="1">
      <c r="A44" s="70"/>
      <c r="B44" s="230"/>
      <c r="C44" s="460"/>
      <c r="D44" s="460"/>
      <c r="E44" s="46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230"/>
      <c r="BA44" s="230"/>
      <c r="BB44" s="230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</row>
    <row r="45" spans="1:69" ht="18.75" customHeight="1">
      <c r="A45" s="57" t="s">
        <v>317</v>
      </c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</row>
    <row r="46" spans="1:69" ht="18.75" customHeight="1">
      <c r="A46" s="230"/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0"/>
      <c r="AS46" s="230"/>
      <c r="AT46" s="230"/>
    </row>
    <row r="47" spans="1:69" ht="18.75" customHeight="1">
      <c r="A47" s="230"/>
      <c r="B47" s="230"/>
      <c r="C47" s="230" t="s">
        <v>318</v>
      </c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0"/>
      <c r="AO47" s="230"/>
      <c r="AP47" s="230"/>
      <c r="AQ47" s="230"/>
      <c r="AR47" s="230"/>
      <c r="AS47" s="230"/>
      <c r="AT47" s="230"/>
    </row>
    <row r="48" spans="1:69" ht="18.75" customHeight="1">
      <c r="A48" s="230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</row>
    <row r="49" spans="1:58" ht="18.75" customHeight="1">
      <c r="A49" s="230"/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</row>
    <row r="50" spans="1:58" ht="18.75" customHeight="1">
      <c r="A50" s="230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/>
      <c r="AM50" s="230"/>
      <c r="AN50" s="230"/>
      <c r="AO50" s="230"/>
      <c r="AP50" s="230"/>
      <c r="AQ50" s="230"/>
      <c r="AR50" s="230"/>
      <c r="AS50" s="230"/>
      <c r="AT50" s="230"/>
    </row>
    <row r="51" spans="1:58" ht="18.75" customHeight="1">
      <c r="A51" s="230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</row>
    <row r="52" spans="1:58" ht="18.75" customHeight="1">
      <c r="A52" s="60" t="s">
        <v>319</v>
      </c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</row>
    <row r="53" spans="1:58" ht="18.75" customHeight="1">
      <c r="A53" s="230"/>
      <c r="B53" s="490"/>
      <c r="C53" s="491"/>
      <c r="D53" s="474"/>
      <c r="E53" s="475"/>
      <c r="F53" s="475"/>
      <c r="G53" s="476"/>
      <c r="H53" s="468">
        <v>1</v>
      </c>
      <c r="I53" s="468"/>
      <c r="J53" s="468"/>
      <c r="K53" s="468"/>
      <c r="L53" s="468"/>
      <c r="M53" s="468"/>
      <c r="N53" s="468"/>
      <c r="O53" s="474">
        <v>2</v>
      </c>
      <c r="P53" s="475"/>
      <c r="Q53" s="475"/>
      <c r="R53" s="475"/>
      <c r="S53" s="475"/>
      <c r="T53" s="475"/>
      <c r="U53" s="475"/>
      <c r="V53" s="475"/>
      <c r="W53" s="475"/>
      <c r="X53" s="475"/>
      <c r="Y53" s="475"/>
      <c r="Z53" s="475"/>
      <c r="AA53" s="476"/>
      <c r="AB53" s="468">
        <v>3</v>
      </c>
      <c r="AC53" s="468"/>
      <c r="AD53" s="468"/>
      <c r="AE53" s="468"/>
      <c r="AF53" s="468"/>
      <c r="AG53" s="474">
        <v>4</v>
      </c>
      <c r="AH53" s="475"/>
      <c r="AI53" s="475"/>
      <c r="AJ53" s="475"/>
      <c r="AK53" s="475"/>
      <c r="AL53" s="475"/>
      <c r="AM53" s="475"/>
      <c r="AN53" s="475"/>
      <c r="AO53" s="476"/>
      <c r="AP53" s="474">
        <v>5</v>
      </c>
      <c r="AQ53" s="475"/>
      <c r="AR53" s="475"/>
      <c r="AS53" s="475"/>
      <c r="AT53" s="475"/>
      <c r="AU53" s="475"/>
      <c r="AV53" s="475"/>
      <c r="AW53" s="475"/>
      <c r="AX53" s="475"/>
      <c r="AY53" s="475"/>
      <c r="AZ53" s="475"/>
      <c r="BA53" s="475"/>
      <c r="BB53" s="476"/>
      <c r="BC53" s="468">
        <v>6</v>
      </c>
      <c r="BD53" s="468"/>
      <c r="BE53" s="468"/>
      <c r="BF53" s="468"/>
    </row>
    <row r="54" spans="1:58" ht="18.75" customHeight="1">
      <c r="A54" s="230"/>
      <c r="B54" s="517"/>
      <c r="C54" s="518"/>
      <c r="D54" s="490" t="s">
        <v>320</v>
      </c>
      <c r="E54" s="432"/>
      <c r="F54" s="432"/>
      <c r="G54" s="491"/>
      <c r="H54" s="492" t="s">
        <v>321</v>
      </c>
      <c r="I54" s="492"/>
      <c r="J54" s="492"/>
      <c r="K54" s="492"/>
      <c r="L54" s="492"/>
      <c r="M54" s="492"/>
      <c r="N54" s="492"/>
      <c r="O54" s="490" t="s">
        <v>322</v>
      </c>
      <c r="P54" s="432"/>
      <c r="Q54" s="432"/>
      <c r="R54" s="432"/>
      <c r="S54" s="432"/>
      <c r="T54" s="432"/>
      <c r="U54" s="432"/>
      <c r="V54" s="432"/>
      <c r="W54" s="432"/>
      <c r="X54" s="432"/>
      <c r="Y54" s="432"/>
      <c r="Z54" s="432"/>
      <c r="AA54" s="491"/>
      <c r="AB54" s="492" t="s">
        <v>323</v>
      </c>
      <c r="AC54" s="492"/>
      <c r="AD54" s="492"/>
      <c r="AE54" s="492"/>
      <c r="AF54" s="492"/>
      <c r="AG54" s="490" t="s">
        <v>324</v>
      </c>
      <c r="AH54" s="432"/>
      <c r="AI54" s="432"/>
      <c r="AJ54" s="432"/>
      <c r="AK54" s="432"/>
      <c r="AL54" s="432"/>
      <c r="AM54" s="432"/>
      <c r="AN54" s="432"/>
      <c r="AO54" s="491"/>
      <c r="AP54" s="490" t="s">
        <v>325</v>
      </c>
      <c r="AQ54" s="432"/>
      <c r="AR54" s="432"/>
      <c r="AS54" s="432"/>
      <c r="AT54" s="432"/>
      <c r="AU54" s="432"/>
      <c r="AV54" s="432"/>
      <c r="AW54" s="432"/>
      <c r="AX54" s="432"/>
      <c r="AY54" s="432"/>
      <c r="AZ54" s="432"/>
      <c r="BA54" s="432"/>
      <c r="BB54" s="491"/>
      <c r="BC54" s="492" t="s">
        <v>326</v>
      </c>
      <c r="BD54" s="492"/>
      <c r="BE54" s="492"/>
      <c r="BF54" s="492"/>
    </row>
    <row r="55" spans="1:58" ht="18.75" customHeight="1">
      <c r="A55" s="230"/>
      <c r="B55" s="519"/>
      <c r="C55" s="520"/>
      <c r="D55" s="527" t="s">
        <v>327</v>
      </c>
      <c r="E55" s="461"/>
      <c r="F55" s="461"/>
      <c r="G55" s="528"/>
      <c r="H55" s="496" t="s">
        <v>328</v>
      </c>
      <c r="I55" s="496"/>
      <c r="J55" s="496"/>
      <c r="K55" s="496"/>
      <c r="L55" s="496"/>
      <c r="M55" s="496"/>
      <c r="N55" s="496"/>
      <c r="O55" s="493" t="s">
        <v>329</v>
      </c>
      <c r="P55" s="494"/>
      <c r="Q55" s="494"/>
      <c r="R55" s="494"/>
      <c r="S55" s="494"/>
      <c r="T55" s="494"/>
      <c r="U55" s="494"/>
      <c r="V55" s="494"/>
      <c r="W55" s="494"/>
      <c r="X55" s="494"/>
      <c r="Y55" s="494"/>
      <c r="Z55" s="494"/>
      <c r="AA55" s="495"/>
      <c r="AB55" s="496"/>
      <c r="AC55" s="496"/>
      <c r="AD55" s="496"/>
      <c r="AE55" s="496"/>
      <c r="AF55" s="496"/>
      <c r="AG55" s="493" t="s">
        <v>330</v>
      </c>
      <c r="AH55" s="494"/>
      <c r="AI55" s="494"/>
      <c r="AJ55" s="494"/>
      <c r="AK55" s="494"/>
      <c r="AL55" s="494"/>
      <c r="AM55" s="494"/>
      <c r="AN55" s="494"/>
      <c r="AO55" s="495"/>
      <c r="AP55" s="493" t="s">
        <v>331</v>
      </c>
      <c r="AQ55" s="494"/>
      <c r="AR55" s="494"/>
      <c r="AS55" s="494"/>
      <c r="AT55" s="494"/>
      <c r="AU55" s="494"/>
      <c r="AV55" s="494"/>
      <c r="AW55" s="494"/>
      <c r="AX55" s="494"/>
      <c r="AY55" s="494"/>
      <c r="AZ55" s="494"/>
      <c r="BA55" s="494"/>
      <c r="BB55" s="495"/>
      <c r="BC55" s="496"/>
      <c r="BD55" s="496"/>
      <c r="BE55" s="496"/>
      <c r="BF55" s="496"/>
    </row>
    <row r="56" spans="1:58" ht="18.75" customHeight="1">
      <c r="A56" s="230"/>
      <c r="B56" s="468" t="s">
        <v>332</v>
      </c>
      <c r="C56" s="468"/>
      <c r="D56" s="514" t="s">
        <v>333</v>
      </c>
      <c r="E56" s="515"/>
      <c r="F56" s="515"/>
      <c r="G56" s="516"/>
      <c r="H56" s="525" t="e">
        <f ca="1">Calcu!E34</f>
        <v>#N/A</v>
      </c>
      <c r="I56" s="526"/>
      <c r="J56" s="526"/>
      <c r="K56" s="526"/>
      <c r="L56" s="526"/>
      <c r="M56" s="521" t="str">
        <f>Calcu!F34</f>
        <v>mm</v>
      </c>
      <c r="N56" s="522"/>
      <c r="O56" s="456" t="e">
        <f ca="1">Calcu!K34</f>
        <v>#N/A</v>
      </c>
      <c r="P56" s="457"/>
      <c r="Q56" s="457"/>
      <c r="R56" s="242"/>
      <c r="S56" s="227"/>
      <c r="T56" s="458" t="e">
        <f ca="1">Calcu!L34</f>
        <v>#N/A</v>
      </c>
      <c r="U56" s="458"/>
      <c r="V56" s="458"/>
      <c r="W56" s="243"/>
      <c r="X56" s="243"/>
      <c r="Y56" s="243"/>
      <c r="Z56" s="466" t="str">
        <f>Calcu!M34</f>
        <v>μm</v>
      </c>
      <c r="AA56" s="467"/>
      <c r="AB56" s="468" t="str">
        <f>Calcu!N34</f>
        <v>정규</v>
      </c>
      <c r="AC56" s="468"/>
      <c r="AD56" s="468"/>
      <c r="AE56" s="468"/>
      <c r="AF56" s="468"/>
      <c r="AG56" s="474">
        <f>Calcu!Q34</f>
        <v>1</v>
      </c>
      <c r="AH56" s="475"/>
      <c r="AI56" s="475"/>
      <c r="AJ56" s="475"/>
      <c r="AK56" s="475"/>
      <c r="AL56" s="475"/>
      <c r="AM56" s="475"/>
      <c r="AN56" s="475"/>
      <c r="AO56" s="476"/>
      <c r="AP56" s="456" t="e">
        <f ca="1">Calcu!S34</f>
        <v>#N/A</v>
      </c>
      <c r="AQ56" s="457"/>
      <c r="AR56" s="457"/>
      <c r="AS56" s="242"/>
      <c r="AT56" s="227"/>
      <c r="AU56" s="458" t="e">
        <f ca="1">Calcu!T34</f>
        <v>#N/A</v>
      </c>
      <c r="AV56" s="458"/>
      <c r="AW56" s="458"/>
      <c r="AX56" s="243"/>
      <c r="AY56" s="243"/>
      <c r="AZ56" s="243"/>
      <c r="BA56" s="466" t="str">
        <f>Calcu!U34</f>
        <v>μm</v>
      </c>
      <c r="BB56" s="467"/>
      <c r="BC56" s="468" t="str">
        <f>Calcu!V34</f>
        <v>∞</v>
      </c>
      <c r="BD56" s="468"/>
      <c r="BE56" s="468"/>
      <c r="BF56" s="468"/>
    </row>
    <row r="57" spans="1:58" ht="18.75" customHeight="1">
      <c r="A57" s="230"/>
      <c r="B57" s="468" t="s">
        <v>334</v>
      </c>
      <c r="C57" s="468"/>
      <c r="D57" s="514" t="s">
        <v>335</v>
      </c>
      <c r="E57" s="515"/>
      <c r="F57" s="515"/>
      <c r="G57" s="516"/>
      <c r="H57" s="525" t="e">
        <f ca="1">Calcu!E35</f>
        <v>#N/A</v>
      </c>
      <c r="I57" s="526"/>
      <c r="J57" s="526"/>
      <c r="K57" s="526"/>
      <c r="L57" s="526"/>
      <c r="M57" s="521" t="str">
        <f>Calcu!F35</f>
        <v>mm</v>
      </c>
      <c r="N57" s="522"/>
      <c r="O57" s="486">
        <f>Calcu!K35</f>
        <v>0</v>
      </c>
      <c r="P57" s="487"/>
      <c r="Q57" s="487"/>
      <c r="R57" s="487"/>
      <c r="S57" s="487"/>
      <c r="T57" s="487"/>
      <c r="U57" s="487"/>
      <c r="V57" s="488" t="str">
        <f>Calcu!M35</f>
        <v>μm</v>
      </c>
      <c r="W57" s="488"/>
      <c r="X57" s="488"/>
      <c r="Y57" s="488"/>
      <c r="Z57" s="488"/>
      <c r="AA57" s="489"/>
      <c r="AB57" s="468" t="str">
        <f>Calcu!N35</f>
        <v>t</v>
      </c>
      <c r="AC57" s="468"/>
      <c r="AD57" s="468"/>
      <c r="AE57" s="468"/>
      <c r="AF57" s="468"/>
      <c r="AG57" s="474">
        <f>Calcu!Q35</f>
        <v>-1</v>
      </c>
      <c r="AH57" s="475"/>
      <c r="AI57" s="475"/>
      <c r="AJ57" s="475"/>
      <c r="AK57" s="475"/>
      <c r="AL57" s="475"/>
      <c r="AM57" s="475"/>
      <c r="AN57" s="475"/>
      <c r="AO57" s="476"/>
      <c r="AP57" s="486">
        <f>Calcu!S35</f>
        <v>0</v>
      </c>
      <c r="AQ57" s="487"/>
      <c r="AR57" s="487"/>
      <c r="AS57" s="487"/>
      <c r="AT57" s="487"/>
      <c r="AU57" s="487">
        <v>0</v>
      </c>
      <c r="AV57" s="487"/>
      <c r="AW57" s="488" t="str">
        <f>Calcu!U35</f>
        <v>μm</v>
      </c>
      <c r="AX57" s="488"/>
      <c r="AY57" s="488"/>
      <c r="AZ57" s="488"/>
      <c r="BA57" s="488"/>
      <c r="BB57" s="489"/>
      <c r="BC57" s="468">
        <f>Calcu!V35</f>
        <v>4</v>
      </c>
      <c r="BD57" s="468"/>
      <c r="BE57" s="468"/>
      <c r="BF57" s="468"/>
    </row>
    <row r="58" spans="1:58" ht="18.75" customHeight="1">
      <c r="A58" s="230"/>
      <c r="B58" s="468" t="s">
        <v>336</v>
      </c>
      <c r="C58" s="468"/>
      <c r="D58" s="514"/>
      <c r="E58" s="515"/>
      <c r="F58" s="515"/>
      <c r="G58" s="516"/>
      <c r="H58" s="525" t="e">
        <f ca="1">Calcu!E36</f>
        <v>#N/A</v>
      </c>
      <c r="I58" s="526"/>
      <c r="J58" s="526"/>
      <c r="K58" s="526"/>
      <c r="L58" s="526"/>
      <c r="M58" s="521" t="str">
        <f>Calcu!F36</f>
        <v>/℃</v>
      </c>
      <c r="N58" s="522"/>
      <c r="O58" s="484">
        <f>Calcu!L36</f>
        <v>4.0824829046386305E-7</v>
      </c>
      <c r="P58" s="485"/>
      <c r="Q58" s="485"/>
      <c r="R58" s="485"/>
      <c r="S58" s="485"/>
      <c r="T58" s="485"/>
      <c r="U58" s="485"/>
      <c r="V58" s="485"/>
      <c r="W58" s="485"/>
      <c r="X58" s="466" t="str">
        <f>Calcu!M36</f>
        <v>/℃</v>
      </c>
      <c r="Y58" s="466"/>
      <c r="Z58" s="466"/>
      <c r="AA58" s="467"/>
      <c r="AB58" s="468" t="str">
        <f>Calcu!N36</f>
        <v>삼각형</v>
      </c>
      <c r="AC58" s="468"/>
      <c r="AD58" s="468"/>
      <c r="AE58" s="468"/>
      <c r="AF58" s="468"/>
      <c r="AG58" s="481">
        <f>Calcu!Q36</f>
        <v>-200</v>
      </c>
      <c r="AH58" s="466"/>
      <c r="AI58" s="466"/>
      <c r="AJ58" s="466"/>
      <c r="AK58" s="466" t="s">
        <v>337</v>
      </c>
      <c r="AL58" s="466"/>
      <c r="AM58" s="466"/>
      <c r="AN58" s="466"/>
      <c r="AO58" s="467"/>
      <c r="AP58" s="482">
        <f>Calcu!T36</f>
        <v>8.1649658092772609E-5</v>
      </c>
      <c r="AQ58" s="483"/>
      <c r="AR58" s="483"/>
      <c r="AS58" s="483"/>
      <c r="AT58" s="483"/>
      <c r="AU58" s="483" t="s">
        <v>466</v>
      </c>
      <c r="AV58" s="483"/>
      <c r="AW58" s="466" t="s">
        <v>338</v>
      </c>
      <c r="AX58" s="466"/>
      <c r="AY58" s="466"/>
      <c r="AZ58" s="466"/>
      <c r="BA58" s="466"/>
      <c r="BB58" s="467"/>
      <c r="BC58" s="468">
        <f>Calcu!V36</f>
        <v>100</v>
      </c>
      <c r="BD58" s="468"/>
      <c r="BE58" s="468"/>
      <c r="BF58" s="468"/>
    </row>
    <row r="59" spans="1:58" ht="18.75" customHeight="1">
      <c r="A59" s="230"/>
      <c r="B59" s="468" t="s">
        <v>339</v>
      </c>
      <c r="C59" s="468"/>
      <c r="D59" s="514" t="s">
        <v>340</v>
      </c>
      <c r="E59" s="515"/>
      <c r="F59" s="515"/>
      <c r="G59" s="516"/>
      <c r="H59" s="525" t="str">
        <f>Calcu!E37</f>
        <v/>
      </c>
      <c r="I59" s="526"/>
      <c r="J59" s="526"/>
      <c r="K59" s="526"/>
      <c r="L59" s="526"/>
      <c r="M59" s="521" t="str">
        <f>Calcu!F37</f>
        <v>℃</v>
      </c>
      <c r="N59" s="522"/>
      <c r="O59" s="486">
        <f>Calcu!L37</f>
        <v>0.11547005383792516</v>
      </c>
      <c r="P59" s="487"/>
      <c r="Q59" s="487"/>
      <c r="R59" s="487"/>
      <c r="S59" s="487"/>
      <c r="T59" s="487"/>
      <c r="U59" s="487"/>
      <c r="V59" s="488" t="str">
        <f>Calcu!M37</f>
        <v>℃</v>
      </c>
      <c r="W59" s="488"/>
      <c r="X59" s="488"/>
      <c r="Y59" s="488"/>
      <c r="Z59" s="488"/>
      <c r="AA59" s="489"/>
      <c r="AB59" s="468" t="str">
        <f>Calcu!N37</f>
        <v>직사각형</v>
      </c>
      <c r="AC59" s="468"/>
      <c r="AD59" s="468"/>
      <c r="AE59" s="468"/>
      <c r="AF59" s="468"/>
      <c r="AG59" s="481" t="e">
        <f ca="1">Calcu!Q37</f>
        <v>#N/A</v>
      </c>
      <c r="AH59" s="466"/>
      <c r="AI59" s="466"/>
      <c r="AJ59" s="466"/>
      <c r="AK59" s="466" t="s">
        <v>341</v>
      </c>
      <c r="AL59" s="466"/>
      <c r="AM59" s="466"/>
      <c r="AN59" s="466"/>
      <c r="AO59" s="467"/>
      <c r="AP59" s="482" t="e">
        <f ca="1">Calcu!T37</f>
        <v>#N/A</v>
      </c>
      <c r="AQ59" s="483"/>
      <c r="AR59" s="483"/>
      <c r="AS59" s="483"/>
      <c r="AT59" s="483"/>
      <c r="AU59" s="483" t="s">
        <v>467</v>
      </c>
      <c r="AV59" s="483"/>
      <c r="AW59" s="466" t="s">
        <v>342</v>
      </c>
      <c r="AX59" s="466"/>
      <c r="AY59" s="466"/>
      <c r="AZ59" s="466"/>
      <c r="BA59" s="466"/>
      <c r="BB59" s="467"/>
      <c r="BC59" s="468">
        <f>Calcu!V37</f>
        <v>12</v>
      </c>
      <c r="BD59" s="468"/>
      <c r="BE59" s="468"/>
      <c r="BF59" s="468"/>
    </row>
    <row r="60" spans="1:58" ht="18.75" customHeight="1">
      <c r="A60" s="230"/>
      <c r="B60" s="468" t="s">
        <v>343</v>
      </c>
      <c r="C60" s="468"/>
      <c r="D60" s="514" t="s">
        <v>314</v>
      </c>
      <c r="E60" s="515"/>
      <c r="F60" s="515"/>
      <c r="G60" s="516"/>
      <c r="H60" s="525" t="e">
        <f ca="1">Calcu!E38</f>
        <v>#N/A</v>
      </c>
      <c r="I60" s="526"/>
      <c r="J60" s="526"/>
      <c r="K60" s="526"/>
      <c r="L60" s="526"/>
      <c r="M60" s="521" t="str">
        <f>Calcu!F38</f>
        <v>/℃</v>
      </c>
      <c r="N60" s="522"/>
      <c r="O60" s="484">
        <f>Calcu!L38</f>
        <v>8.1649658092772609E-7</v>
      </c>
      <c r="P60" s="485"/>
      <c r="Q60" s="485"/>
      <c r="R60" s="485"/>
      <c r="S60" s="485"/>
      <c r="T60" s="485"/>
      <c r="U60" s="485"/>
      <c r="V60" s="485"/>
      <c r="W60" s="485"/>
      <c r="X60" s="466" t="str">
        <f>Calcu!M38</f>
        <v>/℃</v>
      </c>
      <c r="Y60" s="466"/>
      <c r="Z60" s="466"/>
      <c r="AA60" s="467"/>
      <c r="AB60" s="468" t="str">
        <f>Calcu!N38</f>
        <v>삼각형</v>
      </c>
      <c r="AC60" s="468"/>
      <c r="AD60" s="468"/>
      <c r="AE60" s="468"/>
      <c r="AF60" s="468"/>
      <c r="AG60" s="481">
        <f>Calcu!Q38</f>
        <v>-100</v>
      </c>
      <c r="AH60" s="466"/>
      <c r="AI60" s="466"/>
      <c r="AJ60" s="466"/>
      <c r="AK60" s="466" t="s">
        <v>344</v>
      </c>
      <c r="AL60" s="466"/>
      <c r="AM60" s="466"/>
      <c r="AN60" s="466"/>
      <c r="AO60" s="467"/>
      <c r="AP60" s="482">
        <f>Calcu!T38</f>
        <v>8.1649658092772609E-5</v>
      </c>
      <c r="AQ60" s="483"/>
      <c r="AR60" s="483"/>
      <c r="AS60" s="483"/>
      <c r="AT60" s="483"/>
      <c r="AU60" s="483" t="s">
        <v>466</v>
      </c>
      <c r="AV60" s="483"/>
      <c r="AW60" s="466" t="s">
        <v>342</v>
      </c>
      <c r="AX60" s="466"/>
      <c r="AY60" s="466"/>
      <c r="AZ60" s="466"/>
      <c r="BA60" s="466"/>
      <c r="BB60" s="467"/>
      <c r="BC60" s="468">
        <f>Calcu!V38</f>
        <v>100</v>
      </c>
      <c r="BD60" s="468"/>
      <c r="BE60" s="468"/>
      <c r="BF60" s="468"/>
    </row>
    <row r="61" spans="1:58" ht="18.75" customHeight="1">
      <c r="A61" s="230"/>
      <c r="B61" s="468" t="s">
        <v>345</v>
      </c>
      <c r="C61" s="468"/>
      <c r="D61" s="514" t="s">
        <v>315</v>
      </c>
      <c r="E61" s="515"/>
      <c r="F61" s="515"/>
      <c r="G61" s="516"/>
      <c r="H61" s="525">
        <f>Calcu!E39</f>
        <v>0.1</v>
      </c>
      <c r="I61" s="526"/>
      <c r="J61" s="526"/>
      <c r="K61" s="526"/>
      <c r="L61" s="526"/>
      <c r="M61" s="521" t="str">
        <f>Calcu!F39</f>
        <v>℃</v>
      </c>
      <c r="N61" s="522"/>
      <c r="O61" s="486">
        <f>Calcu!L39</f>
        <v>0.57735026918962584</v>
      </c>
      <c r="P61" s="487"/>
      <c r="Q61" s="487"/>
      <c r="R61" s="487"/>
      <c r="S61" s="487"/>
      <c r="T61" s="487"/>
      <c r="U61" s="487"/>
      <c r="V61" s="488" t="str">
        <f>Calcu!M39</f>
        <v>℃</v>
      </c>
      <c r="W61" s="488"/>
      <c r="X61" s="488"/>
      <c r="Y61" s="488"/>
      <c r="Z61" s="488"/>
      <c r="AA61" s="489"/>
      <c r="AB61" s="468" t="str">
        <f>Calcu!N39</f>
        <v>직사각형</v>
      </c>
      <c r="AC61" s="468"/>
      <c r="AD61" s="468"/>
      <c r="AE61" s="468"/>
      <c r="AF61" s="468"/>
      <c r="AG61" s="481" t="e">
        <f ca="1">Calcu!Q39</f>
        <v>#N/A</v>
      </c>
      <c r="AH61" s="466"/>
      <c r="AI61" s="466"/>
      <c r="AJ61" s="466"/>
      <c r="AK61" s="466" t="s">
        <v>346</v>
      </c>
      <c r="AL61" s="466"/>
      <c r="AM61" s="466"/>
      <c r="AN61" s="466"/>
      <c r="AO61" s="467"/>
      <c r="AP61" s="482" t="e">
        <f ca="1">Calcu!T39</f>
        <v>#N/A</v>
      </c>
      <c r="AQ61" s="483"/>
      <c r="AR61" s="483"/>
      <c r="AS61" s="483"/>
      <c r="AT61" s="483"/>
      <c r="AU61" s="483" t="s">
        <v>467</v>
      </c>
      <c r="AV61" s="483"/>
      <c r="AW61" s="466" t="s">
        <v>347</v>
      </c>
      <c r="AX61" s="466"/>
      <c r="AY61" s="466"/>
      <c r="AZ61" s="466"/>
      <c r="BA61" s="466"/>
      <c r="BB61" s="467"/>
      <c r="BC61" s="468">
        <f>Calcu!V39</f>
        <v>12</v>
      </c>
      <c r="BD61" s="468"/>
      <c r="BE61" s="468"/>
      <c r="BF61" s="468"/>
    </row>
    <row r="62" spans="1:58" ht="18.75" customHeight="1">
      <c r="A62" s="230"/>
      <c r="B62" s="468" t="s">
        <v>348</v>
      </c>
      <c r="C62" s="468"/>
      <c r="D62" s="514" t="s">
        <v>622</v>
      </c>
      <c r="E62" s="515"/>
      <c r="F62" s="515"/>
      <c r="G62" s="516"/>
      <c r="H62" s="525">
        <f>Calcu!E40</f>
        <v>0</v>
      </c>
      <c r="I62" s="526"/>
      <c r="J62" s="526"/>
      <c r="K62" s="526"/>
      <c r="L62" s="526"/>
      <c r="M62" s="521" t="str">
        <f>Calcu!F40</f>
        <v>mm</v>
      </c>
      <c r="N62" s="522"/>
      <c r="O62" s="486">
        <f>Calcu!K40</f>
        <v>0</v>
      </c>
      <c r="P62" s="487"/>
      <c r="Q62" s="487"/>
      <c r="R62" s="487"/>
      <c r="S62" s="487"/>
      <c r="T62" s="487"/>
      <c r="U62" s="487"/>
      <c r="V62" s="488" t="str">
        <f>Calcu!M40</f>
        <v>μm</v>
      </c>
      <c r="W62" s="488"/>
      <c r="X62" s="488"/>
      <c r="Y62" s="488"/>
      <c r="Z62" s="488"/>
      <c r="AA62" s="489"/>
      <c r="AB62" s="468" t="str">
        <f>Calcu!N40</f>
        <v>직사각형</v>
      </c>
      <c r="AC62" s="468"/>
      <c r="AD62" s="468"/>
      <c r="AE62" s="468"/>
      <c r="AF62" s="468"/>
      <c r="AG62" s="474">
        <f>Calcu!Q40</f>
        <v>1</v>
      </c>
      <c r="AH62" s="475"/>
      <c r="AI62" s="475"/>
      <c r="AJ62" s="475"/>
      <c r="AK62" s="475"/>
      <c r="AL62" s="475"/>
      <c r="AM62" s="475"/>
      <c r="AN62" s="475"/>
      <c r="AO62" s="476"/>
      <c r="AP62" s="486">
        <f>Calcu!S40</f>
        <v>0</v>
      </c>
      <c r="AQ62" s="487"/>
      <c r="AR62" s="487"/>
      <c r="AS62" s="487"/>
      <c r="AT62" s="487"/>
      <c r="AU62" s="487">
        <v>0</v>
      </c>
      <c r="AV62" s="487"/>
      <c r="AW62" s="488" t="str">
        <f>Calcu!U40</f>
        <v>μm</v>
      </c>
      <c r="AX62" s="488"/>
      <c r="AY62" s="488"/>
      <c r="AZ62" s="488"/>
      <c r="BA62" s="488"/>
      <c r="BB62" s="489"/>
      <c r="BC62" s="468" t="str">
        <f>Calcu!V40</f>
        <v>∞</v>
      </c>
      <c r="BD62" s="468"/>
      <c r="BE62" s="468"/>
      <c r="BF62" s="468"/>
    </row>
    <row r="63" spans="1:58" ht="18.75" customHeight="1">
      <c r="A63" s="230"/>
      <c r="B63" s="468" t="s">
        <v>502</v>
      </c>
      <c r="C63" s="468"/>
      <c r="D63" s="514" t="s">
        <v>349</v>
      </c>
      <c r="E63" s="515"/>
      <c r="F63" s="515"/>
      <c r="G63" s="516"/>
      <c r="H63" s="525" t="e">
        <f ca="1">Calcu!E41</f>
        <v>#N/A</v>
      </c>
      <c r="I63" s="526"/>
      <c r="J63" s="526"/>
      <c r="K63" s="526"/>
      <c r="L63" s="526"/>
      <c r="M63" s="521" t="str">
        <f>Calcu!F41</f>
        <v>mm</v>
      </c>
      <c r="N63" s="522"/>
      <c r="O63" s="474"/>
      <c r="P63" s="475"/>
      <c r="Q63" s="475"/>
      <c r="R63" s="475"/>
      <c r="S63" s="475"/>
      <c r="T63" s="475"/>
      <c r="U63" s="475"/>
      <c r="V63" s="475"/>
      <c r="W63" s="475"/>
      <c r="X63" s="475"/>
      <c r="Y63" s="475"/>
      <c r="Z63" s="475"/>
      <c r="AA63" s="476"/>
      <c r="AB63" s="468"/>
      <c r="AC63" s="468"/>
      <c r="AD63" s="468"/>
      <c r="AE63" s="468"/>
      <c r="AF63" s="468"/>
      <c r="AG63" s="474"/>
      <c r="AH63" s="475"/>
      <c r="AI63" s="475"/>
      <c r="AJ63" s="475"/>
      <c r="AK63" s="475"/>
      <c r="AL63" s="475"/>
      <c r="AM63" s="475"/>
      <c r="AN63" s="475"/>
      <c r="AO63" s="476"/>
      <c r="AP63" s="456" t="e">
        <f ca="1">Calcu!S41</f>
        <v>#N/A</v>
      </c>
      <c r="AQ63" s="457"/>
      <c r="AR63" s="457"/>
      <c r="AS63" s="242"/>
      <c r="AT63" s="227"/>
      <c r="AU63" s="458" t="e">
        <f ca="1">Calcu!T41</f>
        <v>#N/A</v>
      </c>
      <c r="AV63" s="458"/>
      <c r="AW63" s="458"/>
      <c r="AX63" s="243"/>
      <c r="AY63" s="243"/>
      <c r="AZ63" s="243"/>
      <c r="BA63" s="466" t="str">
        <f>Calcu!U41</f>
        <v>μm</v>
      </c>
      <c r="BB63" s="467"/>
      <c r="BC63" s="468" t="e">
        <f ca="1">Calcu!V41</f>
        <v>#N/A</v>
      </c>
      <c r="BD63" s="468"/>
      <c r="BE63" s="468"/>
      <c r="BF63" s="468"/>
    </row>
    <row r="64" spans="1:58" ht="18.75" customHeight="1">
      <c r="A64" s="230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44" t="s">
        <v>511</v>
      </c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</row>
    <row r="65" spans="1:60" ht="18.75" customHeight="1">
      <c r="A65" s="57" t="s">
        <v>350</v>
      </c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</row>
    <row r="66" spans="1:60" ht="18.75" customHeight="1">
      <c r="A66" s="230"/>
      <c r="B66" s="206" t="str">
        <f>"1. "&amp;T5&amp;"의 표준불확도,"</f>
        <v>1. 표준자의 표준불확도,</v>
      </c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07" t="s">
        <v>351</v>
      </c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</row>
    <row r="67" spans="1:60" ht="18.75" customHeight="1">
      <c r="A67" s="230"/>
      <c r="B67" s="230"/>
      <c r="C67" s="230" t="s">
        <v>352</v>
      </c>
      <c r="D67" s="230"/>
      <c r="E67" s="230"/>
      <c r="F67" s="230"/>
      <c r="G67" s="230"/>
      <c r="H67" s="230"/>
      <c r="I67" s="477" t="e">
        <f ca="1">H56</f>
        <v>#N/A</v>
      </c>
      <c r="J67" s="477"/>
      <c r="K67" s="477"/>
      <c r="L67" s="477"/>
      <c r="M67" s="477"/>
      <c r="N67" s="449" t="str">
        <f>M56</f>
        <v>mm</v>
      </c>
      <c r="O67" s="449"/>
      <c r="P67" s="22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</row>
    <row r="68" spans="1:60" s="68" customFormat="1" ht="18.75" customHeight="1">
      <c r="B68" s="57"/>
      <c r="C68" s="245" t="s">
        <v>357</v>
      </c>
      <c r="D68" s="245"/>
      <c r="E68" s="245"/>
      <c r="F68" s="245"/>
      <c r="G68" s="245"/>
      <c r="H68" s="245"/>
      <c r="I68" s="245"/>
      <c r="J68" s="245" t="str">
        <f>"※ "&amp;T5&amp;"의 측정불확도가 "</f>
        <v xml:space="preserve">※ 표준자의 측정불확도가 </v>
      </c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478" t="e">
        <f ca="1">Calcu!G34</f>
        <v>#N/A</v>
      </c>
      <c r="Z68" s="478"/>
      <c r="AB68" s="507" t="e">
        <f ca="1">Calcu!H34/IF(Calcu!I34="L=m",1000,1)</f>
        <v>#N/A</v>
      </c>
      <c r="AC68" s="507"/>
      <c r="AD68" s="507"/>
      <c r="AE68" s="245"/>
      <c r="AF68" s="245"/>
      <c r="AH68" s="245" t="s">
        <v>358</v>
      </c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BB68" s="245"/>
      <c r="BC68" s="245"/>
      <c r="BD68" s="245"/>
      <c r="BE68" s="245"/>
      <c r="BF68" s="245"/>
      <c r="BG68" s="245"/>
    </row>
    <row r="69" spans="1:60" s="68" customFormat="1" ht="18.75" customHeight="1">
      <c r="B69" s="57"/>
      <c r="D69" s="245"/>
      <c r="E69" s="245"/>
      <c r="F69" s="245"/>
      <c r="G69" s="245"/>
      <c r="H69" s="245"/>
      <c r="I69" s="245"/>
      <c r="J69" s="245"/>
      <c r="K69" s="245" t="s">
        <v>580</v>
      </c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45"/>
      <c r="AH69" s="245"/>
      <c r="AI69" s="245"/>
      <c r="AJ69" s="245"/>
      <c r="AK69" s="245"/>
      <c r="AL69" s="245"/>
      <c r="AM69" s="245"/>
      <c r="AN69" s="245"/>
      <c r="AO69" s="245"/>
      <c r="AP69" s="245"/>
      <c r="AQ69" s="245"/>
      <c r="AR69" s="245"/>
      <c r="AS69" s="245"/>
      <c r="AT69" s="245"/>
      <c r="AU69" s="245"/>
      <c r="AV69" s="245"/>
      <c r="AW69" s="245"/>
      <c r="AX69" s="245"/>
      <c r="AY69" s="245"/>
      <c r="AZ69" s="245"/>
      <c r="BA69" s="245"/>
      <c r="BB69" s="245"/>
      <c r="BC69" s="245"/>
      <c r="BD69" s="245"/>
      <c r="BE69" s="245"/>
      <c r="BF69" s="245"/>
      <c r="BG69" s="245"/>
    </row>
    <row r="70" spans="1:60" s="68" customFormat="1" ht="18.75" customHeight="1">
      <c r="B70" s="57"/>
      <c r="C70" s="245"/>
      <c r="D70" s="245"/>
      <c r="E70" s="245"/>
      <c r="F70" s="245"/>
      <c r="G70" s="245"/>
      <c r="H70" s="245"/>
      <c r="I70" s="245"/>
      <c r="J70" s="245"/>
      <c r="K70" s="453" t="s">
        <v>353</v>
      </c>
      <c r="L70" s="453"/>
      <c r="M70" s="453"/>
      <c r="N70" s="478" t="s">
        <v>146</v>
      </c>
      <c r="O70" s="246"/>
      <c r="P70" s="479" t="e">
        <f ca="1">Y68</f>
        <v>#N/A</v>
      </c>
      <c r="Q70" s="479"/>
      <c r="R70" s="246"/>
      <c r="S70" s="479" t="e">
        <f ca="1">AB68</f>
        <v>#N/A</v>
      </c>
      <c r="T70" s="479"/>
      <c r="U70" s="479"/>
      <c r="V70" s="247"/>
      <c r="W70" s="247"/>
      <c r="X70" s="247"/>
      <c r="Y70" s="480" t="s">
        <v>354</v>
      </c>
      <c r="Z70" s="480"/>
      <c r="AA70" s="473" t="s">
        <v>146</v>
      </c>
      <c r="AB70" s="248"/>
      <c r="AC70" s="469" t="e">
        <f ca="1">P70/P71</f>
        <v>#N/A</v>
      </c>
      <c r="AD70" s="469"/>
      <c r="AF70" s="470" t="e">
        <f ca="1">S70/P71</f>
        <v>#N/A</v>
      </c>
      <c r="AG70" s="470"/>
      <c r="AH70" s="470"/>
      <c r="AI70" s="470"/>
      <c r="AJ70" s="245"/>
      <c r="AM70" s="459" t="s">
        <v>356</v>
      </c>
      <c r="AN70" s="459"/>
      <c r="AO70" s="250"/>
      <c r="AP70" s="245"/>
      <c r="AQ70" s="245"/>
      <c r="AR70" s="249"/>
      <c r="AS70" s="251"/>
      <c r="AT70" s="251"/>
      <c r="AU70" s="251"/>
      <c r="AV70" s="251"/>
      <c r="AY70" s="245"/>
      <c r="AZ70" s="245"/>
      <c r="BC70" s="245"/>
      <c r="BD70" s="245"/>
      <c r="BE70" s="245"/>
      <c r="BF70" s="245"/>
      <c r="BG70" s="245"/>
      <c r="BH70" s="245"/>
    </row>
    <row r="71" spans="1:60" s="68" customFormat="1" ht="18.75" customHeight="1">
      <c r="B71" s="57"/>
      <c r="C71" s="245"/>
      <c r="D71" s="245"/>
      <c r="E71" s="245"/>
      <c r="F71" s="245"/>
      <c r="G71" s="245"/>
      <c r="H71" s="245"/>
      <c r="I71" s="245"/>
      <c r="J71" s="245"/>
      <c r="K71" s="453"/>
      <c r="L71" s="453"/>
      <c r="M71" s="453"/>
      <c r="N71" s="478"/>
      <c r="O71" s="245"/>
      <c r="P71" s="471" t="e">
        <f ca="1">Calcu!J34</f>
        <v>#N/A</v>
      </c>
      <c r="Q71" s="471"/>
      <c r="R71" s="471"/>
      <c r="S71" s="471"/>
      <c r="T71" s="471"/>
      <c r="U71" s="471"/>
      <c r="V71" s="471"/>
      <c r="W71" s="471"/>
      <c r="X71" s="471"/>
      <c r="Y71" s="471"/>
      <c r="Z71" s="471"/>
      <c r="AA71" s="473"/>
      <c r="AB71" s="248"/>
      <c r="AC71" s="469"/>
      <c r="AD71" s="469"/>
      <c r="AE71" s="245"/>
      <c r="AF71" s="470"/>
      <c r="AG71" s="470"/>
      <c r="AH71" s="470"/>
      <c r="AI71" s="470"/>
      <c r="AJ71" s="245"/>
      <c r="AM71" s="459"/>
      <c r="AN71" s="459"/>
      <c r="AO71" s="250"/>
      <c r="AP71" s="245"/>
      <c r="AQ71" s="245"/>
      <c r="AR71" s="249"/>
      <c r="AS71" s="251"/>
      <c r="AT71" s="251"/>
      <c r="AU71" s="251"/>
      <c r="AV71" s="251"/>
      <c r="AY71" s="245"/>
      <c r="AZ71" s="245"/>
      <c r="BC71" s="245"/>
      <c r="BD71" s="245"/>
      <c r="BE71" s="245"/>
      <c r="BF71" s="245"/>
      <c r="BG71" s="245"/>
      <c r="BH71" s="245"/>
    </row>
    <row r="72" spans="1:60" s="68" customFormat="1" ht="18.75" customHeight="1">
      <c r="B72" s="57"/>
      <c r="C72" s="245" t="s">
        <v>359</v>
      </c>
      <c r="D72" s="245"/>
      <c r="E72" s="245"/>
      <c r="F72" s="245"/>
      <c r="G72" s="245"/>
      <c r="H72" s="245"/>
      <c r="I72" s="459" t="str">
        <f>AB56</f>
        <v>정규</v>
      </c>
      <c r="J72" s="459"/>
      <c r="K72" s="459"/>
      <c r="L72" s="459"/>
      <c r="M72" s="459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45"/>
      <c r="AH72" s="245"/>
      <c r="AI72" s="245"/>
      <c r="AJ72" s="245"/>
      <c r="AK72" s="245"/>
      <c r="AL72" s="245"/>
      <c r="AM72" s="245"/>
      <c r="AN72" s="245"/>
      <c r="AO72" s="245"/>
      <c r="AP72" s="245"/>
      <c r="AQ72" s="245"/>
      <c r="AR72" s="245"/>
      <c r="AS72" s="245"/>
      <c r="AT72" s="245"/>
      <c r="AU72" s="245"/>
      <c r="AV72" s="245"/>
      <c r="AW72" s="245"/>
      <c r="AX72" s="245"/>
      <c r="AY72" s="245"/>
      <c r="AZ72" s="245"/>
      <c r="BA72" s="245"/>
      <c r="BB72" s="245"/>
      <c r="BC72" s="245"/>
      <c r="BD72" s="245"/>
      <c r="BE72" s="245"/>
      <c r="BF72" s="245"/>
      <c r="BG72" s="245"/>
    </row>
    <row r="73" spans="1:60" s="68" customFormat="1" ht="18.75" customHeight="1">
      <c r="B73" s="57"/>
      <c r="C73" s="459" t="s">
        <v>360</v>
      </c>
      <c r="D73" s="459"/>
      <c r="E73" s="459"/>
      <c r="F73" s="459"/>
      <c r="G73" s="459"/>
      <c r="H73" s="459"/>
      <c r="I73" s="224"/>
      <c r="J73" s="224"/>
      <c r="K73" s="230"/>
      <c r="L73" s="230"/>
      <c r="M73" s="56"/>
      <c r="N73" s="448">
        <f>AG56</f>
        <v>1</v>
      </c>
      <c r="O73" s="448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5"/>
      <c r="AP73" s="245"/>
      <c r="AQ73" s="245"/>
      <c r="AR73" s="245"/>
      <c r="AS73" s="245"/>
      <c r="AT73" s="245"/>
      <c r="AU73" s="245"/>
      <c r="AV73" s="245"/>
      <c r="AW73" s="245"/>
      <c r="AX73" s="245"/>
      <c r="AY73" s="245"/>
      <c r="AZ73" s="245"/>
      <c r="BA73" s="245"/>
      <c r="BB73" s="245"/>
      <c r="BC73" s="245"/>
      <c r="BD73" s="245"/>
      <c r="BE73" s="245"/>
      <c r="BF73" s="245"/>
      <c r="BG73" s="245"/>
    </row>
    <row r="74" spans="1:60" s="68" customFormat="1" ht="18.75" customHeight="1">
      <c r="B74" s="57"/>
      <c r="C74" s="459"/>
      <c r="D74" s="459"/>
      <c r="E74" s="459"/>
      <c r="F74" s="459"/>
      <c r="G74" s="459"/>
      <c r="H74" s="459"/>
      <c r="I74" s="226"/>
      <c r="J74" s="226"/>
      <c r="K74" s="230"/>
      <c r="L74" s="230"/>
      <c r="M74" s="56"/>
      <c r="N74" s="448"/>
      <c r="O74" s="448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5"/>
      <c r="AG74" s="245"/>
      <c r="AH74" s="245"/>
      <c r="AI74" s="245"/>
      <c r="AJ74" s="245"/>
      <c r="AK74" s="245"/>
      <c r="AL74" s="245"/>
      <c r="AM74" s="245"/>
      <c r="AN74" s="245"/>
      <c r="AO74" s="245"/>
      <c r="AP74" s="245"/>
      <c r="AQ74" s="245"/>
      <c r="AR74" s="245"/>
      <c r="AS74" s="245"/>
      <c r="AT74" s="245"/>
      <c r="AU74" s="245"/>
      <c r="AV74" s="245"/>
      <c r="AW74" s="245"/>
      <c r="AX74" s="245"/>
      <c r="AY74" s="245"/>
      <c r="AZ74" s="245"/>
      <c r="BA74" s="245"/>
      <c r="BB74" s="245"/>
      <c r="BC74" s="245"/>
      <c r="BD74" s="245"/>
      <c r="BE74" s="245"/>
      <c r="BF74" s="245"/>
      <c r="BG74" s="245"/>
      <c r="BH74" s="245"/>
    </row>
    <row r="75" spans="1:60" s="230" customFormat="1" ht="18.75" customHeight="1">
      <c r="C75" s="230" t="s">
        <v>361</v>
      </c>
      <c r="K75" s="228" t="s">
        <v>362</v>
      </c>
      <c r="L75" s="435">
        <f>N73</f>
        <v>1</v>
      </c>
      <c r="M75" s="435"/>
      <c r="N75" s="224" t="s">
        <v>80</v>
      </c>
      <c r="O75" s="433" t="e">
        <f ca="1">AP56</f>
        <v>#N/A</v>
      </c>
      <c r="P75" s="433"/>
      <c r="Q75" s="433"/>
      <c r="R75" s="152"/>
      <c r="S75" s="220"/>
      <c r="T75" s="435" t="e">
        <f ca="1">AU56</f>
        <v>#N/A</v>
      </c>
      <c r="U75" s="435"/>
      <c r="V75" s="435"/>
      <c r="Z75" s="430" t="str">
        <f>BA56</f>
        <v>μm</v>
      </c>
      <c r="AA75" s="430"/>
      <c r="AB75" s="221" t="s">
        <v>363</v>
      </c>
      <c r="AC75" s="221" t="s">
        <v>364</v>
      </c>
      <c r="AD75" s="433" t="e">
        <f ca="1">O75</f>
        <v>#N/A</v>
      </c>
      <c r="AE75" s="433"/>
      <c r="AF75" s="433"/>
      <c r="AG75" s="152"/>
      <c r="AH75" s="220"/>
      <c r="AI75" s="435" t="e">
        <f ca="1">T75</f>
        <v>#N/A</v>
      </c>
      <c r="AJ75" s="435"/>
      <c r="AK75" s="435"/>
      <c r="AO75" s="430" t="str">
        <f>Z75</f>
        <v>μm</v>
      </c>
      <c r="AP75" s="430"/>
    </row>
    <row r="76" spans="1:60" ht="18.75" customHeight="1">
      <c r="A76" s="230"/>
      <c r="B76" s="230"/>
      <c r="C76" s="224" t="s">
        <v>365</v>
      </c>
      <c r="D76" s="224"/>
      <c r="E76" s="224"/>
      <c r="F76" s="224"/>
      <c r="G76" s="224"/>
      <c r="I76" s="109" t="s">
        <v>366</v>
      </c>
      <c r="J76" s="230"/>
      <c r="K76" s="230"/>
      <c r="L76" s="230"/>
      <c r="M76" s="230"/>
      <c r="N76" s="230"/>
      <c r="O76" s="230"/>
      <c r="P76" s="230"/>
      <c r="Q76" s="230"/>
      <c r="R76" s="230"/>
      <c r="S76" s="175"/>
      <c r="T76" s="175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G76" s="230"/>
      <c r="AH76" s="230"/>
      <c r="AI76" s="230"/>
      <c r="AJ76" s="230"/>
      <c r="AK76" s="230"/>
      <c r="AL76" s="230"/>
      <c r="AM76" s="230"/>
      <c r="AN76" s="230"/>
      <c r="AO76" s="230"/>
      <c r="AP76" s="230"/>
      <c r="AQ76" s="230"/>
      <c r="AR76" s="230"/>
      <c r="AS76" s="230"/>
      <c r="AT76" s="230"/>
    </row>
    <row r="77" spans="1:60" s="230" customFormat="1" ht="18.75" customHeight="1"/>
    <row r="78" spans="1:60" ht="18.75" customHeight="1">
      <c r="A78" s="230"/>
      <c r="B78" s="60" t="str">
        <f>"2. "&amp;N5&amp;" 지시값의 표준불확도,"</f>
        <v>2. 비접촉 좌표 측정기 지시값의 표준불확도,</v>
      </c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T78" s="230"/>
      <c r="U78" s="207" t="s">
        <v>147</v>
      </c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</row>
    <row r="79" spans="1:60" ht="18.75" customHeight="1">
      <c r="A79" s="230"/>
      <c r="C79" s="230" t="s">
        <v>367</v>
      </c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30"/>
      <c r="AH79" s="230"/>
      <c r="AI79" s="230"/>
      <c r="AJ79" s="230"/>
      <c r="AK79" s="230"/>
      <c r="AL79" s="230"/>
      <c r="AM79" s="230"/>
      <c r="AN79" s="230"/>
      <c r="AO79" s="230"/>
      <c r="AP79" s="230"/>
      <c r="AQ79" s="230"/>
      <c r="AR79" s="230"/>
      <c r="AS79" s="230"/>
      <c r="AT79" s="230"/>
    </row>
    <row r="80" spans="1:60" ht="18.75" customHeight="1">
      <c r="A80" s="230"/>
      <c r="C80" s="60"/>
      <c r="D80" s="230" t="s">
        <v>148</v>
      </c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  <c r="AA80" s="230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/>
      <c r="AM80" s="230"/>
      <c r="AN80" s="230"/>
      <c r="AO80" s="230"/>
      <c r="AP80" s="230"/>
      <c r="AQ80" s="230"/>
      <c r="AR80" s="230"/>
      <c r="AS80" s="230"/>
      <c r="AT80" s="230"/>
    </row>
    <row r="81" spans="1:66" ht="18.75" customHeight="1">
      <c r="B81" s="230"/>
      <c r="C81" s="230" t="s">
        <v>149</v>
      </c>
      <c r="D81" s="230"/>
      <c r="E81" s="230"/>
      <c r="F81" s="230"/>
      <c r="G81" s="230"/>
      <c r="H81" s="230"/>
      <c r="I81" s="449" t="e">
        <f ca="1">H57</f>
        <v>#N/A</v>
      </c>
      <c r="J81" s="449"/>
      <c r="K81" s="449"/>
      <c r="L81" s="449"/>
      <c r="M81" s="449"/>
      <c r="N81" s="449" t="str">
        <f>M57</f>
        <v>mm</v>
      </c>
      <c r="O81" s="449"/>
      <c r="P81" s="22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</row>
    <row r="82" spans="1:66" ht="18.75" customHeight="1">
      <c r="B82" s="230"/>
      <c r="C82" s="230" t="s">
        <v>368</v>
      </c>
      <c r="D82" s="230"/>
      <c r="E82" s="230"/>
      <c r="F82" s="230"/>
      <c r="G82" s="230"/>
      <c r="H82" s="230"/>
      <c r="I82" s="230"/>
      <c r="J82" s="61" t="s">
        <v>150</v>
      </c>
      <c r="K82" s="230"/>
      <c r="L82" s="230"/>
      <c r="M82" s="230"/>
      <c r="N82" s="230"/>
      <c r="O82" s="230"/>
      <c r="P82" s="230"/>
      <c r="Q82" s="449">
        <f>MAX(AK11:AO30)*1000</f>
        <v>0</v>
      </c>
      <c r="R82" s="449"/>
      <c r="S82" s="449"/>
      <c r="T82" s="472" t="s">
        <v>145</v>
      </c>
      <c r="U82" s="472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</row>
    <row r="83" spans="1:66" ht="18.75" customHeight="1">
      <c r="B83" s="230"/>
      <c r="C83" s="230"/>
      <c r="D83" s="230"/>
      <c r="E83" s="230"/>
      <c r="F83" s="230"/>
      <c r="G83" s="230"/>
      <c r="H83" s="230"/>
      <c r="I83" s="230"/>
      <c r="J83" s="230"/>
      <c r="K83" s="460" t="s">
        <v>369</v>
      </c>
      <c r="L83" s="460"/>
      <c r="M83" s="460"/>
      <c r="N83" s="460" t="s">
        <v>146</v>
      </c>
      <c r="O83" s="461" t="s">
        <v>370</v>
      </c>
      <c r="P83" s="461"/>
      <c r="Q83" s="460" t="s">
        <v>355</v>
      </c>
      <c r="R83" s="462">
        <f>Q82</f>
        <v>0</v>
      </c>
      <c r="S83" s="462"/>
      <c r="T83" s="462"/>
      <c r="U83" s="463" t="str">
        <f>T82</f>
        <v>μm</v>
      </c>
      <c r="V83" s="463"/>
      <c r="W83" s="460" t="s">
        <v>355</v>
      </c>
      <c r="X83" s="455">
        <f>R83/SQRT(5)</f>
        <v>0</v>
      </c>
      <c r="Y83" s="455"/>
      <c r="Z83" s="455"/>
      <c r="AA83" s="464" t="str">
        <f>T82</f>
        <v>μm</v>
      </c>
      <c r="AB83" s="464"/>
      <c r="AC83" s="222"/>
      <c r="AD83" s="222"/>
      <c r="AE83" s="222"/>
      <c r="AF83" s="230"/>
      <c r="AG83" s="230"/>
      <c r="AH83" s="230"/>
      <c r="AI83" s="230"/>
      <c r="AJ83" s="230"/>
      <c r="AK83" s="230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0"/>
    </row>
    <row r="84" spans="1:66" ht="18.75" customHeight="1">
      <c r="B84" s="230"/>
      <c r="C84" s="230"/>
      <c r="D84" s="230"/>
      <c r="E84" s="230"/>
      <c r="F84" s="230"/>
      <c r="G84" s="230"/>
      <c r="H84" s="230"/>
      <c r="I84" s="230"/>
      <c r="J84" s="230"/>
      <c r="K84" s="460"/>
      <c r="L84" s="460"/>
      <c r="M84" s="460"/>
      <c r="N84" s="460"/>
      <c r="O84" s="465"/>
      <c r="P84" s="465"/>
      <c r="Q84" s="460"/>
      <c r="R84" s="432"/>
      <c r="S84" s="432"/>
      <c r="T84" s="432"/>
      <c r="U84" s="432"/>
      <c r="V84" s="432"/>
      <c r="W84" s="460"/>
      <c r="X84" s="455"/>
      <c r="Y84" s="455"/>
      <c r="Z84" s="455"/>
      <c r="AA84" s="464"/>
      <c r="AB84" s="464"/>
      <c r="AC84" s="222"/>
      <c r="AD84" s="222"/>
      <c r="AE84" s="222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</row>
    <row r="85" spans="1:66" ht="18.75" customHeight="1">
      <c r="B85" s="230"/>
      <c r="C85" s="230" t="s">
        <v>581</v>
      </c>
      <c r="D85" s="230"/>
      <c r="E85" s="230"/>
      <c r="F85" s="230"/>
      <c r="G85" s="230"/>
      <c r="H85" s="230"/>
      <c r="I85" s="448" t="str">
        <f>AB57</f>
        <v>t</v>
      </c>
      <c r="J85" s="448"/>
      <c r="K85" s="448"/>
      <c r="L85" s="448"/>
      <c r="M85" s="448"/>
      <c r="N85" s="448"/>
      <c r="O85" s="448"/>
      <c r="P85" s="448"/>
      <c r="Q85" s="230"/>
      <c r="R85" s="230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0"/>
      <c r="AF85" s="230"/>
      <c r="AG85" s="230"/>
      <c r="AH85" s="230"/>
      <c r="AI85" s="230"/>
      <c r="AJ85" s="230"/>
      <c r="AK85" s="230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</row>
    <row r="86" spans="1:66" ht="18.75" customHeight="1">
      <c r="B86" s="230"/>
      <c r="C86" s="430" t="s">
        <v>582</v>
      </c>
      <c r="D86" s="430"/>
      <c r="E86" s="430"/>
      <c r="F86" s="430"/>
      <c r="G86" s="430"/>
      <c r="H86" s="430"/>
      <c r="I86" s="307"/>
      <c r="J86" s="307"/>
      <c r="K86" s="230"/>
      <c r="L86" s="230"/>
      <c r="N86" s="448">
        <f>AG57</f>
        <v>-1</v>
      </c>
      <c r="O86" s="448"/>
      <c r="R86" s="230"/>
      <c r="S86" s="230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  <c r="AD86" s="230"/>
      <c r="AE86" s="230"/>
      <c r="AF86" s="230"/>
      <c r="AG86" s="230"/>
      <c r="AH86" s="230"/>
      <c r="AI86" s="230"/>
      <c r="AJ86" s="230"/>
      <c r="AK86" s="230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</row>
    <row r="87" spans="1:66" ht="18.75" customHeight="1">
      <c r="B87" s="230"/>
      <c r="C87" s="430"/>
      <c r="D87" s="430"/>
      <c r="E87" s="430"/>
      <c r="F87" s="430"/>
      <c r="G87" s="430"/>
      <c r="H87" s="430"/>
      <c r="I87" s="309"/>
      <c r="J87" s="309"/>
      <c r="K87" s="230"/>
      <c r="L87" s="230"/>
      <c r="N87" s="448"/>
      <c r="O87" s="448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</row>
    <row r="88" spans="1:66" ht="18.75" customHeight="1">
      <c r="B88" s="230"/>
      <c r="C88" s="230" t="s">
        <v>583</v>
      </c>
      <c r="D88" s="230"/>
      <c r="E88" s="230"/>
      <c r="F88" s="230"/>
      <c r="G88" s="230"/>
      <c r="H88" s="230"/>
      <c r="I88" s="230"/>
      <c r="J88" s="230"/>
      <c r="K88" s="308" t="s">
        <v>584</v>
      </c>
      <c r="L88" s="435">
        <f>N86</f>
        <v>-1</v>
      </c>
      <c r="M88" s="435"/>
      <c r="N88" s="307" t="s">
        <v>585</v>
      </c>
      <c r="O88" s="455">
        <f>X83</f>
        <v>0</v>
      </c>
      <c r="P88" s="455"/>
      <c r="Q88" s="455"/>
      <c r="R88" s="464" t="str">
        <f>AA83</f>
        <v>μm</v>
      </c>
      <c r="S88" s="449"/>
      <c r="T88" s="308" t="s">
        <v>79</v>
      </c>
      <c r="U88" s="72" t="s">
        <v>372</v>
      </c>
      <c r="V88" s="455">
        <f>O88</f>
        <v>0</v>
      </c>
      <c r="W88" s="455"/>
      <c r="X88" s="455"/>
      <c r="Y88" s="464" t="str">
        <f>R88</f>
        <v>μm</v>
      </c>
      <c r="Z88" s="449"/>
      <c r="AA88" s="310"/>
      <c r="AB88" s="230"/>
      <c r="AC88" s="230"/>
      <c r="AD88" s="230"/>
      <c r="AE88" s="230"/>
      <c r="AF88" s="230"/>
      <c r="AP88" s="230"/>
      <c r="AQ88" s="230"/>
      <c r="AR88" s="230"/>
      <c r="AS88" s="230"/>
      <c r="AT88" s="230"/>
      <c r="AU88" s="230"/>
      <c r="AV88" s="230"/>
    </row>
    <row r="89" spans="1:66" ht="18.75" customHeight="1">
      <c r="B89" s="230"/>
      <c r="C89" s="230" t="s">
        <v>586</v>
      </c>
      <c r="D89" s="230"/>
      <c r="E89" s="230"/>
      <c r="F89" s="230"/>
      <c r="G89" s="230"/>
      <c r="H89" s="230"/>
      <c r="I89" s="109" t="s">
        <v>587</v>
      </c>
      <c r="J89" s="109"/>
      <c r="K89" s="109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230"/>
      <c r="AB89" s="230"/>
      <c r="AC89" s="230"/>
      <c r="AD89" s="230"/>
      <c r="AE89" s="230"/>
      <c r="AF89" s="230"/>
    </row>
    <row r="90" spans="1:66" ht="18.75" customHeight="1">
      <c r="B90" s="230"/>
      <c r="C90" s="230"/>
      <c r="D90" s="230"/>
      <c r="E90" s="230"/>
      <c r="F90" s="230"/>
      <c r="G90" s="230"/>
      <c r="H90" s="230"/>
      <c r="I90" s="109"/>
      <c r="J90" s="96"/>
      <c r="K90" s="109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230"/>
      <c r="AB90" s="230"/>
      <c r="AC90" s="230"/>
      <c r="AD90" s="230"/>
      <c r="AE90" s="230"/>
      <c r="AF90" s="230"/>
    </row>
    <row r="91" spans="1:66" s="138" customFormat="1" ht="18.75" customHeight="1">
      <c r="A91" s="221"/>
      <c r="B91" s="57" t="str">
        <f>"3. "&amp;N5&amp;"와 "&amp;T5&amp;"의 평균 열팽창계수에 의한 표준불확도,"</f>
        <v>3. 비접촉 좌표 측정기와 표준자의 평균 열팽창계수에 의한 표준불확도,</v>
      </c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1"/>
      <c r="AM91" s="221"/>
      <c r="AN91" s="221"/>
      <c r="AO91" s="221"/>
      <c r="AP91" s="221"/>
      <c r="AQ91" s="221"/>
      <c r="AR91" s="221"/>
      <c r="AS91" s="221"/>
      <c r="AT91" s="221"/>
      <c r="AU91" s="221"/>
      <c r="AV91" s="221"/>
      <c r="AW91" s="221"/>
      <c r="AX91" s="221"/>
      <c r="AY91" s="224"/>
      <c r="AZ91" s="224"/>
      <c r="BA91" s="224"/>
      <c r="BB91" s="224"/>
      <c r="BC91" s="224"/>
      <c r="BD91" s="224"/>
      <c r="BE91" s="224"/>
      <c r="BF91" s="224"/>
      <c r="BG91" s="58"/>
      <c r="BH91" s="58"/>
      <c r="BI91" s="58"/>
      <c r="BJ91" s="58"/>
      <c r="BK91" s="58"/>
      <c r="BL91" s="58"/>
      <c r="BM91" s="58"/>
    </row>
    <row r="92" spans="1:66" s="138" customFormat="1" ht="18.75" customHeight="1">
      <c r="A92" s="221"/>
      <c r="B92" s="57"/>
      <c r="C92" s="224" t="str">
        <f>"※ "&amp;N5&amp;"와 "&amp;T5&amp;"의 평균 열팽창계수 :"</f>
        <v>※ 비접촉 좌표 측정기와 표준자의 평균 열팽창계수 :</v>
      </c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139"/>
      <c r="W92" s="59"/>
      <c r="X92" s="224"/>
      <c r="Y92" s="59"/>
      <c r="Z92" s="221"/>
      <c r="AA92" s="224"/>
      <c r="AB92" s="221"/>
      <c r="AC92" s="221"/>
      <c r="AD92" s="232"/>
      <c r="AE92" s="221"/>
      <c r="AF92" s="221"/>
      <c r="AG92" s="224"/>
      <c r="AH92" s="224"/>
      <c r="AI92" s="224"/>
      <c r="AJ92" s="224"/>
      <c r="AK92" s="224"/>
      <c r="AL92" s="224"/>
      <c r="AM92" s="224"/>
      <c r="AN92" s="224"/>
      <c r="AO92" s="221"/>
      <c r="AP92" s="221"/>
      <c r="AQ92" s="221"/>
      <c r="AR92" s="221"/>
      <c r="AS92" s="221"/>
      <c r="AT92" s="221"/>
      <c r="AU92" s="221"/>
      <c r="AV92" s="221"/>
      <c r="AW92" s="221"/>
      <c r="AX92" s="221"/>
      <c r="AY92" s="224"/>
      <c r="AZ92" s="224"/>
      <c r="BA92" s="224"/>
      <c r="BB92" s="224"/>
      <c r="BC92" s="224"/>
      <c r="BD92" s="224"/>
      <c r="BE92" s="224"/>
      <c r="BF92" s="224"/>
      <c r="BG92" s="58"/>
      <c r="BH92" s="58"/>
      <c r="BI92" s="58"/>
      <c r="BJ92" s="58"/>
      <c r="BK92" s="58"/>
      <c r="BL92" s="58"/>
      <c r="BM92" s="58"/>
    </row>
    <row r="93" spans="1:66" s="138" customFormat="1" ht="18.75" customHeight="1">
      <c r="B93" s="221"/>
      <c r="C93" s="226" t="s">
        <v>373</v>
      </c>
      <c r="D93" s="221"/>
      <c r="E93" s="221"/>
      <c r="F93" s="221"/>
      <c r="G93" s="221"/>
      <c r="H93" s="447" t="e">
        <f ca="1">H58*10^6</f>
        <v>#N/A</v>
      </c>
      <c r="I93" s="447"/>
      <c r="J93" s="447"/>
      <c r="K93" s="220" t="s">
        <v>374</v>
      </c>
      <c r="L93" s="221"/>
      <c r="M93" s="221"/>
      <c r="N93" s="220"/>
      <c r="O93" s="220"/>
      <c r="P93" s="220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59"/>
      <c r="AG93" s="224"/>
      <c r="AH93" s="224"/>
      <c r="AI93" s="224"/>
      <c r="AJ93" s="224"/>
      <c r="AK93" s="224"/>
      <c r="AL93" s="224"/>
      <c r="AM93" s="221"/>
      <c r="AN93" s="221"/>
      <c r="AO93" s="221"/>
      <c r="AP93" s="221"/>
      <c r="AQ93" s="221"/>
      <c r="AR93" s="221"/>
      <c r="AS93" s="221"/>
      <c r="AT93" s="221"/>
      <c r="AU93" s="221"/>
      <c r="AV93" s="221"/>
      <c r="AW93" s="221"/>
      <c r="AX93" s="221"/>
      <c r="AY93" s="221"/>
      <c r="AZ93" s="224"/>
      <c r="BA93" s="224"/>
      <c r="BB93" s="224"/>
      <c r="BC93" s="224"/>
      <c r="BD93" s="224"/>
      <c r="BE93" s="224"/>
      <c r="BF93" s="224"/>
      <c r="BG93" s="224"/>
      <c r="BH93" s="58"/>
      <c r="BI93" s="58"/>
      <c r="BJ93" s="58"/>
      <c r="BK93" s="58"/>
      <c r="BL93" s="58"/>
      <c r="BM93" s="58"/>
    </row>
    <row r="94" spans="1:66" s="138" customFormat="1" ht="18.75" customHeight="1">
      <c r="B94" s="221"/>
      <c r="C94" s="430" t="s">
        <v>375</v>
      </c>
      <c r="D94" s="430"/>
      <c r="E94" s="430"/>
      <c r="F94" s="430"/>
      <c r="G94" s="430"/>
      <c r="H94" s="430"/>
      <c r="I94" s="430"/>
      <c r="J94" s="448" t="s">
        <v>376</v>
      </c>
      <c r="K94" s="448"/>
      <c r="L94" s="448"/>
      <c r="M94" s="448"/>
      <c r="N94" s="448"/>
      <c r="O94" s="448"/>
      <c r="P94" s="448"/>
      <c r="Q94" s="448"/>
      <c r="R94" s="448"/>
      <c r="S94" s="448"/>
      <c r="T94" s="448"/>
      <c r="U94" s="448"/>
      <c r="V94" s="448"/>
      <c r="W94" s="448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1"/>
      <c r="AL94" s="221"/>
      <c r="AM94" s="221"/>
      <c r="AN94" s="224"/>
      <c r="AO94" s="224"/>
      <c r="AP94" s="224"/>
      <c r="AQ94" s="224"/>
      <c r="AR94" s="224"/>
      <c r="AS94" s="224"/>
      <c r="AT94" s="224"/>
      <c r="AU94" s="224"/>
      <c r="AV94" s="224"/>
      <c r="AW94" s="224"/>
      <c r="AX94" s="224"/>
      <c r="AY94" s="224"/>
      <c r="AZ94" s="224"/>
      <c r="BA94" s="224"/>
      <c r="BB94" s="224"/>
      <c r="BC94" s="224"/>
      <c r="BD94" s="224"/>
      <c r="BE94" s="224"/>
      <c r="BF94" s="224"/>
      <c r="BG94" s="224"/>
      <c r="BH94" s="58"/>
      <c r="BI94" s="58"/>
      <c r="BJ94" s="58"/>
      <c r="BK94" s="58"/>
      <c r="BL94" s="58"/>
      <c r="BM94" s="58"/>
      <c r="BN94" s="58"/>
    </row>
    <row r="95" spans="1:66" s="138" customFormat="1" ht="18.75" customHeight="1">
      <c r="B95" s="221"/>
      <c r="C95" s="430"/>
      <c r="D95" s="430"/>
      <c r="E95" s="430"/>
      <c r="F95" s="430"/>
      <c r="G95" s="430"/>
      <c r="H95" s="430"/>
      <c r="I95" s="430"/>
      <c r="J95" s="448"/>
      <c r="K95" s="448"/>
      <c r="L95" s="448"/>
      <c r="M95" s="448"/>
      <c r="N95" s="448"/>
      <c r="O95" s="448"/>
      <c r="P95" s="448"/>
      <c r="Q95" s="448"/>
      <c r="R95" s="448"/>
      <c r="S95" s="448"/>
      <c r="T95" s="448"/>
      <c r="U95" s="448"/>
      <c r="V95" s="448"/>
      <c r="W95" s="448"/>
      <c r="X95" s="224"/>
      <c r="Y95" s="224"/>
      <c r="Z95" s="224"/>
      <c r="AA95" s="224"/>
      <c r="AB95" s="224"/>
      <c r="AC95" s="224"/>
      <c r="AD95" s="224"/>
      <c r="AE95" s="224"/>
      <c r="AF95" s="221"/>
      <c r="AG95" s="224"/>
      <c r="AH95" s="224"/>
      <c r="AI95" s="224"/>
      <c r="AJ95" s="224"/>
      <c r="AK95" s="221"/>
      <c r="AL95" s="221"/>
      <c r="AM95" s="221"/>
      <c r="AN95" s="224"/>
      <c r="AO95" s="224"/>
      <c r="AP95" s="224"/>
      <c r="AQ95" s="224"/>
      <c r="AR95" s="224"/>
      <c r="AS95" s="221"/>
      <c r="AT95" s="224"/>
      <c r="AU95" s="224"/>
      <c r="AV95" s="224"/>
      <c r="AW95" s="224"/>
      <c r="AX95" s="224"/>
      <c r="AY95" s="224"/>
      <c r="AZ95" s="224"/>
      <c r="BA95" s="224"/>
      <c r="BB95" s="224"/>
      <c r="BC95" s="224"/>
      <c r="BD95" s="224"/>
      <c r="BE95" s="224"/>
      <c r="BF95" s="224"/>
      <c r="BG95" s="224"/>
      <c r="BH95" s="58"/>
      <c r="BI95" s="58"/>
      <c r="BJ95" s="58"/>
      <c r="BK95" s="58"/>
      <c r="BL95" s="58"/>
      <c r="BM95" s="58"/>
      <c r="BN95" s="58"/>
    </row>
    <row r="96" spans="1:66" s="138" customFormat="1" ht="18.75" customHeight="1">
      <c r="B96" s="221"/>
      <c r="C96" s="224"/>
      <c r="D96" s="224"/>
      <c r="E96" s="224"/>
      <c r="F96" s="224"/>
      <c r="G96" s="224"/>
      <c r="H96" s="224"/>
      <c r="I96" s="221"/>
      <c r="J96" s="448" t="s">
        <v>377</v>
      </c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448"/>
      <c r="AA96" s="498" t="s">
        <v>378</v>
      </c>
      <c r="AB96" s="498"/>
      <c r="AC96" s="498"/>
      <c r="AD96" s="498"/>
      <c r="AE96" s="498"/>
      <c r="AF96" s="431" t="s">
        <v>372</v>
      </c>
      <c r="AG96" s="448" t="s">
        <v>379</v>
      </c>
      <c r="AH96" s="448"/>
      <c r="AI96" s="448"/>
      <c r="AJ96" s="448"/>
      <c r="AK96" s="448"/>
      <c r="AL96" s="448"/>
      <c r="AM96" s="221"/>
      <c r="AN96" s="224"/>
      <c r="AO96" s="224"/>
      <c r="AP96" s="224"/>
      <c r="AQ96" s="224"/>
      <c r="AR96" s="224"/>
      <c r="AS96" s="221"/>
      <c r="AT96" s="224"/>
      <c r="AU96" s="224"/>
      <c r="AV96" s="224"/>
      <c r="AW96" s="224"/>
      <c r="AX96" s="224"/>
      <c r="AY96" s="224"/>
      <c r="AZ96" s="224"/>
      <c r="BA96" s="224"/>
      <c r="BB96" s="224"/>
      <c r="BC96" s="224"/>
      <c r="BD96" s="224"/>
      <c r="BE96" s="224"/>
      <c r="BF96" s="224"/>
      <c r="BG96" s="224"/>
      <c r="BH96" s="58"/>
      <c r="BI96" s="58"/>
      <c r="BJ96" s="58"/>
      <c r="BK96" s="58"/>
      <c r="BL96" s="58"/>
      <c r="BM96" s="58"/>
      <c r="BN96" s="58"/>
    </row>
    <row r="97" spans="2:83" s="138" customFormat="1" ht="18.75" customHeight="1">
      <c r="B97" s="221"/>
      <c r="C97" s="224"/>
      <c r="D97" s="224"/>
      <c r="E97" s="224"/>
      <c r="F97" s="224"/>
      <c r="G97" s="224"/>
      <c r="H97" s="224"/>
      <c r="I97" s="221"/>
      <c r="J97" s="448"/>
      <c r="K97" s="448"/>
      <c r="L97" s="448"/>
      <c r="M97" s="448"/>
      <c r="N97" s="448"/>
      <c r="O97" s="448"/>
      <c r="P97" s="448"/>
      <c r="Q97" s="448"/>
      <c r="R97" s="448"/>
      <c r="S97" s="448"/>
      <c r="T97" s="448"/>
      <c r="U97" s="448"/>
      <c r="V97" s="448"/>
      <c r="W97" s="448"/>
      <c r="X97" s="448"/>
      <c r="Y97" s="448"/>
      <c r="Z97" s="448"/>
      <c r="AA97" s="224"/>
      <c r="AB97" s="221"/>
      <c r="AC97" s="221"/>
      <c r="AD97" s="221"/>
      <c r="AE97" s="221"/>
      <c r="AF97" s="431"/>
      <c r="AG97" s="448"/>
      <c r="AH97" s="448"/>
      <c r="AI97" s="448"/>
      <c r="AJ97" s="448"/>
      <c r="AK97" s="448"/>
      <c r="AL97" s="448"/>
      <c r="AM97" s="221"/>
      <c r="AN97" s="224"/>
      <c r="AO97" s="224"/>
      <c r="AP97" s="224"/>
      <c r="AQ97" s="224"/>
      <c r="AR97" s="224"/>
      <c r="AS97" s="224"/>
      <c r="AT97" s="224"/>
      <c r="AU97" s="224"/>
      <c r="AV97" s="224"/>
      <c r="AW97" s="224"/>
      <c r="AX97" s="224"/>
      <c r="AY97" s="224"/>
      <c r="AZ97" s="224"/>
      <c r="BA97" s="224"/>
      <c r="BB97" s="224"/>
      <c r="BC97" s="224"/>
      <c r="BD97" s="224"/>
      <c r="BE97" s="224"/>
      <c r="BF97" s="224"/>
      <c r="BG97" s="224"/>
      <c r="BH97" s="58"/>
      <c r="BI97" s="58"/>
      <c r="BJ97" s="58"/>
      <c r="BK97" s="58"/>
      <c r="BL97" s="58"/>
      <c r="BM97" s="58"/>
      <c r="BN97" s="58"/>
    </row>
    <row r="98" spans="2:83" s="138" customFormat="1" ht="18.75" customHeight="1">
      <c r="B98" s="221"/>
      <c r="C98" s="224"/>
      <c r="D98" s="224"/>
      <c r="E98" s="224"/>
      <c r="F98" s="224"/>
      <c r="G98" s="224"/>
      <c r="H98" s="224"/>
      <c r="I98" s="224"/>
      <c r="J98" s="221"/>
      <c r="K98" s="226" t="s">
        <v>380</v>
      </c>
      <c r="L98" s="226"/>
      <c r="M98" s="226"/>
      <c r="N98" s="226"/>
      <c r="O98" s="226"/>
      <c r="P98" s="226"/>
      <c r="Q98" s="226"/>
      <c r="R98" s="226"/>
      <c r="S98" s="224"/>
      <c r="T98" s="224"/>
      <c r="U98" s="224"/>
      <c r="V98" s="224"/>
      <c r="W98" s="224"/>
      <c r="X98" s="224"/>
      <c r="Y98" s="224"/>
      <c r="Z98" s="224"/>
      <c r="AA98" s="224"/>
      <c r="AB98" s="224"/>
      <c r="AC98" s="224"/>
      <c r="AD98" s="224"/>
      <c r="AE98" s="224"/>
      <c r="AF98" s="224"/>
      <c r="AG98" s="221"/>
      <c r="AH98" s="224"/>
      <c r="AI98" s="224"/>
      <c r="AJ98" s="224"/>
      <c r="AK98" s="221"/>
      <c r="AL98" s="221"/>
      <c r="AM98" s="221"/>
      <c r="AN98" s="221"/>
      <c r="AO98" s="224"/>
      <c r="AP98" s="224"/>
      <c r="AQ98" s="224"/>
      <c r="AR98" s="224"/>
      <c r="AS98" s="224"/>
      <c r="AT98" s="224"/>
      <c r="AU98" s="224"/>
      <c r="AV98" s="224"/>
      <c r="AW98" s="224"/>
      <c r="AX98" s="224"/>
      <c r="AY98" s="224"/>
      <c r="AZ98" s="224"/>
      <c r="BA98" s="224"/>
      <c r="BB98" s="224"/>
      <c r="BC98" s="224"/>
      <c r="BD98" s="224"/>
      <c r="BE98" s="224"/>
      <c r="BF98" s="224"/>
      <c r="BG98" s="224"/>
      <c r="BH98" s="221"/>
      <c r="BN98" s="58"/>
      <c r="BO98" s="58"/>
      <c r="BP98" s="58"/>
      <c r="BQ98" s="58"/>
      <c r="BR98" s="58"/>
      <c r="BS98" s="58"/>
      <c r="BX98" s="58"/>
      <c r="CE98" s="58"/>
    </row>
    <row r="99" spans="2:83" s="138" customFormat="1" ht="18.75" customHeight="1">
      <c r="B99" s="221"/>
      <c r="C99" s="224"/>
      <c r="D99" s="224"/>
      <c r="E99" s="224"/>
      <c r="F99" s="224"/>
      <c r="G99" s="224"/>
      <c r="H99" s="224"/>
      <c r="I99" s="224"/>
      <c r="J99" s="109"/>
      <c r="K99" s="109"/>
      <c r="L99" s="109"/>
      <c r="M99" s="221"/>
      <c r="N99" s="109"/>
      <c r="O99" s="109"/>
      <c r="P99" s="109"/>
      <c r="Q99" s="109"/>
      <c r="R99" s="109"/>
      <c r="S99" s="109"/>
      <c r="T99" s="109"/>
      <c r="U99" s="109"/>
      <c r="V99" s="221"/>
      <c r="W99" s="140"/>
      <c r="X99" s="140"/>
      <c r="Y99" s="140"/>
      <c r="Z99" s="221"/>
      <c r="AF99" s="221"/>
      <c r="AG99" s="448" t="s">
        <v>381</v>
      </c>
      <c r="AH99" s="448"/>
      <c r="AI99" s="448"/>
      <c r="AJ99" s="448"/>
      <c r="AK99" s="448"/>
      <c r="AL99" s="141"/>
      <c r="AM99" s="141"/>
      <c r="AN99" s="221"/>
      <c r="AO99" s="221"/>
      <c r="AP99" s="221"/>
      <c r="AQ99" s="221"/>
      <c r="AR99" s="221"/>
      <c r="AS99" s="224"/>
      <c r="AT99" s="224"/>
      <c r="AU99" s="221"/>
      <c r="AV99" s="221"/>
      <c r="AW99" s="221"/>
      <c r="AX99" s="221"/>
      <c r="AY99" s="221"/>
      <c r="AZ99" s="224"/>
      <c r="BA99" s="224"/>
      <c r="BB99" s="224"/>
      <c r="BC99" s="224"/>
      <c r="BD99" s="224"/>
      <c r="BE99" s="224"/>
      <c r="BF99" s="224"/>
      <c r="BG99" s="224"/>
      <c r="BH99" s="221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CE99" s="58"/>
    </row>
    <row r="100" spans="2:83" s="138" customFormat="1" ht="18.75" customHeight="1">
      <c r="B100" s="221"/>
      <c r="C100" s="224"/>
      <c r="D100" s="224"/>
      <c r="E100" s="224"/>
      <c r="F100" s="224"/>
      <c r="G100" s="224"/>
      <c r="H100" s="224"/>
      <c r="I100" s="224"/>
      <c r="J100" s="109"/>
      <c r="K100" s="109"/>
      <c r="L100" s="109"/>
      <c r="M100" s="221"/>
      <c r="N100" s="109"/>
      <c r="O100" s="109"/>
      <c r="P100" s="109"/>
      <c r="Q100" s="109"/>
      <c r="R100" s="109"/>
      <c r="S100" s="109"/>
      <c r="T100" s="109"/>
      <c r="U100" s="109"/>
      <c r="V100" s="221"/>
      <c r="W100" s="140"/>
      <c r="X100" s="140"/>
      <c r="Y100" s="140"/>
      <c r="Z100" s="221"/>
      <c r="AF100" s="221"/>
      <c r="AG100" s="448"/>
      <c r="AH100" s="448"/>
      <c r="AI100" s="448"/>
      <c r="AJ100" s="448"/>
      <c r="AK100" s="448"/>
      <c r="AL100" s="141"/>
      <c r="AM100" s="141"/>
      <c r="AN100" s="221"/>
      <c r="AO100" s="221"/>
      <c r="AP100" s="221"/>
      <c r="AQ100" s="221"/>
      <c r="AR100" s="221"/>
      <c r="AS100" s="224"/>
      <c r="AT100" s="224"/>
      <c r="AU100" s="221"/>
      <c r="AV100" s="221"/>
      <c r="AW100" s="221"/>
      <c r="AX100" s="221"/>
      <c r="AY100" s="221"/>
      <c r="AZ100" s="224"/>
      <c r="BA100" s="224"/>
      <c r="BB100" s="224"/>
      <c r="BC100" s="224"/>
      <c r="BD100" s="224"/>
      <c r="BE100" s="224"/>
      <c r="BF100" s="224"/>
      <c r="BG100" s="224"/>
      <c r="BH100" s="224"/>
      <c r="BI100" s="58"/>
      <c r="BJ100" s="58"/>
      <c r="BK100" s="58"/>
      <c r="BL100" s="58"/>
      <c r="BM100" s="58"/>
    </row>
    <row r="101" spans="2:83" s="138" customFormat="1" ht="18.75" customHeight="1">
      <c r="B101" s="221"/>
      <c r="C101" s="224" t="s">
        <v>382</v>
      </c>
      <c r="D101" s="224"/>
      <c r="E101" s="224"/>
      <c r="F101" s="224"/>
      <c r="G101" s="224"/>
      <c r="H101" s="224"/>
      <c r="I101" s="448" t="str">
        <f>AB58</f>
        <v>삼각형</v>
      </c>
      <c r="J101" s="448"/>
      <c r="K101" s="448"/>
      <c r="L101" s="448"/>
      <c r="M101" s="448"/>
      <c r="N101" s="448"/>
      <c r="O101" s="448"/>
      <c r="P101" s="448"/>
      <c r="Q101" s="224"/>
      <c r="R101" s="224"/>
      <c r="S101" s="224"/>
      <c r="T101" s="224"/>
      <c r="U101" s="224"/>
      <c r="V101" s="224"/>
      <c r="W101" s="224"/>
      <c r="X101" s="224"/>
      <c r="Y101" s="224"/>
      <c r="Z101" s="221"/>
      <c r="AA101" s="221"/>
      <c r="AB101" s="221"/>
      <c r="AC101" s="221"/>
      <c r="AD101" s="221"/>
      <c r="AE101" s="221"/>
      <c r="AF101" s="221"/>
      <c r="AG101" s="221"/>
      <c r="AH101" s="224"/>
      <c r="AI101" s="224"/>
      <c r="AJ101" s="224"/>
      <c r="AK101" s="224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4"/>
      <c r="AX101" s="224"/>
      <c r="AY101" s="224"/>
      <c r="AZ101" s="224"/>
      <c r="BA101" s="224"/>
      <c r="BB101" s="224"/>
      <c r="BC101" s="224"/>
      <c r="BD101" s="224"/>
      <c r="BE101" s="224"/>
      <c r="BF101" s="224"/>
      <c r="BG101" s="224"/>
      <c r="BH101" s="58"/>
      <c r="BI101" s="58"/>
      <c r="BJ101" s="58"/>
      <c r="BK101" s="58"/>
      <c r="BL101" s="58"/>
      <c r="BM101" s="58"/>
      <c r="BN101" s="58"/>
    </row>
    <row r="102" spans="2:83" s="138" customFormat="1" ht="18.75" customHeight="1">
      <c r="B102" s="221"/>
      <c r="C102" s="430" t="s">
        <v>383</v>
      </c>
      <c r="D102" s="430"/>
      <c r="E102" s="430"/>
      <c r="F102" s="430"/>
      <c r="G102" s="430"/>
      <c r="H102" s="430"/>
      <c r="I102" s="224"/>
      <c r="J102" s="224"/>
      <c r="K102" s="224"/>
      <c r="L102" s="224"/>
      <c r="M102" s="224"/>
      <c r="N102" s="224"/>
      <c r="O102" s="224"/>
      <c r="R102" s="450" t="e">
        <f>-H59</f>
        <v>#VALUE!</v>
      </c>
      <c r="S102" s="450"/>
      <c r="T102" s="430" t="s">
        <v>384</v>
      </c>
      <c r="U102" s="430"/>
      <c r="V102" s="430"/>
      <c r="W102" s="430"/>
      <c r="X102" s="430"/>
      <c r="Y102" s="430"/>
      <c r="Z102" s="431" t="s">
        <v>372</v>
      </c>
      <c r="AA102" s="449" t="e">
        <f>R102*1000</f>
        <v>#VALUE!</v>
      </c>
      <c r="AB102" s="449"/>
      <c r="AC102" s="430" t="s">
        <v>385</v>
      </c>
      <c r="AD102" s="430"/>
      <c r="AE102" s="430"/>
      <c r="AF102" s="430"/>
      <c r="AG102" s="430"/>
      <c r="AH102" s="224"/>
      <c r="AI102" s="224"/>
      <c r="AJ102" s="224"/>
      <c r="AK102" s="224"/>
      <c r="AL102" s="224"/>
      <c r="AM102" s="224"/>
      <c r="AN102" s="224"/>
      <c r="AO102" s="224"/>
      <c r="AP102" s="224"/>
      <c r="AQ102" s="221"/>
      <c r="AR102" s="221"/>
      <c r="AS102" s="221"/>
      <c r="AT102" s="221"/>
      <c r="AU102" s="221"/>
      <c r="AV102" s="221"/>
      <c r="AW102" s="221"/>
      <c r="AX102" s="221"/>
      <c r="AY102" s="221"/>
      <c r="AZ102" s="221"/>
    </row>
    <row r="103" spans="2:83" s="138" customFormat="1" ht="18.75" customHeight="1">
      <c r="B103" s="221"/>
      <c r="C103" s="430"/>
      <c r="D103" s="430"/>
      <c r="E103" s="430"/>
      <c r="F103" s="430"/>
      <c r="G103" s="430"/>
      <c r="H103" s="430"/>
      <c r="I103" s="224"/>
      <c r="J103" s="224"/>
      <c r="K103" s="224"/>
      <c r="L103" s="224"/>
      <c r="M103" s="224"/>
      <c r="N103" s="224"/>
      <c r="O103" s="224"/>
      <c r="R103" s="450"/>
      <c r="S103" s="450"/>
      <c r="T103" s="430"/>
      <c r="U103" s="430"/>
      <c r="V103" s="430"/>
      <c r="W103" s="430"/>
      <c r="X103" s="430"/>
      <c r="Y103" s="430"/>
      <c r="Z103" s="431"/>
      <c r="AA103" s="449"/>
      <c r="AB103" s="449"/>
      <c r="AC103" s="430"/>
      <c r="AD103" s="430"/>
      <c r="AE103" s="430"/>
      <c r="AF103" s="430"/>
      <c r="AG103" s="430"/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1"/>
      <c r="AR103" s="221"/>
      <c r="AS103" s="221"/>
      <c r="AT103" s="221"/>
      <c r="AU103" s="221"/>
      <c r="AV103" s="221"/>
      <c r="AW103" s="221"/>
      <c r="AX103" s="221"/>
      <c r="AY103" s="221"/>
      <c r="AZ103" s="221"/>
    </row>
    <row r="104" spans="2:83" s="138" customFormat="1" ht="18.75" customHeight="1">
      <c r="B104" s="221"/>
      <c r="C104" s="224" t="s">
        <v>386</v>
      </c>
      <c r="D104" s="224"/>
      <c r="E104" s="224"/>
      <c r="F104" s="224"/>
      <c r="G104" s="224"/>
      <c r="H104" s="224"/>
      <c r="I104" s="224"/>
      <c r="J104" s="221"/>
      <c r="K104" s="230" t="s">
        <v>388</v>
      </c>
      <c r="L104" s="450" t="e">
        <f>AA102</f>
        <v>#VALUE!</v>
      </c>
      <c r="M104" s="450"/>
      <c r="N104" s="141" t="s">
        <v>389</v>
      </c>
      <c r="O104" s="229"/>
      <c r="Q104" s="221"/>
      <c r="R104" s="221"/>
      <c r="S104" s="221"/>
      <c r="T104" s="221"/>
      <c r="U104" s="221"/>
      <c r="V104" s="221"/>
      <c r="W104" s="221"/>
      <c r="X104" s="221"/>
      <c r="Y104" s="221" t="s">
        <v>371</v>
      </c>
      <c r="Z104" s="221" t="s">
        <v>372</v>
      </c>
      <c r="AA104" s="445" t="e">
        <f>ABS(L104*O58)</f>
        <v>#VALUE!</v>
      </c>
      <c r="AB104" s="445"/>
      <c r="AC104" s="445"/>
      <c r="AD104" s="445"/>
      <c r="AE104" s="224" t="s">
        <v>390</v>
      </c>
      <c r="AF104" s="221"/>
      <c r="AG104" s="221"/>
      <c r="AH104" s="221"/>
      <c r="AJ104" s="229"/>
      <c r="AK104" s="229"/>
      <c r="AL104" s="224"/>
      <c r="AM104" s="224"/>
      <c r="AN104" s="224"/>
      <c r="AO104" s="224"/>
      <c r="AP104" s="221"/>
      <c r="AQ104" s="221"/>
      <c r="AR104" s="221"/>
      <c r="BA104" s="221"/>
      <c r="BB104" s="221"/>
      <c r="BC104" s="221"/>
      <c r="BD104" s="221"/>
      <c r="BE104" s="221"/>
      <c r="BF104" s="221"/>
      <c r="BG104" s="221"/>
      <c r="BH104" s="58"/>
      <c r="BI104" s="58"/>
      <c r="BP104" s="226"/>
      <c r="BQ104" s="204"/>
    </row>
    <row r="105" spans="2:83" s="138" customFormat="1" ht="18.75" customHeight="1">
      <c r="B105" s="221"/>
      <c r="C105" s="430" t="s">
        <v>391</v>
      </c>
      <c r="D105" s="430"/>
      <c r="E105" s="430"/>
      <c r="F105" s="430"/>
      <c r="G105" s="430"/>
      <c r="H105" s="224"/>
      <c r="J105" s="224"/>
      <c r="K105" s="224"/>
      <c r="L105" s="224"/>
      <c r="M105" s="224"/>
      <c r="N105" s="224"/>
      <c r="O105" s="224"/>
      <c r="P105" s="224"/>
      <c r="Q105" s="224"/>
      <c r="R105" s="141"/>
      <c r="S105" s="224"/>
      <c r="T105" s="224"/>
      <c r="U105" s="224"/>
      <c r="W105" s="224"/>
      <c r="X105" s="224"/>
      <c r="Y105" s="224"/>
      <c r="Z105" s="224"/>
      <c r="AA105" s="230" t="s">
        <v>392</v>
      </c>
      <c r="AB105" s="224"/>
      <c r="AC105" s="224"/>
      <c r="AD105" s="224"/>
      <c r="AE105" s="221"/>
      <c r="AF105" s="221"/>
      <c r="AH105" s="221"/>
      <c r="AI105" s="221"/>
      <c r="AJ105" s="221"/>
      <c r="AK105" s="221"/>
      <c r="AL105" s="230"/>
      <c r="AM105" s="221"/>
      <c r="AN105" s="219"/>
      <c r="AO105" s="219"/>
      <c r="AP105" s="219"/>
      <c r="AQ105" s="226"/>
      <c r="AR105" s="226"/>
      <c r="AS105" s="221"/>
      <c r="AT105" s="221"/>
      <c r="AU105" s="221"/>
      <c r="AV105" s="221"/>
      <c r="AW105" s="221"/>
      <c r="AX105" s="221"/>
      <c r="AY105" s="221"/>
      <c r="AZ105" s="221"/>
      <c r="BA105" s="221"/>
      <c r="BB105" s="221"/>
      <c r="BC105" s="221"/>
      <c r="BD105" s="221"/>
      <c r="BE105" s="221"/>
      <c r="BF105" s="221"/>
      <c r="BG105" s="221"/>
      <c r="BH105" s="58"/>
      <c r="BI105" s="58"/>
      <c r="BJ105" s="58"/>
      <c r="BK105" s="58"/>
      <c r="BL105" s="58"/>
    </row>
    <row r="106" spans="2:83" s="138" customFormat="1" ht="18.75" customHeight="1">
      <c r="B106" s="221"/>
      <c r="C106" s="430"/>
      <c r="D106" s="430"/>
      <c r="E106" s="430"/>
      <c r="F106" s="430"/>
      <c r="G106" s="430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141"/>
      <c r="S106" s="224"/>
      <c r="T106" s="224"/>
      <c r="U106" s="224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1"/>
      <c r="AF106" s="221"/>
      <c r="AG106" s="221"/>
      <c r="AH106" s="221"/>
      <c r="AI106" s="221"/>
      <c r="AJ106" s="221"/>
      <c r="AK106" s="221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1"/>
      <c r="BD106" s="221"/>
      <c r="BE106" s="221"/>
      <c r="BF106" s="221"/>
      <c r="BG106" s="221"/>
      <c r="BH106" s="58"/>
      <c r="BI106" s="58"/>
      <c r="BJ106" s="58"/>
      <c r="BK106" s="58"/>
      <c r="BL106" s="58"/>
    </row>
    <row r="107" spans="2:83" s="138" customFormat="1" ht="18.75" customHeight="1">
      <c r="B107" s="221"/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141"/>
      <c r="S107" s="224"/>
      <c r="T107" s="224"/>
      <c r="U107" s="224"/>
      <c r="V107" s="224"/>
      <c r="W107" s="224"/>
      <c r="X107" s="224"/>
      <c r="Y107" s="224"/>
      <c r="Z107" s="224"/>
      <c r="AA107" s="224"/>
      <c r="AB107" s="448">
        <v>100</v>
      </c>
      <c r="AC107" s="448"/>
      <c r="AD107" s="224"/>
      <c r="AE107" s="221"/>
      <c r="AF107" s="221"/>
      <c r="AG107" s="221"/>
      <c r="AH107" s="221"/>
      <c r="AI107" s="221"/>
      <c r="AJ107" s="221"/>
      <c r="AK107" s="221"/>
      <c r="AL107" s="221"/>
      <c r="AM107" s="221"/>
      <c r="AN107" s="221"/>
      <c r="AO107" s="221"/>
      <c r="AP107" s="221"/>
      <c r="AQ107" s="221"/>
      <c r="AR107" s="221"/>
      <c r="AS107" s="221"/>
      <c r="AT107" s="221"/>
      <c r="AU107" s="221"/>
      <c r="AV107" s="221"/>
      <c r="AW107" s="221"/>
      <c r="AX107" s="221"/>
      <c r="AY107" s="221"/>
      <c r="AZ107" s="221"/>
      <c r="BA107" s="221"/>
      <c r="BB107" s="221"/>
      <c r="BC107" s="221"/>
      <c r="BD107" s="221"/>
      <c r="BE107" s="221"/>
      <c r="BF107" s="221"/>
      <c r="BG107" s="221"/>
      <c r="BH107" s="58"/>
      <c r="BI107" s="58"/>
      <c r="BJ107" s="58"/>
      <c r="BK107" s="58"/>
      <c r="BL107" s="58"/>
    </row>
    <row r="108" spans="2:83" s="138" customFormat="1" ht="18.75" customHeight="1">
      <c r="B108" s="221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141"/>
      <c r="S108" s="224"/>
      <c r="T108" s="224"/>
      <c r="U108" s="224"/>
      <c r="V108" s="224"/>
      <c r="W108" s="224"/>
      <c r="X108" s="224"/>
      <c r="Y108" s="224"/>
      <c r="Z108" s="224"/>
      <c r="AA108" s="224"/>
      <c r="AB108" s="448"/>
      <c r="AC108" s="448"/>
      <c r="AD108" s="224"/>
      <c r="AE108" s="221"/>
      <c r="AF108" s="221"/>
      <c r="AG108" s="221"/>
      <c r="AH108" s="221"/>
      <c r="AI108" s="221"/>
      <c r="AJ108" s="221"/>
      <c r="AK108" s="221"/>
      <c r="AL108" s="221"/>
      <c r="AM108" s="221"/>
      <c r="AN108" s="221"/>
      <c r="AO108" s="221"/>
      <c r="AP108" s="221"/>
      <c r="AQ108" s="221"/>
      <c r="AR108" s="221"/>
      <c r="AS108" s="221"/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1"/>
      <c r="BD108" s="221"/>
      <c r="BE108" s="221"/>
      <c r="BF108" s="221"/>
      <c r="BG108" s="221"/>
      <c r="BH108" s="58"/>
      <c r="BI108" s="58"/>
      <c r="BJ108" s="58"/>
      <c r="BK108" s="58"/>
      <c r="BL108" s="58"/>
    </row>
    <row r="109" spans="2:83" s="138" customFormat="1" ht="18.75" customHeight="1">
      <c r="B109" s="221"/>
      <c r="C109" s="224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141"/>
      <c r="S109" s="224"/>
      <c r="T109" s="224"/>
      <c r="U109" s="224"/>
      <c r="V109" s="224"/>
      <c r="W109" s="224"/>
      <c r="X109" s="224"/>
      <c r="Y109" s="224"/>
      <c r="Z109" s="224"/>
      <c r="AA109" s="224"/>
      <c r="AB109" s="224"/>
      <c r="AC109" s="224"/>
      <c r="AD109" s="224"/>
      <c r="AE109" s="221"/>
      <c r="AF109" s="221"/>
      <c r="AG109" s="221"/>
      <c r="AH109" s="221"/>
      <c r="AI109" s="221"/>
      <c r="AJ109" s="221"/>
      <c r="AK109" s="221"/>
      <c r="AL109" s="221"/>
      <c r="AM109" s="221"/>
      <c r="AN109" s="221"/>
      <c r="AO109" s="221"/>
      <c r="AP109" s="221"/>
      <c r="AQ109" s="221"/>
      <c r="AR109" s="221"/>
      <c r="AS109" s="221"/>
      <c r="AT109" s="221"/>
      <c r="AU109" s="221"/>
      <c r="AV109" s="221"/>
      <c r="AW109" s="221"/>
      <c r="AX109" s="221"/>
      <c r="AY109" s="221"/>
      <c r="AZ109" s="221"/>
      <c r="BA109" s="221"/>
      <c r="BB109" s="221"/>
      <c r="BC109" s="221"/>
      <c r="BD109" s="221"/>
      <c r="BE109" s="221"/>
      <c r="BF109" s="221"/>
      <c r="BG109" s="221"/>
      <c r="BH109" s="58"/>
      <c r="BI109" s="58"/>
      <c r="BJ109" s="58"/>
      <c r="BK109" s="58"/>
      <c r="BL109" s="58"/>
    </row>
    <row r="110" spans="2:83" s="138" customFormat="1" ht="18.75" customHeight="1">
      <c r="B110" s="221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141"/>
      <c r="S110" s="224"/>
      <c r="T110" s="224"/>
      <c r="U110" s="224"/>
      <c r="V110" s="224"/>
      <c r="W110" s="224"/>
      <c r="X110" s="224"/>
      <c r="Y110" s="224"/>
      <c r="Z110" s="224"/>
      <c r="AA110" s="224"/>
      <c r="AB110" s="224"/>
      <c r="AC110" s="224"/>
      <c r="AD110" s="224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221"/>
      <c r="BE110" s="221"/>
      <c r="BF110" s="221"/>
      <c r="BG110" s="221"/>
      <c r="BH110" s="224"/>
      <c r="BI110" s="224"/>
      <c r="BJ110" s="224"/>
      <c r="BK110" s="224"/>
    </row>
    <row r="111" spans="2:83" s="138" customFormat="1" ht="18.75" customHeight="1">
      <c r="B111" s="57" t="str">
        <f>"4. "&amp;N5&amp;"와 "&amp;T5&amp;"의 온도 차에 의한 표준불확도,"</f>
        <v>4. 비접촉 좌표 측정기와 표준자의 온도 차에 의한 표준불확도,</v>
      </c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224"/>
      <c r="AB111" s="57" t="s">
        <v>393</v>
      </c>
      <c r="AC111" s="224"/>
      <c r="AD111" s="224"/>
      <c r="AE111" s="224"/>
      <c r="AF111" s="224"/>
      <c r="AG111" s="224"/>
      <c r="AH111" s="221"/>
      <c r="AI111" s="221"/>
      <c r="AJ111" s="221"/>
      <c r="AK111" s="221"/>
      <c r="AL111" s="221"/>
      <c r="AM111" s="221"/>
      <c r="AN111" s="221"/>
      <c r="AO111" s="224"/>
      <c r="AP111" s="224"/>
      <c r="AQ111" s="224"/>
      <c r="AR111" s="224"/>
      <c r="AS111" s="224"/>
      <c r="AT111" s="224"/>
      <c r="AU111" s="224"/>
      <c r="AV111" s="224"/>
      <c r="AW111" s="224"/>
      <c r="AX111" s="224"/>
      <c r="AY111" s="224"/>
      <c r="AZ111" s="224"/>
      <c r="BA111" s="224"/>
      <c r="BB111" s="224"/>
      <c r="BC111" s="224"/>
      <c r="BD111" s="224"/>
      <c r="BE111" s="224"/>
      <c r="BF111" s="224"/>
      <c r="BG111" s="224"/>
      <c r="BH111" s="58"/>
      <c r="BI111" s="58"/>
      <c r="BJ111" s="58"/>
      <c r="BK111" s="58"/>
      <c r="BL111" s="58"/>
      <c r="BM111" s="58"/>
      <c r="BN111" s="58"/>
    </row>
    <row r="112" spans="2:83" s="138" customFormat="1" ht="18.75" customHeight="1">
      <c r="B112" s="57"/>
      <c r="C112" s="224" t="str">
        <f>"※ 열평형 상태에서 "&amp;N5&amp;"와 "&amp;T5&amp;"의 온도차가 ±"&amp;N115&amp;" ℃ 이내에서"</f>
        <v>※ 열평형 상태에서 비접촉 좌표 측정기와 표준자의 온도차가 ±0.2 ℃ 이내에서</v>
      </c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  <c r="AA112" s="224"/>
      <c r="AB112" s="224"/>
      <c r="AC112" s="224"/>
      <c r="AD112" s="224"/>
      <c r="AE112" s="224"/>
      <c r="AF112" s="224"/>
      <c r="AG112" s="224"/>
      <c r="AH112" s="224"/>
      <c r="AI112" s="224"/>
      <c r="AJ112" s="224"/>
      <c r="AK112" s="224"/>
      <c r="AL112" s="224"/>
      <c r="AM112" s="221"/>
      <c r="AN112" s="221"/>
      <c r="AO112" s="224"/>
      <c r="AP112" s="224"/>
      <c r="AQ112" s="224"/>
      <c r="AR112" s="224"/>
      <c r="AS112" s="224"/>
      <c r="AT112" s="224"/>
      <c r="AU112" s="224"/>
      <c r="AV112" s="224"/>
      <c r="AW112" s="224"/>
      <c r="AX112" s="224"/>
      <c r="AY112" s="224"/>
      <c r="AZ112" s="224"/>
      <c r="BA112" s="224"/>
      <c r="BB112" s="224"/>
      <c r="BC112" s="224"/>
      <c r="BD112" s="224"/>
      <c r="BE112" s="224"/>
      <c r="BF112" s="224"/>
      <c r="BG112" s="224"/>
      <c r="BH112" s="58"/>
      <c r="BI112" s="58"/>
      <c r="BJ112" s="58"/>
      <c r="BK112" s="58"/>
      <c r="BL112" s="58"/>
      <c r="BM112" s="58"/>
      <c r="BN112" s="58"/>
    </row>
    <row r="113" spans="2:68" s="138" customFormat="1" ht="18.75" customHeight="1">
      <c r="B113" s="57"/>
      <c r="C113" s="224"/>
      <c r="D113" s="224" t="s">
        <v>394</v>
      </c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  <c r="Z113" s="224"/>
      <c r="AA113" s="224"/>
      <c r="AB113" s="224"/>
      <c r="AC113" s="224"/>
      <c r="AD113" s="224"/>
      <c r="AE113" s="224"/>
      <c r="AF113" s="224"/>
      <c r="AG113" s="224"/>
      <c r="AH113" s="224"/>
      <c r="AI113" s="224"/>
      <c r="AJ113" s="224"/>
      <c r="AK113" s="224"/>
      <c r="AL113" s="224"/>
      <c r="AM113" s="221"/>
      <c r="AN113" s="221"/>
      <c r="AO113" s="224"/>
      <c r="AP113" s="224"/>
      <c r="AQ113" s="224"/>
      <c r="AR113" s="224"/>
      <c r="AS113" s="224"/>
      <c r="AT113" s="224"/>
      <c r="AU113" s="224"/>
      <c r="AV113" s="224"/>
      <c r="AW113" s="224"/>
      <c r="AX113" s="224"/>
      <c r="AY113" s="224"/>
      <c r="AZ113" s="224"/>
      <c r="BA113" s="224"/>
      <c r="BB113" s="224"/>
      <c r="BC113" s="224"/>
      <c r="BD113" s="224"/>
      <c r="BE113" s="224"/>
      <c r="BF113" s="224"/>
      <c r="BG113" s="224"/>
      <c r="BH113" s="58"/>
      <c r="BI113" s="58"/>
      <c r="BJ113" s="58"/>
      <c r="BK113" s="58"/>
      <c r="BL113" s="58"/>
      <c r="BM113" s="58"/>
      <c r="BN113" s="58"/>
    </row>
    <row r="114" spans="2:68" s="138" customFormat="1" ht="18.75" customHeight="1">
      <c r="B114" s="221"/>
      <c r="C114" s="226" t="s">
        <v>395</v>
      </c>
      <c r="D114" s="221"/>
      <c r="E114" s="221"/>
      <c r="F114" s="221"/>
      <c r="G114" s="221"/>
      <c r="H114" s="452" t="str">
        <f>H59</f>
        <v/>
      </c>
      <c r="I114" s="452"/>
      <c r="J114" s="452"/>
      <c r="K114" s="452"/>
      <c r="L114" s="452"/>
      <c r="M114" s="452"/>
      <c r="N114" s="452"/>
      <c r="O114" s="452"/>
      <c r="P114" s="220"/>
      <c r="Q114" s="224"/>
      <c r="R114" s="224"/>
      <c r="S114" s="224"/>
      <c r="T114" s="224"/>
      <c r="U114" s="224"/>
      <c r="V114" s="224"/>
      <c r="W114" s="221"/>
      <c r="X114" s="221"/>
      <c r="Y114" s="221"/>
      <c r="Z114" s="224"/>
      <c r="AA114" s="224"/>
      <c r="AB114" s="224"/>
      <c r="AC114" s="224"/>
      <c r="AD114" s="224"/>
      <c r="AE114" s="224"/>
      <c r="AF114" s="224"/>
      <c r="AG114" s="224"/>
      <c r="AH114" s="221"/>
      <c r="AI114" s="221"/>
      <c r="AJ114" s="221"/>
      <c r="AK114" s="221"/>
      <c r="AL114" s="221"/>
      <c r="AM114" s="221"/>
      <c r="AN114" s="221"/>
      <c r="AO114" s="224"/>
      <c r="AP114" s="224"/>
      <c r="AQ114" s="224"/>
      <c r="AR114" s="224"/>
      <c r="AS114" s="224"/>
      <c r="AT114" s="224"/>
      <c r="AU114" s="224"/>
      <c r="AV114" s="224"/>
      <c r="AW114" s="224"/>
      <c r="AX114" s="224"/>
      <c r="AY114" s="224"/>
      <c r="AZ114" s="224"/>
      <c r="BA114" s="224"/>
      <c r="BB114" s="224"/>
      <c r="BC114" s="224"/>
      <c r="BD114" s="224"/>
      <c r="BE114" s="224"/>
      <c r="BF114" s="224"/>
      <c r="BG114" s="224"/>
      <c r="BH114" s="58"/>
      <c r="BI114" s="58"/>
      <c r="BJ114" s="58"/>
      <c r="BK114" s="58"/>
      <c r="BL114" s="58"/>
      <c r="BM114" s="58"/>
    </row>
    <row r="115" spans="2:68" s="138" customFormat="1" ht="18.75" customHeight="1">
      <c r="B115" s="221"/>
      <c r="C115" s="430" t="s">
        <v>396</v>
      </c>
      <c r="D115" s="430"/>
      <c r="E115" s="430"/>
      <c r="F115" s="430"/>
      <c r="G115" s="430"/>
      <c r="H115" s="430"/>
      <c r="I115" s="430"/>
      <c r="J115" s="453" t="s">
        <v>397</v>
      </c>
      <c r="K115" s="453"/>
      <c r="L115" s="453"/>
      <c r="M115" s="431" t="s">
        <v>372</v>
      </c>
      <c r="N115" s="454">
        <f>Calcu!H37</f>
        <v>0.2</v>
      </c>
      <c r="O115" s="454"/>
      <c r="P115" s="223" t="s">
        <v>398</v>
      </c>
      <c r="Q115" s="209"/>
      <c r="R115" s="431" t="s">
        <v>372</v>
      </c>
      <c r="S115" s="455">
        <f>N115/SQRT(3)</f>
        <v>0.11547005383792516</v>
      </c>
      <c r="T115" s="455"/>
      <c r="U115" s="455"/>
      <c r="V115" s="449" t="str">
        <f>P115</f>
        <v>℃</v>
      </c>
      <c r="W115" s="449"/>
      <c r="X115" s="220"/>
      <c r="Y115" s="224"/>
      <c r="AX115" s="224"/>
      <c r="AY115" s="224"/>
      <c r="AZ115" s="224"/>
      <c r="BA115" s="224"/>
      <c r="BB115" s="224"/>
      <c r="BC115" s="224"/>
      <c r="BD115" s="224"/>
      <c r="BE115" s="224"/>
      <c r="BF115" s="224"/>
      <c r="BG115" s="224"/>
      <c r="BH115" s="224"/>
      <c r="BI115" s="224"/>
      <c r="BJ115" s="58"/>
      <c r="BK115" s="58"/>
      <c r="BL115" s="58"/>
      <c r="BM115" s="58"/>
      <c r="BN115" s="58"/>
      <c r="BO115" s="58"/>
      <c r="BP115" s="58"/>
    </row>
    <row r="116" spans="2:68" s="138" customFormat="1" ht="18.75" customHeight="1">
      <c r="B116" s="221"/>
      <c r="C116" s="430"/>
      <c r="D116" s="430"/>
      <c r="E116" s="430"/>
      <c r="F116" s="430"/>
      <c r="G116" s="430"/>
      <c r="H116" s="430"/>
      <c r="I116" s="430"/>
      <c r="J116" s="453"/>
      <c r="K116" s="453"/>
      <c r="L116" s="453"/>
      <c r="M116" s="431"/>
      <c r="N116" s="221"/>
      <c r="O116" s="221"/>
      <c r="P116" s="221"/>
      <c r="Q116" s="221"/>
      <c r="R116" s="431"/>
      <c r="S116" s="455"/>
      <c r="T116" s="455"/>
      <c r="U116" s="455"/>
      <c r="V116" s="449"/>
      <c r="W116" s="449"/>
      <c r="X116" s="220"/>
      <c r="Y116" s="224"/>
      <c r="AX116" s="224"/>
      <c r="AY116" s="224"/>
      <c r="AZ116" s="224"/>
      <c r="BA116" s="224"/>
      <c r="BB116" s="224"/>
      <c r="BC116" s="224"/>
      <c r="BD116" s="224"/>
      <c r="BE116" s="224"/>
      <c r="BF116" s="224"/>
      <c r="BG116" s="224"/>
      <c r="BH116" s="224"/>
      <c r="BI116" s="224"/>
      <c r="BJ116" s="58"/>
      <c r="BK116" s="58"/>
      <c r="BL116" s="58"/>
      <c r="BM116" s="58"/>
      <c r="BN116" s="58"/>
      <c r="BO116" s="58"/>
      <c r="BP116" s="58"/>
    </row>
    <row r="117" spans="2:68" s="138" customFormat="1" ht="18.75" customHeight="1">
      <c r="B117" s="221"/>
      <c r="C117" s="224" t="s">
        <v>399</v>
      </c>
      <c r="D117" s="224"/>
      <c r="E117" s="224"/>
      <c r="F117" s="224"/>
      <c r="G117" s="224"/>
      <c r="H117" s="224"/>
      <c r="I117" s="448" t="str">
        <f>AB59</f>
        <v>직사각형</v>
      </c>
      <c r="J117" s="448"/>
      <c r="K117" s="448"/>
      <c r="L117" s="448"/>
      <c r="M117" s="448"/>
      <c r="N117" s="448"/>
      <c r="O117" s="448"/>
      <c r="P117" s="448"/>
      <c r="Q117" s="224"/>
      <c r="R117" s="224"/>
      <c r="S117" s="224"/>
      <c r="T117" s="224"/>
      <c r="U117" s="224"/>
      <c r="V117" s="224"/>
      <c r="W117" s="224"/>
      <c r="X117" s="224"/>
      <c r="Y117" s="224"/>
      <c r="Z117" s="221"/>
      <c r="AA117" s="221"/>
      <c r="AB117" s="221"/>
      <c r="AC117" s="221"/>
      <c r="AD117" s="221"/>
      <c r="AE117" s="221"/>
      <c r="AF117" s="221"/>
      <c r="AG117" s="221"/>
      <c r="AH117" s="221"/>
      <c r="AI117" s="221"/>
      <c r="AJ117" s="221"/>
      <c r="AK117" s="221"/>
      <c r="AL117" s="221"/>
      <c r="AM117" s="221"/>
      <c r="AN117" s="221"/>
      <c r="AO117" s="221"/>
      <c r="AP117" s="224"/>
      <c r="AQ117" s="224"/>
      <c r="AR117" s="224"/>
      <c r="AS117" s="224"/>
      <c r="AT117" s="224"/>
      <c r="AU117" s="224"/>
      <c r="AV117" s="224"/>
      <c r="AW117" s="224"/>
      <c r="AX117" s="224"/>
      <c r="AY117" s="224"/>
      <c r="AZ117" s="224"/>
      <c r="BA117" s="224"/>
      <c r="BB117" s="224"/>
      <c r="BC117" s="224"/>
      <c r="BD117" s="224"/>
      <c r="BE117" s="224"/>
      <c r="BF117" s="224"/>
      <c r="BG117" s="224"/>
      <c r="BH117" s="58"/>
      <c r="BI117" s="58"/>
      <c r="BJ117" s="58"/>
      <c r="BK117" s="58"/>
      <c r="BL117" s="58"/>
    </row>
    <row r="118" spans="2:68" s="138" customFormat="1" ht="18.75" customHeight="1">
      <c r="B118" s="221"/>
      <c r="C118" s="430" t="s">
        <v>400</v>
      </c>
      <c r="D118" s="430"/>
      <c r="E118" s="430"/>
      <c r="F118" s="430"/>
      <c r="G118" s="430"/>
      <c r="H118" s="430"/>
      <c r="I118" s="224"/>
      <c r="J118" s="224"/>
      <c r="K118" s="224"/>
      <c r="L118" s="224"/>
      <c r="M118" s="224"/>
      <c r="N118" s="224"/>
      <c r="O118" s="221"/>
      <c r="R118" s="430" t="e">
        <f ca="1">-H58*10^6</f>
        <v>#N/A</v>
      </c>
      <c r="S118" s="430"/>
      <c r="T118" s="430"/>
      <c r="U118" s="430" t="s">
        <v>402</v>
      </c>
      <c r="V118" s="430"/>
      <c r="W118" s="430"/>
      <c r="X118" s="430"/>
      <c r="Y118" s="430"/>
      <c r="Z118" s="430"/>
      <c r="AA118" s="430"/>
      <c r="AB118" s="430"/>
      <c r="AC118" s="431" t="s">
        <v>355</v>
      </c>
      <c r="AD118" s="450" t="e">
        <f ca="1">R118*10^-6*1000</f>
        <v>#N/A</v>
      </c>
      <c r="AE118" s="450"/>
      <c r="AF118" s="450"/>
      <c r="AG118" s="450"/>
      <c r="AH118" s="430" t="s">
        <v>403</v>
      </c>
      <c r="AI118" s="430"/>
      <c r="AJ118" s="430"/>
      <c r="AK118" s="430"/>
      <c r="AL118" s="430"/>
      <c r="AM118" s="430"/>
      <c r="AN118" s="430"/>
      <c r="AO118" s="224"/>
      <c r="AP118" s="224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4"/>
      <c r="BA118" s="224"/>
      <c r="BB118" s="221"/>
      <c r="BC118" s="221"/>
      <c r="BD118" s="221"/>
      <c r="BE118" s="221"/>
      <c r="BF118" s="221"/>
      <c r="BG118" s="221"/>
    </row>
    <row r="119" spans="2:68" s="138" customFormat="1" ht="18.75" customHeight="1">
      <c r="B119" s="221"/>
      <c r="C119" s="430"/>
      <c r="D119" s="430"/>
      <c r="E119" s="430"/>
      <c r="F119" s="430"/>
      <c r="G119" s="430"/>
      <c r="H119" s="430"/>
      <c r="I119" s="224"/>
      <c r="J119" s="224"/>
      <c r="K119" s="224"/>
      <c r="L119" s="224"/>
      <c r="M119" s="224"/>
      <c r="N119" s="224"/>
      <c r="O119" s="221"/>
      <c r="R119" s="430"/>
      <c r="S119" s="430"/>
      <c r="T119" s="430"/>
      <c r="U119" s="430"/>
      <c r="V119" s="430"/>
      <c r="W119" s="430"/>
      <c r="X119" s="430"/>
      <c r="Y119" s="430"/>
      <c r="Z119" s="430"/>
      <c r="AA119" s="430"/>
      <c r="AB119" s="430"/>
      <c r="AC119" s="431"/>
      <c r="AD119" s="450"/>
      <c r="AE119" s="450"/>
      <c r="AF119" s="450"/>
      <c r="AG119" s="450"/>
      <c r="AH119" s="430"/>
      <c r="AI119" s="430"/>
      <c r="AJ119" s="430"/>
      <c r="AK119" s="430"/>
      <c r="AL119" s="430"/>
      <c r="AM119" s="430"/>
      <c r="AN119" s="430"/>
      <c r="AO119" s="224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1"/>
      <c r="BC119" s="221"/>
      <c r="BD119" s="221"/>
      <c r="BE119" s="221"/>
      <c r="BF119" s="221"/>
      <c r="BG119" s="221"/>
    </row>
    <row r="120" spans="2:68" s="138" customFormat="1" ht="18.75" customHeight="1">
      <c r="B120" s="221"/>
      <c r="C120" s="224" t="s">
        <v>404</v>
      </c>
      <c r="D120" s="224"/>
      <c r="E120" s="224"/>
      <c r="F120" s="224"/>
      <c r="G120" s="224"/>
      <c r="H120" s="224"/>
      <c r="I120" s="224"/>
      <c r="J120" s="221"/>
      <c r="K120" s="230" t="s">
        <v>405</v>
      </c>
      <c r="L120" s="450" t="e">
        <f ca="1">AD118</f>
        <v>#N/A</v>
      </c>
      <c r="M120" s="450"/>
      <c r="N120" s="450"/>
      <c r="O120" s="450"/>
      <c r="P120" s="430" t="s">
        <v>406</v>
      </c>
      <c r="Q120" s="430"/>
      <c r="R120" s="430"/>
      <c r="S120" s="430"/>
      <c r="T120" s="430"/>
      <c r="U120" s="444">
        <f>S115</f>
        <v>0.11547005383792516</v>
      </c>
      <c r="V120" s="444"/>
      <c r="W120" s="444"/>
      <c r="X120" s="444"/>
      <c r="Y120" s="221" t="s">
        <v>407</v>
      </c>
      <c r="Z120" s="221" t="s">
        <v>355</v>
      </c>
      <c r="AA120" s="445" t="e">
        <f ca="1">ABS(L120*U120)</f>
        <v>#N/A</v>
      </c>
      <c r="AB120" s="445"/>
      <c r="AC120" s="445"/>
      <c r="AD120" s="446"/>
      <c r="AE120" s="224" t="s">
        <v>408</v>
      </c>
      <c r="AF120" s="226"/>
      <c r="AG120" s="221"/>
      <c r="AH120" s="221"/>
      <c r="AI120" s="221"/>
      <c r="AJ120" s="221"/>
      <c r="AK120" s="221"/>
      <c r="AL120" s="221"/>
      <c r="AM120" s="221"/>
      <c r="AN120" s="221"/>
      <c r="AO120" s="221"/>
      <c r="AP120" s="221"/>
      <c r="AR120" s="224"/>
      <c r="AS120" s="224"/>
      <c r="AT120" s="224"/>
      <c r="AU120" s="224"/>
      <c r="AV120" s="143"/>
      <c r="AW120" s="143"/>
      <c r="AX120" s="143"/>
      <c r="AY120" s="143"/>
      <c r="AZ120" s="143"/>
      <c r="BA120" s="143"/>
      <c r="BB120" s="221"/>
      <c r="BC120" s="221"/>
      <c r="BD120" s="221"/>
      <c r="BE120" s="221"/>
      <c r="BF120" s="221"/>
      <c r="BG120" s="221"/>
    </row>
    <row r="121" spans="2:68" s="138" customFormat="1" ht="18.75" customHeight="1">
      <c r="B121" s="221"/>
      <c r="C121" s="430" t="s">
        <v>409</v>
      </c>
      <c r="D121" s="430"/>
      <c r="E121" s="430"/>
      <c r="F121" s="430"/>
      <c r="G121" s="430"/>
      <c r="H121" s="224"/>
      <c r="J121" s="224"/>
      <c r="K121" s="224"/>
      <c r="L121" s="224"/>
      <c r="M121" s="224"/>
      <c r="N121" s="224"/>
      <c r="O121" s="224"/>
      <c r="P121" s="224"/>
      <c r="Q121" s="224"/>
      <c r="R121" s="141"/>
      <c r="S121" s="224"/>
      <c r="T121" s="224"/>
      <c r="U121" s="224"/>
      <c r="W121" s="230" t="s">
        <v>410</v>
      </c>
      <c r="X121" s="224"/>
      <c r="Y121" s="224"/>
      <c r="Z121" s="224"/>
      <c r="AA121" s="224"/>
      <c r="AB121" s="224"/>
      <c r="AC121" s="224"/>
      <c r="AD121" s="224"/>
      <c r="AE121" s="221"/>
      <c r="AF121" s="221"/>
      <c r="AG121" s="221"/>
      <c r="AH121" s="221"/>
      <c r="AI121" s="221"/>
      <c r="AJ121" s="221"/>
      <c r="AK121" s="221"/>
      <c r="AL121" s="221"/>
      <c r="AM121" s="221"/>
      <c r="AN121" s="221"/>
      <c r="AO121" s="221"/>
      <c r="AP121" s="221"/>
      <c r="AQ121" s="221"/>
      <c r="AR121" s="221"/>
      <c r="AS121" s="221"/>
      <c r="AT121" s="221"/>
      <c r="AU121" s="224"/>
      <c r="AV121" s="221"/>
      <c r="AW121" s="221"/>
      <c r="AX121" s="221"/>
      <c r="AY121" s="221"/>
      <c r="AZ121" s="221"/>
      <c r="BA121" s="221"/>
      <c r="BB121" s="221"/>
      <c r="BC121" s="221"/>
      <c r="BD121" s="221"/>
      <c r="BE121" s="221"/>
      <c r="BF121" s="221"/>
      <c r="BG121" s="221"/>
    </row>
    <row r="122" spans="2:68" s="138" customFormat="1" ht="18.75" customHeight="1">
      <c r="B122" s="221"/>
      <c r="C122" s="430"/>
      <c r="D122" s="430"/>
      <c r="E122" s="430"/>
      <c r="F122" s="430"/>
      <c r="G122" s="430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141"/>
      <c r="S122" s="224"/>
      <c r="T122" s="224"/>
      <c r="U122" s="224"/>
      <c r="V122" s="224"/>
      <c r="W122" s="224"/>
      <c r="X122" s="224"/>
      <c r="Y122" s="224"/>
      <c r="Z122" s="224"/>
      <c r="AA122" s="224"/>
      <c r="AB122" s="224"/>
      <c r="AC122" s="221"/>
      <c r="AD122" s="221"/>
      <c r="AE122" s="221"/>
      <c r="AF122" s="221"/>
      <c r="AG122" s="221"/>
      <c r="AH122" s="221"/>
      <c r="AI122" s="221"/>
      <c r="AJ122" s="221"/>
      <c r="AK122" s="221"/>
      <c r="AL122" s="221"/>
      <c r="AM122" s="221"/>
      <c r="AN122" s="221"/>
      <c r="AO122" s="221"/>
      <c r="AP122" s="221"/>
      <c r="AQ122" s="221"/>
      <c r="AR122" s="221"/>
      <c r="AS122" s="221"/>
      <c r="AT122" s="221"/>
      <c r="AU122" s="221"/>
      <c r="AV122" s="221"/>
      <c r="AW122" s="221"/>
      <c r="AX122" s="221"/>
      <c r="AY122" s="221"/>
      <c r="AZ122" s="221"/>
      <c r="BA122" s="221"/>
      <c r="BB122" s="221"/>
      <c r="BC122" s="221"/>
      <c r="BD122" s="221"/>
      <c r="BE122" s="221"/>
      <c r="BF122" s="221"/>
      <c r="BG122" s="221"/>
    </row>
    <row r="123" spans="2:68" s="138" customFormat="1" ht="18.75" customHeight="1">
      <c r="B123" s="221"/>
      <c r="C123" s="224"/>
      <c r="D123" s="224"/>
      <c r="E123" s="224"/>
      <c r="F123" s="224"/>
      <c r="G123" s="221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  <c r="AA123" s="221"/>
      <c r="AB123" s="221"/>
      <c r="AC123" s="221"/>
      <c r="AD123" s="221"/>
      <c r="AE123" s="221"/>
      <c r="AF123" s="221"/>
      <c r="AG123" s="221"/>
      <c r="AH123" s="221"/>
      <c r="AI123" s="221"/>
      <c r="AJ123" s="221"/>
      <c r="AK123" s="221"/>
      <c r="AL123" s="221"/>
      <c r="AM123" s="221"/>
      <c r="AN123" s="221"/>
      <c r="AO123" s="221"/>
      <c r="AP123" s="221"/>
      <c r="AQ123" s="221"/>
      <c r="AR123" s="221"/>
      <c r="AS123" s="221"/>
      <c r="AT123" s="221"/>
      <c r="AU123" s="221"/>
      <c r="AV123" s="221"/>
      <c r="AW123" s="221"/>
      <c r="AX123" s="221"/>
      <c r="AY123" s="221"/>
      <c r="AZ123" s="221"/>
      <c r="BA123" s="221"/>
      <c r="BB123" s="221"/>
      <c r="BC123" s="221"/>
      <c r="BD123" s="221"/>
      <c r="BE123" s="221"/>
      <c r="BF123" s="221"/>
      <c r="BG123" s="221"/>
    </row>
    <row r="124" spans="2:68" s="138" customFormat="1" ht="18.75" customHeight="1">
      <c r="B124" s="57" t="str">
        <f>"5. "&amp;N5&amp;"와 "&amp;T5&amp;"의 열팽창계수 차에 의한 표준불확도,"</f>
        <v>5. 비접촉 좌표 측정기와 표준자의 열팽창계수 차에 의한 표준불확도,</v>
      </c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  <c r="AA124" s="224"/>
      <c r="AB124" s="224"/>
      <c r="AC124" s="224"/>
      <c r="AD124" s="208" t="s">
        <v>411</v>
      </c>
      <c r="AE124" s="224"/>
      <c r="AF124" s="224"/>
      <c r="AG124" s="224"/>
      <c r="AH124" s="224"/>
      <c r="AI124" s="224"/>
      <c r="AJ124" s="224"/>
      <c r="AK124" s="224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4"/>
      <c r="AX124" s="224"/>
      <c r="AY124" s="224"/>
      <c r="AZ124" s="224"/>
      <c r="BA124" s="224"/>
      <c r="BB124" s="221"/>
      <c r="BC124" s="221"/>
      <c r="BD124" s="221"/>
      <c r="BE124" s="221"/>
      <c r="BF124" s="221"/>
      <c r="BG124" s="221"/>
    </row>
    <row r="125" spans="2:68" s="138" customFormat="1" ht="18.75" customHeight="1">
      <c r="B125" s="57"/>
      <c r="C125" s="224" t="str">
        <f>"※ "&amp;N5&amp;"와 "&amp;T5&amp;"의 열팽창계수 차이 :"</f>
        <v>※ 비접촉 좌표 측정기와 표준자의 열팽창계수 차이 :</v>
      </c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1"/>
      <c r="T125" s="224"/>
      <c r="U125" s="224"/>
      <c r="V125" s="224"/>
      <c r="W125" s="224"/>
      <c r="Y125" s="224" t="s">
        <v>412</v>
      </c>
      <c r="Z125" s="224"/>
      <c r="AA125" s="224"/>
      <c r="AB125" s="224"/>
      <c r="AC125" s="224"/>
      <c r="AD125" s="221"/>
      <c r="AE125" s="221"/>
      <c r="AF125" s="221"/>
      <c r="AG125" s="221"/>
      <c r="AH125" s="224"/>
      <c r="AI125" s="224"/>
      <c r="AJ125" s="224"/>
      <c r="AK125" s="224"/>
      <c r="AL125" s="224"/>
      <c r="AM125" s="224"/>
      <c r="AN125" s="224"/>
      <c r="AO125" s="224"/>
      <c r="AP125" s="224"/>
      <c r="AQ125" s="224"/>
      <c r="AR125" s="224"/>
      <c r="AS125" s="224"/>
      <c r="AT125" s="224"/>
      <c r="AU125" s="224"/>
      <c r="AV125" s="224"/>
      <c r="AW125" s="224"/>
      <c r="AX125" s="224"/>
      <c r="AY125" s="224"/>
      <c r="AZ125" s="224"/>
      <c r="BA125" s="224"/>
      <c r="BB125" s="221"/>
      <c r="BC125" s="221"/>
      <c r="BD125" s="221"/>
      <c r="BE125" s="221"/>
      <c r="BF125" s="221"/>
      <c r="BG125" s="221"/>
    </row>
    <row r="126" spans="2:68" s="138" customFormat="1" ht="18.75" customHeight="1">
      <c r="B126" s="221"/>
      <c r="C126" s="226" t="s">
        <v>413</v>
      </c>
      <c r="D126" s="221"/>
      <c r="E126" s="221"/>
      <c r="F126" s="221"/>
      <c r="G126" s="221"/>
      <c r="H126" s="447" t="e">
        <f ca="1">H60*10^6</f>
        <v>#N/A</v>
      </c>
      <c r="I126" s="447"/>
      <c r="J126" s="447"/>
      <c r="K126" s="220" t="s">
        <v>414</v>
      </c>
      <c r="L126" s="220"/>
      <c r="M126" s="220"/>
      <c r="N126" s="220"/>
      <c r="O126" s="220"/>
      <c r="P126" s="220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  <c r="AA126" s="224"/>
      <c r="AB126" s="224"/>
      <c r="AC126" s="224"/>
      <c r="AD126" s="224"/>
      <c r="AE126" s="224"/>
      <c r="AF126" s="224"/>
      <c r="AG126" s="224"/>
      <c r="AH126" s="224"/>
      <c r="AI126" s="224"/>
      <c r="AJ126" s="224"/>
      <c r="AK126" s="224"/>
      <c r="AL126" s="224"/>
      <c r="AM126" s="224"/>
      <c r="AN126" s="224"/>
      <c r="AO126" s="224"/>
      <c r="AP126" s="224"/>
      <c r="AQ126" s="224"/>
      <c r="AR126" s="224"/>
      <c r="AS126" s="224"/>
      <c r="AT126" s="221"/>
      <c r="AU126" s="221"/>
      <c r="AV126" s="221"/>
      <c r="AW126" s="221"/>
      <c r="AX126" s="221"/>
      <c r="AY126" s="221"/>
      <c r="AZ126" s="221"/>
      <c r="BA126" s="221"/>
      <c r="BB126" s="221"/>
      <c r="BC126" s="221"/>
      <c r="BD126" s="221"/>
      <c r="BE126" s="221"/>
      <c r="BF126" s="221"/>
      <c r="BG126" s="221"/>
    </row>
    <row r="127" spans="2:68" s="138" customFormat="1" ht="18.75" customHeight="1">
      <c r="B127" s="221"/>
      <c r="C127" s="224" t="s">
        <v>415</v>
      </c>
      <c r="D127" s="224"/>
      <c r="E127" s="224"/>
      <c r="F127" s="224"/>
      <c r="G127" s="224"/>
      <c r="H127" s="224"/>
      <c r="I127" s="221"/>
      <c r="J127" s="224" t="s">
        <v>416</v>
      </c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1"/>
      <c r="V127" s="221"/>
      <c r="W127" s="59"/>
      <c r="X127" s="224"/>
      <c r="Y127" s="224"/>
      <c r="Z127" s="224"/>
      <c r="AA127" s="224"/>
      <c r="AB127" s="224"/>
      <c r="AC127" s="224"/>
      <c r="AD127" s="224"/>
      <c r="AE127" s="224"/>
      <c r="AF127" s="224"/>
      <c r="AG127" s="224"/>
      <c r="AH127" s="224"/>
      <c r="AI127" s="224"/>
      <c r="AJ127" s="224"/>
      <c r="AK127" s="224"/>
      <c r="AL127" s="221"/>
      <c r="AM127" s="221"/>
      <c r="AN127" s="221"/>
      <c r="AO127" s="224"/>
      <c r="AP127" s="224"/>
      <c r="AQ127" s="224"/>
      <c r="AR127" s="224"/>
      <c r="AS127" s="224"/>
      <c r="AT127" s="224"/>
      <c r="AU127" s="224"/>
      <c r="AV127" s="224"/>
      <c r="AW127" s="224"/>
      <c r="AX127" s="224"/>
      <c r="AY127" s="224"/>
      <c r="AZ127" s="224"/>
      <c r="BA127" s="224"/>
      <c r="BB127" s="224"/>
      <c r="BC127" s="224"/>
      <c r="BD127" s="224"/>
      <c r="BE127" s="224"/>
      <c r="BF127" s="224"/>
      <c r="BG127" s="224"/>
      <c r="BH127" s="58"/>
      <c r="BI127" s="58"/>
      <c r="BJ127" s="58"/>
      <c r="BK127" s="58"/>
      <c r="BL127" s="58"/>
      <c r="BM127" s="58"/>
    </row>
    <row r="128" spans="2:68" s="138" customFormat="1" ht="18.75" customHeight="1">
      <c r="B128" s="221"/>
      <c r="C128" s="224"/>
      <c r="D128" s="224"/>
      <c r="E128" s="224"/>
      <c r="F128" s="224"/>
      <c r="G128" s="224"/>
      <c r="H128" s="224"/>
      <c r="I128" s="221"/>
      <c r="J128" s="224" t="s">
        <v>417</v>
      </c>
      <c r="K128" s="224"/>
      <c r="L128" s="224"/>
      <c r="M128" s="224"/>
      <c r="N128" s="224"/>
      <c r="O128" s="224"/>
      <c r="P128" s="224"/>
      <c r="Q128" s="224"/>
      <c r="R128" s="224"/>
      <c r="S128" s="224"/>
      <c r="T128" s="221"/>
      <c r="U128" s="224"/>
      <c r="V128" s="59"/>
      <c r="W128" s="224"/>
      <c r="X128" s="224"/>
      <c r="Y128" s="224"/>
      <c r="Z128" s="224"/>
      <c r="AA128" s="224"/>
      <c r="AB128" s="224"/>
      <c r="AC128" s="224"/>
      <c r="AD128" s="221"/>
      <c r="AE128" s="224"/>
      <c r="AF128" s="224"/>
      <c r="AG128" s="224"/>
      <c r="AH128" s="224"/>
      <c r="AI128" s="224"/>
      <c r="AJ128" s="224"/>
      <c r="AK128" s="221"/>
      <c r="AL128" s="221"/>
      <c r="AM128" s="221"/>
      <c r="AN128" s="221"/>
      <c r="AO128" s="224"/>
      <c r="AP128" s="224"/>
      <c r="AQ128" s="224"/>
      <c r="AR128" s="224"/>
      <c r="AS128" s="224"/>
      <c r="AT128" s="224"/>
      <c r="AU128" s="224"/>
      <c r="AV128" s="224"/>
      <c r="AW128" s="224"/>
      <c r="AX128" s="224"/>
      <c r="AY128" s="224"/>
      <c r="AZ128" s="224"/>
      <c r="BA128" s="224"/>
      <c r="BB128" s="224"/>
      <c r="BC128" s="224"/>
      <c r="BD128" s="224"/>
      <c r="BE128" s="224"/>
      <c r="BF128" s="224"/>
      <c r="BG128" s="224"/>
      <c r="BH128" s="58"/>
      <c r="BI128" s="58"/>
      <c r="BJ128" s="58"/>
      <c r="BK128" s="58"/>
      <c r="BL128" s="58"/>
      <c r="BM128" s="58"/>
      <c r="BN128" s="58"/>
    </row>
    <row r="129" spans="2:67" s="138" customFormat="1" ht="18.75" customHeight="1">
      <c r="B129" s="221"/>
      <c r="C129" s="224"/>
      <c r="D129" s="224"/>
      <c r="E129" s="224"/>
      <c r="F129" s="224"/>
      <c r="G129" s="224"/>
      <c r="H129" s="224"/>
      <c r="I129" s="224"/>
      <c r="J129" s="221"/>
      <c r="K129" s="226" t="s">
        <v>380</v>
      </c>
      <c r="L129" s="226"/>
      <c r="M129" s="226"/>
      <c r="N129" s="226"/>
      <c r="O129" s="226"/>
      <c r="P129" s="226"/>
      <c r="Q129" s="226"/>
      <c r="R129" s="226"/>
      <c r="S129" s="226"/>
      <c r="T129" s="224"/>
      <c r="U129" s="224"/>
      <c r="V129" s="224"/>
      <c r="W129" s="224"/>
      <c r="X129" s="224"/>
      <c r="Y129" s="224"/>
      <c r="Z129" s="224"/>
      <c r="AA129" s="224"/>
      <c r="AB129" s="224"/>
      <c r="AC129" s="224"/>
      <c r="AD129" s="224"/>
      <c r="AE129" s="224"/>
      <c r="AF129" s="224"/>
      <c r="AG129" s="140"/>
      <c r="AH129" s="224"/>
      <c r="AI129" s="224"/>
      <c r="AJ129" s="224"/>
      <c r="AK129" s="224"/>
      <c r="AL129" s="221"/>
      <c r="AM129" s="221"/>
      <c r="AN129" s="221"/>
      <c r="AO129" s="221"/>
      <c r="AP129" s="224"/>
      <c r="AQ129" s="224"/>
      <c r="AR129" s="224"/>
      <c r="AS129" s="224"/>
      <c r="AT129" s="224"/>
      <c r="AU129" s="224"/>
      <c r="AV129" s="224"/>
      <c r="AW129" s="224"/>
      <c r="AX129" s="224"/>
      <c r="AY129" s="224"/>
      <c r="AZ129" s="224"/>
      <c r="BA129" s="224"/>
      <c r="BB129" s="224"/>
      <c r="BC129" s="224"/>
      <c r="BD129" s="224"/>
      <c r="BE129" s="224"/>
      <c r="BF129" s="224"/>
      <c r="BG129" s="224"/>
      <c r="BH129" s="224"/>
      <c r="BI129" s="58"/>
      <c r="BJ129" s="58"/>
      <c r="BK129" s="58"/>
      <c r="BL129" s="58"/>
      <c r="BM129" s="58"/>
      <c r="BN129" s="58"/>
      <c r="BO129" s="58"/>
    </row>
    <row r="130" spans="2:67" s="138" customFormat="1" ht="18.75" customHeight="1">
      <c r="B130" s="221"/>
      <c r="C130" s="224"/>
      <c r="D130" s="224"/>
      <c r="E130" s="224"/>
      <c r="F130" s="224"/>
      <c r="G130" s="224"/>
      <c r="H130" s="224"/>
      <c r="I130" s="224"/>
      <c r="J130" s="221"/>
      <c r="K130" s="221"/>
      <c r="L130" s="109"/>
      <c r="M130" s="109"/>
      <c r="N130" s="221"/>
      <c r="O130" s="221"/>
      <c r="P130" s="221"/>
      <c r="Q130" s="221"/>
      <c r="R130" s="221"/>
      <c r="S130" s="221"/>
      <c r="T130" s="224"/>
      <c r="U130" s="224"/>
      <c r="V130" s="224"/>
      <c r="W130" s="224"/>
      <c r="X130" s="224"/>
      <c r="Y130" s="224"/>
      <c r="Z130" s="221"/>
      <c r="AA130" s="224"/>
      <c r="AB130" s="140"/>
      <c r="AC130" s="140"/>
      <c r="AD130" s="140"/>
      <c r="AE130" s="140"/>
      <c r="AF130" s="140"/>
      <c r="AG130" s="221"/>
      <c r="AH130" s="140"/>
      <c r="AI130" s="140"/>
      <c r="AJ130" s="140"/>
      <c r="AK130" s="140"/>
      <c r="AL130" s="221"/>
      <c r="AM130" s="141"/>
      <c r="AN130" s="141"/>
      <c r="AO130" s="141"/>
      <c r="AP130" s="141"/>
      <c r="AQ130" s="224"/>
      <c r="AR130" s="224"/>
      <c r="AS130" s="224"/>
      <c r="AT130" s="224"/>
      <c r="AU130" s="224"/>
      <c r="AV130" s="224"/>
      <c r="AW130" s="224"/>
      <c r="AX130" s="224"/>
      <c r="AY130" s="224"/>
      <c r="AZ130" s="224"/>
      <c r="BA130" s="224"/>
      <c r="BB130" s="224"/>
      <c r="BC130" s="224"/>
      <c r="BD130" s="224"/>
      <c r="BE130" s="224"/>
      <c r="BF130" s="224"/>
      <c r="BG130" s="224"/>
      <c r="BH130" s="224"/>
      <c r="BI130" s="58"/>
      <c r="BJ130" s="58"/>
      <c r="BK130" s="58"/>
      <c r="BL130" s="58"/>
      <c r="BM130" s="58"/>
    </row>
    <row r="131" spans="2:67" s="138" customFormat="1" ht="18.75" customHeight="1">
      <c r="B131" s="221"/>
      <c r="C131" s="224" t="s">
        <v>418</v>
      </c>
      <c r="D131" s="224"/>
      <c r="E131" s="224"/>
      <c r="F131" s="224"/>
      <c r="G131" s="224"/>
      <c r="H131" s="224"/>
      <c r="I131" s="448" t="str">
        <f>AB60</f>
        <v>삼각형</v>
      </c>
      <c r="J131" s="448"/>
      <c r="K131" s="448"/>
      <c r="L131" s="448"/>
      <c r="M131" s="448"/>
      <c r="N131" s="448"/>
      <c r="O131" s="448"/>
      <c r="P131" s="448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  <c r="AA131" s="221"/>
      <c r="AB131" s="221"/>
      <c r="AC131" s="221"/>
      <c r="AD131" s="221"/>
      <c r="AE131" s="221"/>
      <c r="AF131" s="110"/>
      <c r="AG131" s="221"/>
      <c r="AH131" s="221"/>
      <c r="AI131" s="224"/>
      <c r="AJ131" s="224"/>
      <c r="AK131" s="224"/>
      <c r="AL131" s="224"/>
      <c r="AM131" s="224"/>
      <c r="AN131" s="224"/>
      <c r="AO131" s="224"/>
      <c r="AP131" s="224"/>
      <c r="AQ131" s="224"/>
      <c r="AR131" s="224"/>
      <c r="AS131" s="224"/>
      <c r="AT131" s="224"/>
      <c r="AU131" s="224"/>
      <c r="AV131" s="224"/>
      <c r="AW131" s="224"/>
      <c r="AX131" s="224"/>
      <c r="AY131" s="224"/>
      <c r="AZ131" s="224"/>
      <c r="BA131" s="224"/>
      <c r="BB131" s="224"/>
      <c r="BC131" s="224"/>
      <c r="BD131" s="224"/>
      <c r="BE131" s="224"/>
      <c r="BF131" s="224"/>
      <c r="BG131" s="224"/>
      <c r="BH131" s="58"/>
      <c r="BI131" s="58"/>
      <c r="BJ131" s="58"/>
      <c r="BK131" s="58"/>
      <c r="BL131" s="58"/>
      <c r="BM131" s="58"/>
      <c r="BN131" s="58"/>
    </row>
    <row r="132" spans="2:67" s="138" customFormat="1" ht="18.75" customHeight="1">
      <c r="B132" s="221"/>
      <c r="C132" s="430" t="s">
        <v>419</v>
      </c>
      <c r="D132" s="430"/>
      <c r="E132" s="430"/>
      <c r="F132" s="430"/>
      <c r="G132" s="430"/>
      <c r="H132" s="430"/>
      <c r="I132" s="224"/>
      <c r="J132" s="221"/>
      <c r="K132" s="224"/>
      <c r="L132" s="224"/>
      <c r="M132" s="224"/>
      <c r="N132" s="224"/>
      <c r="O132" s="224"/>
      <c r="P132" s="224"/>
      <c r="S132" s="449">
        <f>-H61</f>
        <v>-0.1</v>
      </c>
      <c r="T132" s="449"/>
      <c r="U132" s="430" t="s">
        <v>420</v>
      </c>
      <c r="V132" s="430"/>
      <c r="W132" s="430"/>
      <c r="X132" s="430"/>
      <c r="Y132" s="430"/>
      <c r="Z132" s="430"/>
      <c r="AA132" s="431" t="s">
        <v>372</v>
      </c>
      <c r="AB132" s="449">
        <f>S132*1000</f>
        <v>-100</v>
      </c>
      <c r="AC132" s="449"/>
      <c r="AD132" s="449"/>
      <c r="AE132" s="430" t="s">
        <v>421</v>
      </c>
      <c r="AF132" s="430"/>
      <c r="AG132" s="430"/>
      <c r="AH132" s="430"/>
      <c r="AI132" s="430"/>
      <c r="AJ132" s="220"/>
      <c r="AK132" s="224"/>
      <c r="AL132" s="224"/>
      <c r="AM132" s="224"/>
      <c r="AN132" s="224"/>
      <c r="AP132" s="224"/>
      <c r="AQ132" s="224"/>
      <c r="AR132" s="221"/>
      <c r="AS132" s="221"/>
      <c r="AT132" s="221"/>
      <c r="AU132" s="221"/>
      <c r="AV132" s="221"/>
      <c r="AW132" s="221"/>
      <c r="AX132" s="221"/>
      <c r="AY132" s="221"/>
      <c r="AZ132" s="221"/>
      <c r="BA132" s="224"/>
      <c r="BB132" s="224"/>
      <c r="BC132" s="224"/>
    </row>
    <row r="133" spans="2:67" s="138" customFormat="1" ht="18.75" customHeight="1">
      <c r="B133" s="221"/>
      <c r="C133" s="430"/>
      <c r="D133" s="430"/>
      <c r="E133" s="430"/>
      <c r="F133" s="430"/>
      <c r="G133" s="430"/>
      <c r="H133" s="430"/>
      <c r="I133" s="224"/>
      <c r="J133" s="224"/>
      <c r="K133" s="224"/>
      <c r="L133" s="224"/>
      <c r="M133" s="224"/>
      <c r="N133" s="224"/>
      <c r="O133" s="224"/>
      <c r="P133" s="221"/>
      <c r="S133" s="449"/>
      <c r="T133" s="449"/>
      <c r="U133" s="430"/>
      <c r="V133" s="430"/>
      <c r="W133" s="430"/>
      <c r="X133" s="430"/>
      <c r="Y133" s="430"/>
      <c r="Z133" s="430"/>
      <c r="AA133" s="431"/>
      <c r="AB133" s="449"/>
      <c r="AC133" s="449"/>
      <c r="AD133" s="449"/>
      <c r="AE133" s="430"/>
      <c r="AF133" s="430"/>
      <c r="AG133" s="430"/>
      <c r="AH133" s="430"/>
      <c r="AI133" s="430"/>
      <c r="AJ133" s="220"/>
      <c r="AK133" s="224"/>
      <c r="AM133" s="224"/>
      <c r="AN133" s="224"/>
      <c r="AP133" s="224"/>
      <c r="AQ133" s="224"/>
      <c r="AR133" s="221"/>
      <c r="AS133" s="221"/>
      <c r="AT133" s="221"/>
      <c r="AU133" s="221"/>
      <c r="AV133" s="221"/>
      <c r="AW133" s="221"/>
      <c r="AX133" s="221"/>
      <c r="AY133" s="221"/>
      <c r="AZ133" s="221"/>
      <c r="BA133" s="224"/>
      <c r="BB133" s="224"/>
      <c r="BC133" s="224"/>
    </row>
    <row r="134" spans="2:67" s="138" customFormat="1" ht="18.75" customHeight="1">
      <c r="B134" s="221"/>
      <c r="C134" s="224" t="s">
        <v>422</v>
      </c>
      <c r="D134" s="224"/>
      <c r="E134" s="224"/>
      <c r="F134" s="224"/>
      <c r="G134" s="224"/>
      <c r="H134" s="224"/>
      <c r="I134" s="224"/>
      <c r="J134" s="221"/>
      <c r="K134" s="221" t="s">
        <v>405</v>
      </c>
      <c r="L134" s="450">
        <f>AB132</f>
        <v>-100</v>
      </c>
      <c r="M134" s="450"/>
      <c r="N134" s="450"/>
      <c r="O134" s="141" t="s">
        <v>423</v>
      </c>
      <c r="P134" s="229"/>
      <c r="R134" s="221"/>
      <c r="S134" s="221"/>
      <c r="T134" s="221"/>
      <c r="U134" s="221"/>
      <c r="V134" s="221"/>
      <c r="W134" s="221"/>
      <c r="X134" s="221"/>
      <c r="Y134" s="221"/>
      <c r="Z134" s="221" t="s">
        <v>371</v>
      </c>
      <c r="AA134" s="221" t="s">
        <v>355</v>
      </c>
      <c r="AB134" s="445">
        <f>ABS(L134*O60)</f>
        <v>8.1649658092772609E-5</v>
      </c>
      <c r="AC134" s="445"/>
      <c r="AD134" s="445"/>
      <c r="AE134" s="451"/>
      <c r="AF134" s="224" t="s">
        <v>408</v>
      </c>
      <c r="AG134" s="226"/>
      <c r="AH134" s="221"/>
      <c r="AI134" s="221"/>
      <c r="AK134" s="224"/>
      <c r="AL134" s="224"/>
      <c r="AM134" s="224"/>
      <c r="AN134" s="224"/>
      <c r="AO134" s="221"/>
      <c r="AP134" s="221"/>
      <c r="AQ134" s="221"/>
      <c r="AR134" s="221"/>
      <c r="AS134" s="221"/>
      <c r="AT134" s="141"/>
      <c r="AU134" s="224"/>
      <c r="AV134" s="224"/>
      <c r="AW134" s="224"/>
      <c r="AX134" s="142"/>
      <c r="AY134" s="141"/>
      <c r="AZ134" s="224"/>
      <c r="BA134" s="224"/>
      <c r="BB134" s="224"/>
      <c r="BC134" s="224"/>
      <c r="BD134" s="224"/>
      <c r="BE134" s="224"/>
      <c r="BF134" s="221"/>
      <c r="BG134" s="224"/>
      <c r="BH134" s="224"/>
      <c r="BI134" s="58"/>
      <c r="BJ134" s="58"/>
      <c r="BK134" s="58"/>
    </row>
    <row r="135" spans="2:67" s="138" customFormat="1" ht="18.75" customHeight="1">
      <c r="B135" s="221"/>
      <c r="C135" s="430" t="s">
        <v>424</v>
      </c>
      <c r="D135" s="430"/>
      <c r="E135" s="430"/>
      <c r="F135" s="430"/>
      <c r="G135" s="430"/>
      <c r="H135" s="224"/>
      <c r="J135" s="224"/>
      <c r="K135" s="224"/>
      <c r="L135" s="224"/>
      <c r="M135" s="224"/>
      <c r="N135" s="224"/>
      <c r="O135" s="224"/>
      <c r="P135" s="224"/>
      <c r="Q135" s="224"/>
      <c r="R135" s="141"/>
      <c r="S135" s="224"/>
      <c r="T135" s="224"/>
      <c r="U135" s="224"/>
      <c r="W135" s="224"/>
      <c r="X135" s="224"/>
      <c r="Y135" s="224"/>
      <c r="Z135" s="224"/>
      <c r="AA135" s="230" t="s">
        <v>392</v>
      </c>
      <c r="AB135" s="224"/>
      <c r="AC135" s="224"/>
      <c r="AD135" s="224"/>
      <c r="AE135" s="221"/>
      <c r="AF135" s="221"/>
      <c r="AH135" s="221"/>
      <c r="AI135" s="221"/>
      <c r="AJ135" s="221"/>
      <c r="AK135" s="221"/>
      <c r="AL135" s="221"/>
      <c r="AM135" s="221"/>
      <c r="AN135" s="221"/>
      <c r="AO135" s="221"/>
      <c r="AP135" s="221"/>
      <c r="AQ135" s="221"/>
      <c r="AR135" s="221"/>
      <c r="AS135" s="221"/>
      <c r="AT135" s="221"/>
      <c r="AU135" s="221"/>
      <c r="AV135" s="221"/>
      <c r="AW135" s="221"/>
      <c r="AX135" s="221"/>
      <c r="AY135" s="221"/>
      <c r="AZ135" s="221"/>
      <c r="BA135" s="221"/>
      <c r="BB135" s="221"/>
      <c r="BC135" s="221"/>
      <c r="BD135" s="221"/>
      <c r="BE135" s="221"/>
      <c r="BF135" s="221"/>
      <c r="BG135" s="221"/>
      <c r="BH135" s="58"/>
      <c r="BI135" s="58"/>
      <c r="BJ135" s="58"/>
      <c r="BK135" s="58"/>
      <c r="BL135" s="58"/>
    </row>
    <row r="136" spans="2:67" s="138" customFormat="1" ht="18.75" customHeight="1">
      <c r="B136" s="221"/>
      <c r="C136" s="430"/>
      <c r="D136" s="430"/>
      <c r="E136" s="430"/>
      <c r="F136" s="430"/>
      <c r="G136" s="430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141"/>
      <c r="S136" s="224"/>
      <c r="T136" s="224"/>
      <c r="U136" s="224"/>
      <c r="V136" s="224"/>
      <c r="W136" s="224"/>
      <c r="X136" s="224"/>
      <c r="Y136" s="224"/>
      <c r="Z136" s="224"/>
      <c r="AA136" s="224"/>
      <c r="AB136" s="224"/>
      <c r="AC136" s="224"/>
      <c r="AD136" s="224"/>
      <c r="AE136" s="221"/>
      <c r="AF136" s="221"/>
      <c r="AG136" s="221"/>
      <c r="AH136" s="221"/>
      <c r="AI136" s="221"/>
      <c r="AJ136" s="221"/>
      <c r="AK136" s="221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1"/>
      <c r="BD136" s="221"/>
      <c r="BE136" s="221"/>
      <c r="BF136" s="221"/>
      <c r="BG136" s="221"/>
      <c r="BH136" s="58"/>
      <c r="BI136" s="58"/>
      <c r="BJ136" s="58"/>
      <c r="BK136" s="58"/>
      <c r="BL136" s="58"/>
    </row>
    <row r="137" spans="2:67" s="138" customFormat="1" ht="18.75" customHeight="1">
      <c r="B137" s="221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141"/>
      <c r="S137" s="224"/>
      <c r="T137" s="224"/>
      <c r="U137" s="224"/>
      <c r="V137" s="224"/>
      <c r="W137" s="224"/>
      <c r="X137" s="224"/>
      <c r="Y137" s="224"/>
      <c r="Z137" s="448">
        <v>100</v>
      </c>
      <c r="AA137" s="448"/>
      <c r="AD137" s="224"/>
      <c r="AE137" s="221"/>
      <c r="AF137" s="221"/>
      <c r="AG137" s="221"/>
      <c r="AH137" s="221"/>
      <c r="AI137" s="221"/>
      <c r="AJ137" s="221"/>
      <c r="AK137" s="221"/>
      <c r="AL137" s="221"/>
      <c r="AM137" s="221"/>
      <c r="AN137" s="221"/>
      <c r="AO137" s="221"/>
      <c r="AP137" s="221"/>
      <c r="AQ137" s="221"/>
      <c r="AR137" s="221"/>
      <c r="AS137" s="221"/>
      <c r="AT137" s="221"/>
      <c r="AU137" s="221"/>
      <c r="AV137" s="221"/>
      <c r="AW137" s="221"/>
      <c r="AX137" s="221"/>
      <c r="AY137" s="221"/>
      <c r="AZ137" s="221"/>
      <c r="BA137" s="221"/>
      <c r="BB137" s="221"/>
      <c r="BC137" s="221"/>
      <c r="BD137" s="221"/>
      <c r="BE137" s="221"/>
      <c r="BF137" s="221"/>
      <c r="BG137" s="221"/>
      <c r="BH137" s="58"/>
      <c r="BI137" s="58"/>
      <c r="BJ137" s="58"/>
      <c r="BK137" s="58"/>
      <c r="BL137" s="58"/>
    </row>
    <row r="138" spans="2:67" s="138" customFormat="1" ht="18.75" customHeight="1">
      <c r="B138" s="221"/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141"/>
      <c r="S138" s="224"/>
      <c r="T138" s="224"/>
      <c r="U138" s="224"/>
      <c r="V138" s="224"/>
      <c r="W138" s="224"/>
      <c r="X138" s="224"/>
      <c r="Y138" s="224"/>
      <c r="Z138" s="448"/>
      <c r="AA138" s="448"/>
      <c r="AD138" s="224"/>
      <c r="AE138" s="221"/>
      <c r="AF138" s="221"/>
      <c r="AG138" s="221"/>
      <c r="AH138" s="221"/>
      <c r="AI138" s="221"/>
      <c r="AJ138" s="221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1"/>
      <c r="BD138" s="221"/>
      <c r="BE138" s="221"/>
      <c r="BF138" s="221"/>
      <c r="BG138" s="221"/>
      <c r="BH138" s="58"/>
      <c r="BI138" s="58"/>
      <c r="BJ138" s="58"/>
      <c r="BK138" s="58"/>
      <c r="BL138" s="58"/>
    </row>
    <row r="139" spans="2:67" s="138" customFormat="1" ht="18.75" customHeight="1">
      <c r="B139" s="221"/>
      <c r="C139" s="224"/>
      <c r="D139" s="224"/>
      <c r="E139" s="224"/>
      <c r="F139" s="224"/>
      <c r="G139" s="224"/>
      <c r="H139" s="224"/>
      <c r="I139" s="224"/>
      <c r="J139" s="224"/>
      <c r="K139" s="224"/>
      <c r="L139" s="224"/>
      <c r="M139" s="224"/>
      <c r="N139" s="224"/>
      <c r="O139" s="224"/>
      <c r="P139" s="224"/>
      <c r="Q139" s="224"/>
      <c r="R139" s="141"/>
      <c r="S139" s="224"/>
      <c r="T139" s="224"/>
      <c r="U139" s="224"/>
      <c r="V139" s="224"/>
      <c r="W139" s="224"/>
      <c r="X139" s="224"/>
      <c r="Y139" s="224"/>
      <c r="Z139" s="224"/>
      <c r="AA139" s="224"/>
      <c r="AB139" s="224"/>
      <c r="AC139" s="224"/>
      <c r="AD139" s="224"/>
      <c r="AE139" s="221"/>
      <c r="AF139" s="221"/>
      <c r="AG139" s="221"/>
      <c r="AH139" s="221"/>
      <c r="AI139" s="221"/>
      <c r="AJ139" s="221"/>
      <c r="AK139" s="221"/>
      <c r="AL139" s="221"/>
      <c r="AM139" s="221"/>
      <c r="AN139" s="221"/>
      <c r="AO139" s="221"/>
      <c r="AP139" s="221"/>
      <c r="AQ139" s="221"/>
      <c r="AR139" s="221"/>
      <c r="AS139" s="221"/>
      <c r="AT139" s="221"/>
      <c r="AU139" s="221"/>
      <c r="AV139" s="221"/>
      <c r="AW139" s="221"/>
      <c r="AX139" s="221"/>
      <c r="AY139" s="221"/>
      <c r="AZ139" s="221"/>
      <c r="BA139" s="221"/>
      <c r="BB139" s="221"/>
      <c r="BC139" s="221"/>
      <c r="BD139" s="221"/>
      <c r="BE139" s="221"/>
      <c r="BF139" s="221"/>
      <c r="BG139" s="221"/>
      <c r="BH139" s="58"/>
      <c r="BI139" s="58"/>
      <c r="BJ139" s="58"/>
      <c r="BK139" s="58"/>
      <c r="BL139" s="58"/>
    </row>
    <row r="140" spans="2:67" s="138" customFormat="1" ht="18.75" customHeight="1">
      <c r="B140" s="221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141"/>
      <c r="S140" s="224"/>
      <c r="T140" s="224"/>
      <c r="U140" s="224"/>
      <c r="V140" s="224"/>
      <c r="W140" s="224"/>
      <c r="X140" s="224"/>
      <c r="Y140" s="224"/>
      <c r="Z140" s="224"/>
      <c r="AA140" s="224"/>
      <c r="AB140" s="224"/>
      <c r="AC140" s="224"/>
      <c r="AD140" s="224"/>
      <c r="AE140" s="221"/>
      <c r="AF140" s="221"/>
      <c r="AG140" s="221"/>
      <c r="AH140" s="221"/>
      <c r="AI140" s="221"/>
      <c r="AJ140" s="221"/>
      <c r="AK140" s="221"/>
      <c r="AL140" s="221"/>
      <c r="AM140" s="221"/>
      <c r="AN140" s="221"/>
      <c r="AO140" s="221"/>
      <c r="AP140" s="221"/>
      <c r="AQ140" s="221"/>
      <c r="AR140" s="221"/>
      <c r="AS140" s="221"/>
      <c r="AT140" s="221"/>
      <c r="AU140" s="221"/>
      <c r="AV140" s="221"/>
      <c r="AW140" s="221"/>
      <c r="AX140" s="221"/>
      <c r="AY140" s="221"/>
      <c r="AZ140" s="221"/>
      <c r="BA140" s="221"/>
      <c r="BB140" s="221"/>
      <c r="BC140" s="221"/>
      <c r="BD140" s="221"/>
      <c r="BE140" s="221"/>
      <c r="BF140" s="221"/>
      <c r="BG140" s="221"/>
      <c r="BH140" s="224"/>
      <c r="BI140" s="224"/>
      <c r="BJ140" s="224"/>
      <c r="BK140" s="224"/>
    </row>
    <row r="141" spans="2:67" s="138" customFormat="1" ht="18.75" customHeight="1">
      <c r="B141" s="57" t="str">
        <f>"6. "&amp;N5&amp;"와 "&amp;T5&amp;"의 평균온도와 기준 온도와의 차이에 의한 표준불확도,"</f>
        <v>6. 비접촉 좌표 측정기와 표준자의 평균온도와 기준 온도와의 차이에 의한 표준불확도,</v>
      </c>
      <c r="D141" s="224"/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  <c r="Y141" s="224"/>
      <c r="Z141" s="224"/>
      <c r="AA141" s="224"/>
      <c r="AB141" s="224"/>
      <c r="AC141" s="224"/>
      <c r="AD141" s="224"/>
      <c r="AE141" s="224"/>
      <c r="AF141" s="224"/>
      <c r="AG141" s="224"/>
      <c r="AH141" s="224"/>
      <c r="AI141" s="224"/>
      <c r="AJ141" s="208" t="s">
        <v>425</v>
      </c>
      <c r="AL141" s="224"/>
      <c r="AM141" s="224"/>
      <c r="AN141" s="224"/>
      <c r="AO141" s="224"/>
      <c r="AP141" s="224"/>
      <c r="AQ141" s="224"/>
      <c r="AR141" s="224"/>
      <c r="AS141" s="224"/>
      <c r="AT141" s="224"/>
      <c r="AU141" s="224"/>
      <c r="AV141" s="224"/>
      <c r="AW141" s="224"/>
      <c r="AX141" s="224"/>
      <c r="AY141" s="224"/>
      <c r="AZ141" s="224"/>
      <c r="BA141" s="224"/>
      <c r="BB141" s="224"/>
      <c r="BC141" s="224"/>
      <c r="BD141" s="224"/>
      <c r="BE141" s="224"/>
      <c r="BF141" s="224"/>
      <c r="BG141" s="224"/>
      <c r="BH141" s="58"/>
      <c r="BI141" s="58"/>
      <c r="BJ141" s="58"/>
      <c r="BK141" s="58"/>
      <c r="BL141" s="58"/>
      <c r="BM141" s="58"/>
      <c r="BN141" s="58"/>
    </row>
    <row r="142" spans="2:67" s="138" customFormat="1" ht="18.75" customHeight="1">
      <c r="B142" s="57"/>
      <c r="C142" s="224" t="str">
        <f>"※ 측정실 공기중의 온도를 측정하였고, 측정에 사용된 온도계의 불확도가 "&amp;N145&amp;" ℃를 넘지 않으므로,"</f>
        <v>※ 측정실 공기중의 온도를 측정하였고, 측정에 사용된 온도계의 불확도가 1 ℃를 넘지 않으므로,</v>
      </c>
      <c r="D142" s="224"/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Y142" s="224"/>
      <c r="Z142" s="224"/>
      <c r="AA142" s="224"/>
      <c r="AB142" s="224"/>
      <c r="AC142" s="224"/>
      <c r="AD142" s="224"/>
      <c r="AE142" s="224"/>
      <c r="AF142" s="224"/>
      <c r="AG142" s="224"/>
      <c r="AH142" s="224"/>
      <c r="AI142" s="224"/>
      <c r="AJ142" s="224"/>
      <c r="AK142" s="224"/>
      <c r="AL142" s="224"/>
      <c r="AM142" s="224"/>
      <c r="AN142" s="224"/>
      <c r="AO142" s="224"/>
      <c r="AP142" s="224"/>
      <c r="AQ142" s="224"/>
      <c r="AR142" s="224"/>
      <c r="AS142" s="224"/>
      <c r="AT142" s="224"/>
      <c r="AU142" s="224"/>
      <c r="AV142" s="224"/>
      <c r="AW142" s="224"/>
      <c r="AX142" s="224"/>
      <c r="AY142" s="224"/>
      <c r="AZ142" s="224"/>
      <c r="BA142" s="224"/>
      <c r="BB142" s="224"/>
      <c r="BC142" s="224"/>
      <c r="BD142" s="224"/>
      <c r="BE142" s="224"/>
      <c r="BF142" s="224"/>
      <c r="BG142" s="224"/>
      <c r="BH142" s="58"/>
      <c r="BI142" s="58"/>
      <c r="BJ142" s="58"/>
      <c r="BK142" s="58"/>
      <c r="BL142" s="58"/>
      <c r="BM142" s="58"/>
      <c r="BN142" s="58"/>
    </row>
    <row r="143" spans="2:67" s="138" customFormat="1" ht="18.75" customHeight="1">
      <c r="B143" s="57"/>
      <c r="C143" s="224"/>
      <c r="D143" s="224" t="s">
        <v>426</v>
      </c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  <c r="Z143" s="224"/>
      <c r="AA143" s="224"/>
      <c r="AB143" s="224"/>
      <c r="AC143" s="224"/>
      <c r="AD143" s="224"/>
      <c r="AE143" s="224"/>
      <c r="AF143" s="224"/>
      <c r="AG143" s="224"/>
      <c r="AH143" s="224"/>
      <c r="AI143" s="224"/>
      <c r="AJ143" s="224"/>
      <c r="AK143" s="224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4"/>
      <c r="AW143" s="224"/>
      <c r="AX143" s="224"/>
      <c r="AY143" s="224"/>
      <c r="AZ143" s="224"/>
      <c r="BA143" s="224"/>
      <c r="BB143" s="224"/>
      <c r="BC143" s="224"/>
      <c r="BD143" s="224"/>
      <c r="BE143" s="224"/>
      <c r="BF143" s="224"/>
      <c r="BG143" s="224"/>
      <c r="BH143" s="58"/>
      <c r="BI143" s="58"/>
      <c r="BJ143" s="58"/>
      <c r="BK143" s="58"/>
      <c r="BL143" s="58"/>
      <c r="BM143" s="58"/>
      <c r="BN143" s="58"/>
    </row>
    <row r="144" spans="2:67" s="138" customFormat="1" ht="18.75" customHeight="1">
      <c r="B144" s="221"/>
      <c r="C144" s="226" t="s">
        <v>427</v>
      </c>
      <c r="D144" s="221"/>
      <c r="E144" s="221"/>
      <c r="F144" s="221"/>
      <c r="G144" s="221"/>
      <c r="H144" s="452">
        <f>H61</f>
        <v>0.1</v>
      </c>
      <c r="I144" s="452"/>
      <c r="J144" s="452"/>
      <c r="K144" s="452"/>
      <c r="L144" s="452"/>
      <c r="M144" s="452"/>
      <c r="N144" s="452"/>
      <c r="O144" s="452"/>
      <c r="P144" s="220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  <c r="AA144" s="224"/>
      <c r="AB144" s="224"/>
      <c r="AC144" s="224"/>
      <c r="AD144" s="224"/>
      <c r="AE144" s="224"/>
      <c r="AF144" s="224"/>
      <c r="AG144" s="224"/>
      <c r="AH144" s="224"/>
      <c r="AI144" s="224"/>
      <c r="AJ144" s="224"/>
      <c r="AK144" s="224"/>
      <c r="AL144" s="224"/>
      <c r="AM144" s="224"/>
      <c r="AN144" s="224"/>
      <c r="AO144" s="224"/>
      <c r="AP144" s="224"/>
      <c r="AQ144" s="224"/>
      <c r="AR144" s="224"/>
      <c r="AS144" s="224"/>
      <c r="AT144" s="224"/>
      <c r="AU144" s="224"/>
      <c r="AV144" s="224"/>
      <c r="AW144" s="224"/>
      <c r="AX144" s="224"/>
      <c r="AY144" s="224"/>
      <c r="AZ144" s="224"/>
      <c r="BA144" s="224"/>
      <c r="BB144" s="224"/>
      <c r="BC144" s="224"/>
      <c r="BD144" s="224"/>
      <c r="BE144" s="224"/>
      <c r="BF144" s="224"/>
      <c r="BG144" s="224"/>
      <c r="BH144" s="58"/>
      <c r="BI144" s="58"/>
      <c r="BJ144" s="58"/>
      <c r="BK144" s="58"/>
      <c r="BL144" s="58"/>
      <c r="BM144" s="58"/>
    </row>
    <row r="145" spans="2:74" s="138" customFormat="1" ht="18.75" customHeight="1">
      <c r="B145" s="221"/>
      <c r="C145" s="430" t="s">
        <v>428</v>
      </c>
      <c r="D145" s="430"/>
      <c r="E145" s="430"/>
      <c r="F145" s="430"/>
      <c r="G145" s="430"/>
      <c r="H145" s="430"/>
      <c r="I145" s="430"/>
      <c r="J145" s="453" t="s">
        <v>429</v>
      </c>
      <c r="K145" s="453"/>
      <c r="L145" s="453"/>
      <c r="M145" s="431" t="s">
        <v>372</v>
      </c>
      <c r="N145" s="454">
        <f>Calcu!H39</f>
        <v>1</v>
      </c>
      <c r="O145" s="454"/>
      <c r="P145" s="223" t="s">
        <v>430</v>
      </c>
      <c r="Q145" s="209"/>
      <c r="R145" s="431" t="s">
        <v>355</v>
      </c>
      <c r="S145" s="455">
        <f>N145/SQRT(3)</f>
        <v>0.57735026918962584</v>
      </c>
      <c r="T145" s="455"/>
      <c r="U145" s="455"/>
      <c r="V145" s="449" t="str">
        <f>P145</f>
        <v>℃</v>
      </c>
      <c r="W145" s="449"/>
      <c r="X145" s="220"/>
      <c r="Y145" s="144"/>
      <c r="Z145" s="145"/>
      <c r="AA145" s="145"/>
      <c r="AZ145" s="224"/>
      <c r="BA145" s="224"/>
      <c r="BB145" s="224"/>
      <c r="BC145" s="224"/>
      <c r="BD145" s="224"/>
      <c r="BE145" s="224"/>
      <c r="BF145" s="224"/>
      <c r="BG145" s="224"/>
      <c r="BH145" s="224"/>
      <c r="BI145" s="224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</row>
    <row r="146" spans="2:74" s="138" customFormat="1" ht="18.75" customHeight="1">
      <c r="B146" s="221"/>
      <c r="C146" s="430"/>
      <c r="D146" s="430"/>
      <c r="E146" s="430"/>
      <c r="F146" s="430"/>
      <c r="G146" s="430"/>
      <c r="H146" s="430"/>
      <c r="I146" s="430"/>
      <c r="J146" s="453"/>
      <c r="K146" s="453"/>
      <c r="L146" s="453"/>
      <c r="M146" s="431"/>
      <c r="N146" s="221"/>
      <c r="O146" s="221"/>
      <c r="P146" s="221"/>
      <c r="Q146" s="221"/>
      <c r="R146" s="431"/>
      <c r="S146" s="455"/>
      <c r="T146" s="455"/>
      <c r="U146" s="455"/>
      <c r="V146" s="449"/>
      <c r="W146" s="449"/>
      <c r="X146" s="220"/>
      <c r="Y146" s="144"/>
      <c r="Z146" s="145"/>
      <c r="AA146" s="145"/>
      <c r="AZ146" s="224"/>
      <c r="BA146" s="224"/>
      <c r="BB146" s="224"/>
      <c r="BC146" s="224"/>
      <c r="BD146" s="224"/>
      <c r="BE146" s="224"/>
      <c r="BF146" s="224"/>
      <c r="BG146" s="224"/>
      <c r="BH146" s="224"/>
      <c r="BI146" s="224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</row>
    <row r="147" spans="2:74" s="138" customFormat="1" ht="18.75" customHeight="1">
      <c r="B147" s="221"/>
      <c r="C147" s="224" t="s">
        <v>431</v>
      </c>
      <c r="D147" s="224"/>
      <c r="E147" s="224"/>
      <c r="F147" s="224"/>
      <c r="G147" s="224"/>
      <c r="H147" s="224"/>
      <c r="I147" s="448" t="str">
        <f>AB61</f>
        <v>직사각형</v>
      </c>
      <c r="J147" s="448"/>
      <c r="K147" s="448"/>
      <c r="L147" s="448"/>
      <c r="M147" s="448"/>
      <c r="N147" s="448"/>
      <c r="O147" s="448"/>
      <c r="P147" s="448"/>
      <c r="Q147" s="224"/>
      <c r="R147" s="224"/>
      <c r="S147" s="224"/>
      <c r="T147" s="224"/>
      <c r="U147" s="224"/>
      <c r="V147" s="224"/>
      <c r="W147" s="224"/>
      <c r="X147" s="224"/>
      <c r="Y147" s="224"/>
      <c r="Z147" s="221"/>
      <c r="AA147" s="221"/>
      <c r="AB147" s="221"/>
      <c r="AC147" s="221"/>
      <c r="AD147" s="221"/>
      <c r="AE147" s="221"/>
      <c r="AF147" s="221"/>
      <c r="AG147" s="221"/>
      <c r="AH147" s="224"/>
      <c r="AI147" s="224"/>
      <c r="AJ147" s="224"/>
      <c r="AK147" s="224"/>
      <c r="AL147" s="224"/>
      <c r="AM147" s="224"/>
      <c r="AN147" s="224"/>
      <c r="AO147" s="224"/>
      <c r="AP147" s="224"/>
      <c r="AQ147" s="224"/>
      <c r="AR147" s="224"/>
      <c r="AS147" s="224"/>
      <c r="AT147" s="224"/>
      <c r="AU147" s="224"/>
      <c r="AV147" s="224"/>
      <c r="AW147" s="224"/>
      <c r="AX147" s="224"/>
      <c r="AY147" s="224"/>
      <c r="AZ147" s="224"/>
      <c r="BA147" s="224"/>
      <c r="BB147" s="224"/>
      <c r="BC147" s="224"/>
      <c r="BD147" s="224"/>
      <c r="BE147" s="224"/>
      <c r="BF147" s="221"/>
      <c r="BG147" s="224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</row>
    <row r="148" spans="2:74" s="138" customFormat="1" ht="18.75" customHeight="1">
      <c r="B148" s="221"/>
      <c r="C148" s="430" t="s">
        <v>432</v>
      </c>
      <c r="D148" s="430"/>
      <c r="E148" s="430"/>
      <c r="F148" s="430"/>
      <c r="G148" s="430"/>
      <c r="H148" s="430"/>
      <c r="I148" s="224"/>
      <c r="J148" s="224"/>
      <c r="K148" s="224"/>
      <c r="L148" s="224"/>
      <c r="M148" s="224"/>
      <c r="N148" s="224"/>
      <c r="O148" s="221"/>
      <c r="S148" s="447" t="e">
        <f ca="1">-H60*10^6</f>
        <v>#N/A</v>
      </c>
      <c r="T148" s="447"/>
      <c r="U148" s="447"/>
      <c r="V148" s="430" t="s">
        <v>401</v>
      </c>
      <c r="W148" s="430"/>
      <c r="X148" s="430"/>
      <c r="Y148" s="430"/>
      <c r="Z148" s="430"/>
      <c r="AA148" s="430"/>
      <c r="AB148" s="430"/>
      <c r="AC148" s="430"/>
      <c r="AD148" s="431" t="s">
        <v>146</v>
      </c>
      <c r="AE148" s="450" t="e">
        <f ca="1">S148*10^-6*1000</f>
        <v>#N/A</v>
      </c>
      <c r="AF148" s="450"/>
      <c r="AG148" s="450"/>
      <c r="AH148" s="450"/>
      <c r="AI148" s="430" t="s">
        <v>433</v>
      </c>
      <c r="AJ148" s="430"/>
      <c r="AK148" s="430"/>
      <c r="AL148" s="430"/>
      <c r="AM148" s="430"/>
      <c r="AN148" s="430"/>
      <c r="AO148" s="430"/>
      <c r="AP148" s="224"/>
      <c r="AQ148" s="224"/>
      <c r="AR148" s="224"/>
      <c r="AS148" s="224"/>
      <c r="AT148" s="224"/>
      <c r="AU148" s="224"/>
      <c r="AV148" s="224"/>
      <c r="AW148" s="224"/>
      <c r="AX148" s="224"/>
      <c r="AY148" s="224"/>
      <c r="AZ148" s="224"/>
      <c r="BA148" s="224"/>
      <c r="BB148" s="224"/>
      <c r="BC148" s="224"/>
      <c r="BD148" s="224"/>
      <c r="BE148" s="224"/>
      <c r="BF148" s="224"/>
      <c r="BG148" s="224"/>
      <c r="BH148" s="58"/>
      <c r="BI148" s="58"/>
      <c r="BJ148" s="58"/>
      <c r="BK148" s="58"/>
      <c r="BL148" s="58"/>
      <c r="BM148" s="58"/>
    </row>
    <row r="149" spans="2:74" s="138" customFormat="1" ht="18.75" customHeight="1">
      <c r="B149" s="221"/>
      <c r="C149" s="430"/>
      <c r="D149" s="430"/>
      <c r="E149" s="430"/>
      <c r="F149" s="430"/>
      <c r="G149" s="430"/>
      <c r="H149" s="430"/>
      <c r="I149" s="224"/>
      <c r="J149" s="224"/>
      <c r="K149" s="224"/>
      <c r="L149" s="224"/>
      <c r="M149" s="224"/>
      <c r="N149" s="224"/>
      <c r="O149" s="224"/>
      <c r="S149" s="447"/>
      <c r="T149" s="447"/>
      <c r="U149" s="447"/>
      <c r="V149" s="430"/>
      <c r="W149" s="430"/>
      <c r="X149" s="430"/>
      <c r="Y149" s="430"/>
      <c r="Z149" s="430"/>
      <c r="AA149" s="430"/>
      <c r="AB149" s="430"/>
      <c r="AC149" s="430"/>
      <c r="AD149" s="431"/>
      <c r="AE149" s="450"/>
      <c r="AF149" s="450"/>
      <c r="AG149" s="450"/>
      <c r="AH149" s="450"/>
      <c r="AI149" s="430"/>
      <c r="AJ149" s="430"/>
      <c r="AK149" s="430"/>
      <c r="AL149" s="430"/>
      <c r="AM149" s="430"/>
      <c r="AN149" s="430"/>
      <c r="AO149" s="430"/>
      <c r="AP149" s="224"/>
      <c r="AQ149" s="224"/>
      <c r="AR149" s="224"/>
      <c r="AS149" s="224"/>
      <c r="AT149" s="224"/>
      <c r="AU149" s="224"/>
      <c r="AV149" s="224"/>
      <c r="AW149" s="224"/>
      <c r="AX149" s="224"/>
      <c r="AY149" s="224"/>
      <c r="AZ149" s="224"/>
      <c r="BA149" s="224"/>
      <c r="BB149" s="224"/>
      <c r="BC149" s="224"/>
      <c r="BD149" s="224"/>
      <c r="BE149" s="224"/>
      <c r="BF149" s="224"/>
      <c r="BG149" s="224"/>
      <c r="BH149" s="58"/>
      <c r="BI149" s="58"/>
      <c r="BJ149" s="58"/>
      <c r="BK149" s="58"/>
      <c r="BL149" s="58"/>
      <c r="BM149" s="58"/>
    </row>
    <row r="150" spans="2:74" s="138" customFormat="1" ht="18.75" customHeight="1">
      <c r="B150" s="221"/>
      <c r="C150" s="224" t="s">
        <v>434</v>
      </c>
      <c r="D150" s="224"/>
      <c r="E150" s="224"/>
      <c r="F150" s="224"/>
      <c r="G150" s="224"/>
      <c r="H150" s="224"/>
      <c r="I150" s="224"/>
      <c r="J150" s="221"/>
      <c r="K150" s="230" t="s">
        <v>387</v>
      </c>
      <c r="L150" s="450" t="e">
        <f ca="1">AE148</f>
        <v>#N/A</v>
      </c>
      <c r="M150" s="450"/>
      <c r="N150" s="450"/>
      <c r="O150" s="430" t="s">
        <v>435</v>
      </c>
      <c r="P150" s="430"/>
      <c r="Q150" s="430"/>
      <c r="R150" s="430"/>
      <c r="S150" s="430"/>
      <c r="T150" s="444">
        <f>S145</f>
        <v>0.57735026918962584</v>
      </c>
      <c r="U150" s="444"/>
      <c r="V150" s="444"/>
      <c r="W150" s="444"/>
      <c r="X150" s="221" t="s">
        <v>407</v>
      </c>
      <c r="Y150" s="221" t="s">
        <v>146</v>
      </c>
      <c r="Z150" s="445" t="e">
        <f ca="1">ABS(L150*T150)</f>
        <v>#N/A</v>
      </c>
      <c r="AA150" s="445"/>
      <c r="AB150" s="445"/>
      <c r="AC150" s="446"/>
      <c r="AD150" s="224" t="s">
        <v>338</v>
      </c>
      <c r="AE150" s="226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  <c r="BC150" s="224"/>
      <c r="BD150" s="224"/>
      <c r="BE150" s="224"/>
      <c r="BF150" s="224"/>
      <c r="BG150" s="224"/>
      <c r="BH150" s="58"/>
      <c r="BI150" s="58"/>
      <c r="BJ150" s="58"/>
      <c r="BK150" s="58"/>
    </row>
    <row r="151" spans="2:74" s="138" customFormat="1" ht="18.75" customHeight="1">
      <c r="B151" s="221"/>
      <c r="C151" s="430" t="s">
        <v>436</v>
      </c>
      <c r="D151" s="430"/>
      <c r="E151" s="430"/>
      <c r="F151" s="430"/>
      <c r="G151" s="430"/>
      <c r="H151" s="224"/>
      <c r="J151" s="224"/>
      <c r="K151" s="224"/>
      <c r="L151" s="224"/>
      <c r="M151" s="224"/>
      <c r="N151" s="224"/>
      <c r="O151" s="224"/>
      <c r="P151" s="224"/>
      <c r="Q151" s="224"/>
      <c r="R151" s="141"/>
      <c r="S151" s="224"/>
      <c r="T151" s="224"/>
      <c r="U151" s="224"/>
      <c r="W151" s="230" t="s">
        <v>437</v>
      </c>
      <c r="X151" s="224"/>
      <c r="Y151" s="224"/>
      <c r="Z151" s="224"/>
      <c r="AA151" s="224"/>
      <c r="AB151" s="224"/>
      <c r="AC151" s="224"/>
      <c r="AD151" s="224"/>
      <c r="AE151" s="221"/>
      <c r="AF151" s="221"/>
      <c r="AG151" s="221"/>
      <c r="AH151" s="221"/>
      <c r="AI151" s="221"/>
      <c r="AJ151" s="221"/>
      <c r="AK151" s="221"/>
      <c r="AL151" s="221"/>
      <c r="AM151" s="221"/>
      <c r="AN151" s="221"/>
      <c r="AO151" s="221"/>
      <c r="AP151" s="221"/>
      <c r="AQ151" s="221"/>
      <c r="AR151" s="221"/>
      <c r="AS151" s="221"/>
      <c r="AT151" s="221"/>
      <c r="AU151" s="221"/>
      <c r="AV151" s="221"/>
      <c r="AW151" s="221"/>
      <c r="AX151" s="221"/>
      <c r="AY151" s="221"/>
      <c r="AZ151" s="221"/>
      <c r="BA151" s="221"/>
      <c r="BB151" s="221"/>
      <c r="BC151" s="221"/>
      <c r="BD151" s="221"/>
      <c r="BE151" s="221"/>
      <c r="BF151" s="221"/>
      <c r="BG151" s="221"/>
      <c r="BH151" s="58"/>
      <c r="BI151" s="58"/>
      <c r="BJ151" s="58"/>
      <c r="BK151" s="58"/>
      <c r="BP151" s="58"/>
      <c r="BS151" s="58"/>
      <c r="BT151" s="58"/>
      <c r="BU151" s="58"/>
    </row>
    <row r="152" spans="2:74" s="138" customFormat="1" ht="18.75" customHeight="1">
      <c r="B152" s="221"/>
      <c r="C152" s="430"/>
      <c r="D152" s="430"/>
      <c r="E152" s="430"/>
      <c r="F152" s="430"/>
      <c r="G152" s="430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141"/>
      <c r="S152" s="224"/>
      <c r="T152" s="224"/>
      <c r="U152" s="224"/>
      <c r="V152" s="224"/>
      <c r="W152" s="224"/>
      <c r="X152" s="224"/>
      <c r="Y152" s="224"/>
      <c r="Z152" s="224"/>
      <c r="AA152" s="224"/>
      <c r="AB152" s="224"/>
      <c r="AC152" s="221"/>
      <c r="AD152" s="221"/>
      <c r="AE152" s="221"/>
      <c r="AF152" s="221"/>
      <c r="AG152" s="221"/>
      <c r="AH152" s="221"/>
      <c r="AI152" s="221"/>
      <c r="AJ152" s="221"/>
      <c r="AK152" s="221"/>
      <c r="AL152" s="221"/>
      <c r="AM152" s="221"/>
      <c r="AN152" s="221"/>
      <c r="AO152" s="221"/>
      <c r="AP152" s="221"/>
      <c r="AQ152" s="221"/>
      <c r="AR152" s="221"/>
      <c r="AS152" s="221"/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1"/>
      <c r="BD152" s="221"/>
      <c r="BE152" s="221"/>
      <c r="BF152" s="221"/>
      <c r="BG152" s="221"/>
      <c r="BH152" s="58"/>
      <c r="BI152" s="58"/>
      <c r="BJ152" s="58"/>
      <c r="BK152" s="58"/>
      <c r="BP152" s="58"/>
      <c r="BS152" s="58"/>
      <c r="BT152" s="58"/>
      <c r="BU152" s="58"/>
    </row>
    <row r="153" spans="2:74" s="138" customFormat="1" ht="18.75" customHeight="1">
      <c r="B153" s="221"/>
      <c r="C153" s="224"/>
      <c r="D153" s="224"/>
      <c r="E153" s="224"/>
      <c r="F153" s="224"/>
      <c r="G153" s="221"/>
      <c r="H153" s="224"/>
      <c r="I153" s="224"/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1"/>
      <c r="Y153" s="221"/>
      <c r="Z153" s="221"/>
      <c r="AA153" s="221"/>
      <c r="AB153" s="221"/>
      <c r="AC153" s="221"/>
      <c r="AD153" s="221"/>
      <c r="AE153" s="221"/>
      <c r="AF153" s="221"/>
      <c r="AG153" s="221"/>
      <c r="AH153" s="221"/>
      <c r="AI153" s="221"/>
      <c r="AJ153" s="221"/>
      <c r="AK153" s="221"/>
      <c r="AL153" s="221"/>
      <c r="AM153" s="221"/>
      <c r="AN153" s="221"/>
      <c r="AO153" s="221"/>
      <c r="AP153" s="221"/>
      <c r="AQ153" s="221"/>
      <c r="AR153" s="221"/>
      <c r="AS153" s="221"/>
      <c r="AT153" s="221"/>
      <c r="AU153" s="221"/>
      <c r="AV153" s="221"/>
      <c r="AW153" s="221"/>
      <c r="AX153" s="221"/>
      <c r="AY153" s="221"/>
      <c r="AZ153" s="221"/>
      <c r="BA153" s="221"/>
      <c r="BB153" s="221"/>
      <c r="BC153" s="221"/>
      <c r="BD153" s="221"/>
      <c r="BE153" s="221"/>
      <c r="BF153" s="221"/>
      <c r="BG153" s="221"/>
    </row>
    <row r="154" spans="2:74" s="138" customFormat="1" ht="18.75" customHeight="1">
      <c r="B154" s="57" t="str">
        <f>"7. "&amp;N5&amp;"의 분해능에 의한 표준불확도,"</f>
        <v>7. 비접촉 좌표 측정기의 분해능에 의한 표준불확도,</v>
      </c>
      <c r="D154" s="224"/>
      <c r="E154" s="224"/>
      <c r="F154" s="224"/>
      <c r="G154" s="221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V154" s="224"/>
      <c r="W154" s="208" t="s">
        <v>623</v>
      </c>
      <c r="X154" s="224"/>
      <c r="Y154" s="224"/>
      <c r="Z154" s="224"/>
      <c r="AA154" s="224"/>
      <c r="AB154" s="224"/>
      <c r="AC154" s="224"/>
      <c r="AD154" s="224"/>
      <c r="AE154" s="221"/>
      <c r="AF154" s="224"/>
      <c r="AG154" s="221"/>
      <c r="AH154" s="221"/>
      <c r="AI154" s="221"/>
      <c r="AJ154" s="221"/>
      <c r="AK154" s="221"/>
      <c r="AL154" s="221"/>
      <c r="AM154" s="221"/>
      <c r="AN154" s="221"/>
      <c r="AO154" s="221"/>
      <c r="AP154" s="221"/>
      <c r="AQ154" s="221"/>
      <c r="AR154" s="221"/>
      <c r="AS154" s="221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1"/>
      <c r="BD154" s="221"/>
      <c r="BE154" s="221"/>
      <c r="BF154" s="221"/>
      <c r="BG154" s="221"/>
    </row>
    <row r="155" spans="2:74" s="138" customFormat="1" ht="18.75" customHeight="1">
      <c r="B155" s="57"/>
      <c r="C155" s="254" t="str">
        <f>"※ "&amp;N5&amp;" 분해능의 반범위에 직사각형 확률분포를 적용하여 계산한다."</f>
        <v>※ 비접촉 좌표 측정기 분해능의 반범위에 직사각형 확률분포를 적용하여 계산한다.</v>
      </c>
      <c r="D155" s="224"/>
      <c r="E155" s="224"/>
      <c r="F155" s="224"/>
      <c r="G155" s="221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08"/>
      <c r="V155" s="224"/>
      <c r="W155" s="224"/>
      <c r="X155" s="224"/>
      <c r="Y155" s="224"/>
      <c r="Z155" s="224"/>
      <c r="AA155" s="224"/>
      <c r="AB155" s="224"/>
      <c r="AC155" s="224"/>
      <c r="AD155" s="224"/>
      <c r="AE155" s="221"/>
      <c r="AF155" s="224"/>
      <c r="AG155" s="221"/>
      <c r="AH155" s="221"/>
      <c r="AI155" s="221"/>
      <c r="AJ155" s="221"/>
      <c r="AK155" s="221"/>
      <c r="AL155" s="221"/>
      <c r="AM155" s="221"/>
      <c r="AN155" s="221"/>
      <c r="AO155" s="221"/>
      <c r="AP155" s="221"/>
      <c r="AQ155" s="221"/>
      <c r="AR155" s="221"/>
      <c r="AS155" s="221"/>
      <c r="AT155" s="221"/>
      <c r="AU155" s="221"/>
      <c r="AV155" s="221"/>
      <c r="AW155" s="221"/>
      <c r="AX155" s="221"/>
      <c r="AY155" s="221"/>
      <c r="AZ155" s="221"/>
      <c r="BA155" s="221"/>
      <c r="BB155" s="221"/>
      <c r="BC155" s="221"/>
      <c r="BD155" s="221"/>
      <c r="BE155" s="221"/>
      <c r="BF155" s="221"/>
      <c r="BG155" s="221"/>
    </row>
    <row r="156" spans="2:74" s="138" customFormat="1" ht="18.75" customHeight="1">
      <c r="B156" s="221"/>
      <c r="C156" s="226" t="s">
        <v>438</v>
      </c>
      <c r="D156" s="221"/>
      <c r="E156" s="221"/>
      <c r="F156" s="221"/>
      <c r="G156" s="221"/>
      <c r="H156" s="499">
        <v>0</v>
      </c>
      <c r="I156" s="499"/>
      <c r="J156" s="499"/>
      <c r="K156" s="499"/>
      <c r="L156" s="499"/>
      <c r="M156" s="499"/>
      <c r="N156" s="499"/>
      <c r="O156" s="499"/>
      <c r="P156" s="220"/>
      <c r="Q156" s="224"/>
      <c r="R156" s="224"/>
      <c r="S156" s="224"/>
      <c r="T156" s="224"/>
      <c r="U156" s="224"/>
      <c r="V156" s="224"/>
      <c r="W156" s="224"/>
      <c r="AC156" s="224"/>
      <c r="AD156" s="224"/>
      <c r="AE156" s="224"/>
      <c r="AF156" s="224"/>
      <c r="AG156" s="224"/>
      <c r="AH156" s="224"/>
      <c r="AI156" s="221"/>
      <c r="AJ156" s="221"/>
      <c r="AK156" s="221"/>
      <c r="AL156" s="221"/>
      <c r="AM156" s="221"/>
      <c r="AN156" s="221"/>
      <c r="AO156" s="221"/>
      <c r="AP156" s="221"/>
      <c r="AQ156" s="221"/>
      <c r="AR156" s="221"/>
      <c r="AS156" s="224"/>
      <c r="AT156" s="224"/>
      <c r="AU156" s="224"/>
      <c r="AV156" s="224"/>
      <c r="AW156" s="224"/>
      <c r="AX156" s="224"/>
      <c r="AY156" s="221"/>
      <c r="AZ156" s="221"/>
      <c r="BA156" s="221"/>
      <c r="BB156" s="221"/>
      <c r="BC156" s="221"/>
      <c r="BD156" s="221"/>
      <c r="BE156" s="221"/>
      <c r="BF156" s="221"/>
      <c r="BG156" s="221"/>
    </row>
    <row r="157" spans="2:74" s="138" customFormat="1" ht="18.75" customHeight="1">
      <c r="B157" s="221"/>
      <c r="C157" s="224" t="s">
        <v>439</v>
      </c>
      <c r="D157" s="224"/>
      <c r="E157" s="224"/>
      <c r="F157" s="224"/>
      <c r="G157" s="224"/>
      <c r="H157" s="224"/>
      <c r="I157" s="221"/>
      <c r="J157" s="61" t="s">
        <v>440</v>
      </c>
      <c r="K157" s="224"/>
      <c r="L157" s="224"/>
      <c r="M157" s="224"/>
      <c r="N157" s="224"/>
      <c r="O157" s="224"/>
      <c r="P157" s="449">
        <f>T158/1000</f>
        <v>0</v>
      </c>
      <c r="Q157" s="449"/>
      <c r="R157" s="449"/>
      <c r="S157" s="220" t="s">
        <v>303</v>
      </c>
      <c r="T157" s="220"/>
      <c r="U157" s="224"/>
      <c r="V157" s="221"/>
      <c r="W157" s="221"/>
      <c r="X157" s="142"/>
      <c r="AD157" s="224"/>
      <c r="AE157" s="224"/>
      <c r="AF157" s="221"/>
      <c r="AG157" s="221"/>
      <c r="AH157" s="221"/>
      <c r="AI157" s="221"/>
      <c r="AJ157" s="221"/>
      <c r="AK157" s="221"/>
      <c r="AL157" s="221"/>
      <c r="AM157" s="221"/>
      <c r="AN157" s="224"/>
      <c r="AO157" s="224"/>
      <c r="AP157" s="224"/>
      <c r="AQ157" s="224"/>
      <c r="AR157" s="224"/>
      <c r="AS157" s="224"/>
      <c r="AT157" s="224"/>
      <c r="AU157" s="224"/>
      <c r="AV157" s="224"/>
      <c r="AW157" s="224"/>
      <c r="AX157" s="224"/>
      <c r="AY157" s="221"/>
      <c r="AZ157" s="221"/>
      <c r="BA157" s="221"/>
      <c r="BB157" s="221"/>
      <c r="BC157" s="221"/>
      <c r="BD157" s="221"/>
      <c r="BE157" s="221"/>
      <c r="BF157" s="221"/>
      <c r="BG157" s="221"/>
    </row>
    <row r="158" spans="2:74" s="138" customFormat="1" ht="18.75" customHeight="1">
      <c r="B158" s="221"/>
      <c r="C158" s="224"/>
      <c r="D158" s="224"/>
      <c r="E158" s="224"/>
      <c r="F158" s="224"/>
      <c r="G158" s="224"/>
      <c r="H158" s="224"/>
      <c r="I158" s="224"/>
      <c r="K158" s="530" t="s">
        <v>624</v>
      </c>
      <c r="L158" s="530"/>
      <c r="M158" s="530"/>
      <c r="N158" s="431" t="s">
        <v>146</v>
      </c>
      <c r="O158" s="531" t="s">
        <v>441</v>
      </c>
      <c r="P158" s="532"/>
      <c r="Q158" s="532"/>
      <c r="R158" s="532"/>
      <c r="S158" s="431" t="s">
        <v>146</v>
      </c>
      <c r="T158" s="454">
        <f>Calcu!H40</f>
        <v>0</v>
      </c>
      <c r="U158" s="454"/>
      <c r="V158" s="223" t="s">
        <v>145</v>
      </c>
      <c r="W158" s="223"/>
      <c r="X158" s="436" t="s">
        <v>355</v>
      </c>
      <c r="Y158" s="455">
        <f>T158/2/SQRT(3)</f>
        <v>0</v>
      </c>
      <c r="Z158" s="455"/>
      <c r="AA158" s="455"/>
      <c r="AB158" s="449" t="str">
        <f>V158</f>
        <v>μm</v>
      </c>
      <c r="AC158" s="449"/>
      <c r="AD158" s="224"/>
      <c r="AE158" s="221"/>
      <c r="AF158" s="221"/>
      <c r="AG158" s="221"/>
      <c r="AH158" s="221"/>
      <c r="AI158" s="221"/>
      <c r="AJ158" s="221"/>
      <c r="AK158" s="221"/>
      <c r="AL158" s="221"/>
      <c r="AM158" s="221"/>
      <c r="AN158" s="221"/>
      <c r="AO158" s="221"/>
      <c r="AP158" s="221"/>
      <c r="AQ158" s="221"/>
      <c r="AR158" s="224"/>
      <c r="AS158" s="224"/>
      <c r="AT158" s="224"/>
      <c r="AU158" s="224"/>
      <c r="AV158" s="224"/>
      <c r="AW158" s="224"/>
      <c r="AX158" s="224"/>
      <c r="AY158" s="224"/>
      <c r="AZ158" s="221"/>
      <c r="BA158" s="221"/>
      <c r="BB158" s="221"/>
      <c r="BC158" s="221"/>
      <c r="BD158" s="221"/>
      <c r="BE158" s="221"/>
      <c r="BF158" s="221"/>
      <c r="BG158" s="221"/>
      <c r="BH158" s="221"/>
    </row>
    <row r="159" spans="2:74" s="138" customFormat="1" ht="18.75" customHeight="1">
      <c r="B159" s="221"/>
      <c r="C159" s="224"/>
      <c r="D159" s="224"/>
      <c r="E159" s="224"/>
      <c r="F159" s="224"/>
      <c r="G159" s="224"/>
      <c r="H159" s="224"/>
      <c r="I159" s="224"/>
      <c r="J159" s="210"/>
      <c r="K159" s="530"/>
      <c r="L159" s="530"/>
      <c r="M159" s="530"/>
      <c r="N159" s="431"/>
      <c r="O159" s="497"/>
      <c r="P159" s="497"/>
      <c r="Q159" s="497"/>
      <c r="R159" s="497"/>
      <c r="S159" s="431"/>
      <c r="T159" s="497"/>
      <c r="U159" s="497"/>
      <c r="V159" s="497"/>
      <c r="W159" s="497"/>
      <c r="X159" s="436"/>
      <c r="Y159" s="455"/>
      <c r="Z159" s="455"/>
      <c r="AA159" s="455"/>
      <c r="AB159" s="449"/>
      <c r="AC159" s="449"/>
      <c r="AD159" s="224"/>
      <c r="AE159" s="221"/>
      <c r="AF159" s="221"/>
      <c r="AG159" s="221"/>
      <c r="AH159" s="221"/>
      <c r="AI159" s="221"/>
      <c r="AJ159" s="221"/>
      <c r="AK159" s="221"/>
      <c r="AL159" s="221"/>
      <c r="AM159" s="221"/>
      <c r="AN159" s="221"/>
      <c r="AO159" s="221"/>
      <c r="AP159" s="221"/>
      <c r="AQ159" s="221"/>
      <c r="AR159" s="224"/>
      <c r="AS159" s="224"/>
      <c r="AT159" s="224"/>
      <c r="AU159" s="224"/>
      <c r="AV159" s="224"/>
      <c r="AW159" s="224"/>
      <c r="AX159" s="224"/>
      <c r="AY159" s="224"/>
      <c r="AZ159" s="221"/>
      <c r="BA159" s="221"/>
      <c r="BB159" s="221"/>
      <c r="BC159" s="221"/>
      <c r="BD159" s="221"/>
      <c r="BE159" s="221"/>
      <c r="BF159" s="221"/>
      <c r="BG159" s="221"/>
      <c r="BH159" s="221"/>
    </row>
    <row r="160" spans="2:74" s="138" customFormat="1" ht="18.75" customHeight="1">
      <c r="B160" s="221"/>
      <c r="C160" s="224" t="s">
        <v>442</v>
      </c>
      <c r="D160" s="224"/>
      <c r="E160" s="224"/>
      <c r="F160" s="224"/>
      <c r="G160" s="224"/>
      <c r="H160" s="224"/>
      <c r="I160" s="448" t="str">
        <f>AB62</f>
        <v>직사각형</v>
      </c>
      <c r="J160" s="448"/>
      <c r="K160" s="448"/>
      <c r="L160" s="448"/>
      <c r="M160" s="448"/>
      <c r="N160" s="448"/>
      <c r="O160" s="448"/>
      <c r="P160" s="448"/>
      <c r="Q160" s="224"/>
      <c r="R160" s="224"/>
      <c r="S160" s="224"/>
      <c r="T160" s="224"/>
      <c r="U160" s="224"/>
      <c r="V160" s="224"/>
      <c r="W160" s="224"/>
      <c r="X160" s="224"/>
      <c r="Y160" s="224"/>
      <c r="Z160" s="221"/>
      <c r="AA160" s="221"/>
      <c r="AB160" s="221"/>
      <c r="AC160" s="221"/>
      <c r="AD160" s="221"/>
      <c r="AE160" s="221"/>
      <c r="AF160" s="221"/>
      <c r="AG160" s="221"/>
      <c r="AH160" s="224"/>
      <c r="AI160" s="224"/>
      <c r="AJ160" s="224"/>
      <c r="AK160" s="224"/>
      <c r="AL160" s="224"/>
      <c r="AM160" s="224"/>
      <c r="AN160" s="224"/>
      <c r="AO160" s="224"/>
      <c r="AP160" s="224"/>
      <c r="AQ160" s="224"/>
      <c r="AR160" s="224"/>
      <c r="AS160" s="224"/>
      <c r="AT160" s="224"/>
      <c r="AU160" s="224"/>
      <c r="AV160" s="224"/>
      <c r="AW160" s="224"/>
      <c r="AX160" s="224"/>
      <c r="AY160" s="221"/>
      <c r="AZ160" s="221"/>
      <c r="BA160" s="221"/>
      <c r="BB160" s="221"/>
      <c r="BC160" s="221"/>
      <c r="BD160" s="221"/>
      <c r="BE160" s="221"/>
      <c r="BF160" s="221"/>
      <c r="BG160" s="221"/>
    </row>
    <row r="161" spans="1:75" s="138" customFormat="1" ht="18.75" customHeight="1">
      <c r="B161" s="221"/>
      <c r="C161" s="430" t="s">
        <v>443</v>
      </c>
      <c r="D161" s="430"/>
      <c r="E161" s="430"/>
      <c r="F161" s="430"/>
      <c r="G161" s="430"/>
      <c r="H161" s="430"/>
      <c r="I161" s="224"/>
      <c r="J161" s="224"/>
      <c r="K161" s="224"/>
      <c r="L161" s="224"/>
      <c r="M161" s="224"/>
      <c r="N161" s="431">
        <f>AG62</f>
        <v>1</v>
      </c>
      <c r="O161" s="431"/>
      <c r="P161" s="146"/>
      <c r="Q161" s="146"/>
      <c r="R161" s="146"/>
      <c r="S161" s="224"/>
      <c r="T161" s="224"/>
      <c r="U161" s="224"/>
      <c r="V161" s="224"/>
      <c r="W161" s="224"/>
      <c r="X161" s="224"/>
      <c r="Y161" s="224"/>
      <c r="Z161" s="147"/>
      <c r="AA161" s="147"/>
      <c r="AB161" s="224"/>
      <c r="AC161" s="224"/>
      <c r="AD161" s="224"/>
      <c r="AE161" s="224"/>
      <c r="AF161" s="224"/>
      <c r="AG161" s="224"/>
      <c r="AH161" s="224"/>
      <c r="AI161" s="224"/>
      <c r="AJ161" s="224"/>
      <c r="AK161" s="224"/>
      <c r="AL161" s="221"/>
      <c r="AM161" s="221"/>
      <c r="AN161" s="221"/>
      <c r="AO161" s="224"/>
      <c r="AP161" s="224"/>
      <c r="AQ161" s="224"/>
      <c r="AR161" s="224"/>
      <c r="AS161" s="224"/>
      <c r="AT161" s="224"/>
      <c r="AU161" s="224"/>
      <c r="AV161" s="224"/>
      <c r="AW161" s="224"/>
      <c r="AX161" s="224"/>
      <c r="AY161" s="221"/>
      <c r="AZ161" s="221"/>
      <c r="BA161" s="221"/>
      <c r="BB161" s="221"/>
      <c r="BC161" s="221"/>
      <c r="BD161" s="221"/>
      <c r="BE161" s="221"/>
      <c r="BF161" s="221"/>
      <c r="BG161" s="221"/>
    </row>
    <row r="162" spans="1:75" s="138" customFormat="1" ht="18.75" customHeight="1">
      <c r="B162" s="221"/>
      <c r="C162" s="430"/>
      <c r="D162" s="430"/>
      <c r="E162" s="430"/>
      <c r="F162" s="430"/>
      <c r="G162" s="430"/>
      <c r="H162" s="430"/>
      <c r="I162" s="224"/>
      <c r="J162" s="224"/>
      <c r="K162" s="224"/>
      <c r="L162" s="224"/>
      <c r="M162" s="224"/>
      <c r="N162" s="431"/>
      <c r="O162" s="431"/>
      <c r="P162" s="146"/>
      <c r="Q162" s="146"/>
      <c r="R162" s="146"/>
      <c r="S162" s="224"/>
      <c r="T162" s="224"/>
      <c r="U162" s="224"/>
      <c r="V162" s="224"/>
      <c r="W162" s="224"/>
      <c r="X162" s="224"/>
      <c r="Y162" s="224"/>
      <c r="Z162" s="147"/>
      <c r="AA162" s="147"/>
      <c r="AB162" s="224"/>
      <c r="AC162" s="224"/>
      <c r="AD162" s="224"/>
      <c r="AE162" s="224"/>
      <c r="AF162" s="224"/>
      <c r="AG162" s="224"/>
      <c r="AH162" s="224"/>
      <c r="AI162" s="224"/>
      <c r="AJ162" s="224"/>
      <c r="AK162" s="224"/>
      <c r="AL162" s="221"/>
      <c r="AM162" s="221"/>
      <c r="AN162" s="221"/>
      <c r="AO162" s="224"/>
      <c r="AP162" s="224"/>
      <c r="AQ162" s="224"/>
      <c r="AR162" s="224"/>
      <c r="AS162" s="224"/>
      <c r="AT162" s="224"/>
      <c r="AU162" s="224"/>
      <c r="AV162" s="224"/>
      <c r="AW162" s="224"/>
      <c r="AX162" s="224"/>
      <c r="AY162" s="221"/>
      <c r="AZ162" s="221"/>
      <c r="BA162" s="221"/>
      <c r="BB162" s="221"/>
      <c r="BC162" s="221"/>
      <c r="BD162" s="221"/>
      <c r="BE162" s="221"/>
      <c r="BF162" s="221"/>
      <c r="BG162" s="221"/>
    </row>
    <row r="163" spans="1:75" s="138" customFormat="1" ht="18.75" customHeight="1">
      <c r="B163" s="221"/>
      <c r="C163" s="224" t="s">
        <v>444</v>
      </c>
      <c r="D163" s="224"/>
      <c r="E163" s="224"/>
      <c r="F163" s="224"/>
      <c r="G163" s="224"/>
      <c r="H163" s="224"/>
      <c r="I163" s="224"/>
      <c r="J163" s="221"/>
      <c r="K163" s="221" t="s">
        <v>387</v>
      </c>
      <c r="L163" s="431">
        <v>1</v>
      </c>
      <c r="M163" s="431"/>
      <c r="N163" s="221" t="s">
        <v>80</v>
      </c>
      <c r="O163" s="455">
        <f>Y158</f>
        <v>0</v>
      </c>
      <c r="P163" s="449"/>
      <c r="Q163" s="449"/>
      <c r="R163" s="464" t="str">
        <f>AB158</f>
        <v>μm</v>
      </c>
      <c r="S163" s="449"/>
      <c r="T163" s="228" t="s">
        <v>79</v>
      </c>
      <c r="U163" s="72" t="s">
        <v>146</v>
      </c>
      <c r="V163" s="455">
        <f>L163*O163</f>
        <v>0</v>
      </c>
      <c r="W163" s="455"/>
      <c r="X163" s="455"/>
      <c r="Y163" s="222" t="str">
        <f>R163</f>
        <v>μm</v>
      </c>
      <c r="Z163" s="56"/>
      <c r="AA163" s="220"/>
      <c r="AB163" s="148"/>
      <c r="AC163" s="141"/>
      <c r="AD163" s="221"/>
      <c r="AE163" s="224"/>
      <c r="AF163" s="221"/>
      <c r="AG163" s="221"/>
      <c r="AH163" s="221"/>
      <c r="AI163" s="221"/>
      <c r="AJ163" s="221"/>
      <c r="AK163" s="224"/>
      <c r="AL163" s="221"/>
      <c r="AM163" s="221"/>
      <c r="AN163" s="221"/>
      <c r="AO163" s="224"/>
      <c r="AP163" s="224"/>
      <c r="AQ163" s="224"/>
      <c r="AR163" s="224"/>
      <c r="AS163" s="224"/>
      <c r="AT163" s="224"/>
      <c r="AU163" s="224"/>
      <c r="AV163" s="224"/>
      <c r="AW163" s="224"/>
      <c r="AX163" s="224"/>
      <c r="AY163" s="221"/>
      <c r="AZ163" s="221"/>
      <c r="BA163" s="221"/>
      <c r="BB163" s="221"/>
      <c r="BC163" s="221"/>
      <c r="BD163" s="221"/>
      <c r="BE163" s="221"/>
      <c r="BF163" s="221"/>
      <c r="BG163" s="221"/>
    </row>
    <row r="164" spans="1:75" s="138" customFormat="1" ht="18.75" customHeight="1">
      <c r="B164" s="221"/>
      <c r="C164" s="430" t="s">
        <v>445</v>
      </c>
      <c r="D164" s="430"/>
      <c r="E164" s="430"/>
      <c r="F164" s="430"/>
      <c r="G164" s="430"/>
      <c r="H164" s="224"/>
      <c r="J164" s="224"/>
      <c r="K164" s="224"/>
      <c r="L164" s="224"/>
      <c r="M164" s="224"/>
      <c r="N164" s="224"/>
      <c r="O164" s="224"/>
      <c r="P164" s="224"/>
      <c r="Q164" s="224"/>
      <c r="R164" s="141"/>
      <c r="S164" s="224"/>
      <c r="T164" s="224"/>
      <c r="U164" s="224"/>
      <c r="W164" s="224"/>
      <c r="X164" s="230" t="s">
        <v>446</v>
      </c>
      <c r="Y164" s="224"/>
      <c r="Z164" s="224"/>
      <c r="AA164" s="224"/>
      <c r="AB164" s="224"/>
      <c r="AC164" s="224"/>
      <c r="AD164" s="224"/>
      <c r="AE164" s="221"/>
      <c r="AF164" s="221"/>
      <c r="AG164" s="221"/>
      <c r="AH164" s="221"/>
      <c r="AI164" s="221"/>
      <c r="AJ164" s="221"/>
      <c r="AK164" s="221"/>
      <c r="AL164" s="221"/>
      <c r="AM164" s="221"/>
      <c r="AN164" s="221"/>
      <c r="AO164" s="221"/>
      <c r="AP164" s="221"/>
      <c r="AQ164" s="221"/>
      <c r="AR164" s="221"/>
      <c r="AS164" s="221"/>
      <c r="AT164" s="221"/>
      <c r="AU164" s="221"/>
      <c r="AV164" s="221"/>
      <c r="AW164" s="221"/>
      <c r="AX164" s="221"/>
      <c r="AY164" s="221"/>
      <c r="AZ164" s="221"/>
      <c r="BA164" s="221"/>
      <c r="BB164" s="221"/>
      <c r="BC164" s="221"/>
      <c r="BD164" s="221"/>
      <c r="BE164" s="221"/>
      <c r="BF164" s="221"/>
      <c r="BG164" s="221"/>
    </row>
    <row r="165" spans="1:75" s="138" customFormat="1" ht="18.75" customHeight="1">
      <c r="B165" s="221"/>
      <c r="C165" s="430"/>
      <c r="D165" s="430"/>
      <c r="E165" s="430"/>
      <c r="F165" s="430"/>
      <c r="G165" s="430"/>
      <c r="H165" s="224"/>
      <c r="I165" s="224"/>
      <c r="J165" s="224"/>
      <c r="K165" s="224"/>
      <c r="L165" s="224"/>
      <c r="M165" s="224"/>
      <c r="N165" s="224"/>
      <c r="O165" s="224"/>
      <c r="P165" s="224"/>
      <c r="Q165" s="224"/>
      <c r="R165" s="141"/>
      <c r="S165" s="224"/>
      <c r="T165" s="224"/>
      <c r="U165" s="224"/>
      <c r="V165" s="224"/>
      <c r="W165" s="224"/>
      <c r="X165" s="224"/>
      <c r="Y165" s="224"/>
      <c r="Z165" s="224"/>
      <c r="AA165" s="224"/>
      <c r="AB165" s="224"/>
      <c r="AC165" s="224"/>
      <c r="AD165" s="224"/>
      <c r="AE165" s="221"/>
      <c r="AF165" s="221"/>
      <c r="AG165" s="221"/>
      <c r="AH165" s="221"/>
      <c r="AI165" s="221"/>
      <c r="AJ165" s="221"/>
      <c r="AK165" s="221"/>
      <c r="AL165" s="221"/>
      <c r="AM165" s="221"/>
      <c r="AN165" s="221"/>
      <c r="AO165" s="221"/>
      <c r="AP165" s="221"/>
      <c r="AQ165" s="221"/>
      <c r="AR165" s="221"/>
      <c r="AS165" s="221"/>
      <c r="AT165" s="221"/>
      <c r="AU165" s="221"/>
      <c r="AV165" s="221"/>
      <c r="AW165" s="221"/>
      <c r="AX165" s="221"/>
      <c r="AY165" s="221"/>
      <c r="AZ165" s="221"/>
      <c r="BA165" s="221"/>
      <c r="BB165" s="221"/>
      <c r="BC165" s="221"/>
      <c r="BD165" s="221"/>
      <c r="BE165" s="221"/>
      <c r="BF165" s="221"/>
      <c r="BG165" s="221"/>
    </row>
    <row r="166" spans="1:75" s="138" customFormat="1" ht="18.75" customHeight="1">
      <c r="B166" s="221"/>
      <c r="C166" s="57"/>
      <c r="D166" s="224"/>
      <c r="E166" s="224"/>
      <c r="F166" s="224"/>
      <c r="G166" s="221"/>
      <c r="H166" s="224"/>
      <c r="I166" s="224"/>
      <c r="J166" s="224"/>
      <c r="K166" s="224"/>
      <c r="L166" s="224"/>
      <c r="M166" s="224"/>
      <c r="N166" s="224"/>
      <c r="O166" s="224"/>
      <c r="P166" s="224"/>
      <c r="Q166" s="224"/>
      <c r="R166" s="224"/>
      <c r="S166" s="224"/>
      <c r="T166" s="224"/>
      <c r="U166" s="224"/>
      <c r="V166" s="224"/>
      <c r="W166" s="224"/>
      <c r="X166" s="224"/>
      <c r="Y166" s="224"/>
      <c r="Z166" s="224"/>
      <c r="AA166" s="224"/>
      <c r="AB166" s="224"/>
      <c r="AC166" s="224"/>
      <c r="AD166" s="224"/>
      <c r="AE166" s="221"/>
      <c r="AF166" s="224"/>
      <c r="AG166" s="221"/>
      <c r="AH166" s="221"/>
      <c r="AI166" s="221"/>
      <c r="AJ166" s="221"/>
      <c r="AK166" s="221"/>
      <c r="AL166" s="221"/>
      <c r="AM166" s="221"/>
      <c r="AN166" s="221"/>
      <c r="AO166" s="221"/>
      <c r="AP166" s="221"/>
      <c r="AQ166" s="221"/>
      <c r="AR166" s="221"/>
      <c r="AS166" s="221"/>
      <c r="AT166" s="221"/>
      <c r="AU166" s="221"/>
      <c r="AV166" s="221"/>
      <c r="AW166" s="221"/>
      <c r="AX166" s="221"/>
      <c r="AY166" s="221"/>
      <c r="AZ166" s="221"/>
      <c r="BA166" s="221"/>
      <c r="BB166" s="221"/>
      <c r="BC166" s="221"/>
      <c r="BD166" s="221"/>
      <c r="BE166" s="221"/>
      <c r="BF166" s="221"/>
      <c r="BG166" s="221"/>
    </row>
    <row r="167" spans="1:75" s="138" customFormat="1" ht="18.75" customHeight="1">
      <c r="A167" s="57" t="s">
        <v>447</v>
      </c>
      <c r="B167" s="221"/>
      <c r="C167" s="221"/>
      <c r="D167" s="221"/>
      <c r="E167" s="221"/>
      <c r="F167" s="221"/>
      <c r="G167" s="221"/>
      <c r="H167" s="221"/>
      <c r="I167" s="221"/>
      <c r="J167" s="221"/>
      <c r="K167" s="221"/>
      <c r="L167" s="221"/>
      <c r="M167" s="221"/>
      <c r="N167" s="221"/>
      <c r="O167" s="221"/>
      <c r="P167" s="221"/>
      <c r="Q167" s="221"/>
      <c r="R167" s="221"/>
      <c r="S167" s="221"/>
      <c r="T167" s="221"/>
      <c r="U167" s="221"/>
      <c r="V167" s="221"/>
      <c r="W167" s="221"/>
      <c r="X167" s="221"/>
      <c r="Y167" s="221"/>
      <c r="Z167" s="221"/>
      <c r="AA167" s="221"/>
      <c r="AB167" s="221"/>
      <c r="AC167" s="221"/>
      <c r="AD167" s="221"/>
      <c r="AE167" s="221"/>
      <c r="AF167" s="221"/>
      <c r="AG167" s="221"/>
      <c r="AH167" s="221"/>
      <c r="AI167" s="221"/>
      <c r="AJ167" s="221"/>
      <c r="AK167" s="221"/>
      <c r="AL167" s="221"/>
      <c r="AM167" s="221"/>
      <c r="AN167" s="221"/>
      <c r="AO167" s="221"/>
      <c r="AP167" s="221"/>
      <c r="AQ167" s="221"/>
      <c r="AR167" s="221"/>
      <c r="AS167" s="221"/>
      <c r="AT167" s="221"/>
      <c r="AU167" s="221"/>
      <c r="AV167" s="221"/>
      <c r="AW167" s="221"/>
      <c r="AX167" s="221"/>
      <c r="AY167" s="221"/>
      <c r="AZ167" s="221"/>
      <c r="BA167" s="221"/>
      <c r="BB167" s="221"/>
      <c r="BC167" s="221"/>
      <c r="BD167" s="221"/>
      <c r="BE167" s="221"/>
      <c r="BF167" s="221"/>
    </row>
    <row r="168" spans="1:75" s="138" customFormat="1" ht="18.75" customHeight="1">
      <c r="A168" s="221"/>
      <c r="B168" s="221"/>
      <c r="C168" s="221"/>
      <c r="D168" s="221"/>
      <c r="E168" s="221"/>
      <c r="F168" s="221"/>
      <c r="G168" s="221"/>
      <c r="H168" s="221"/>
      <c r="I168" s="221"/>
      <c r="J168" s="221"/>
      <c r="K168" s="221"/>
      <c r="L168" s="221"/>
      <c r="M168" s="221"/>
      <c r="N168" s="221"/>
      <c r="O168" s="221"/>
      <c r="P168" s="221"/>
      <c r="Q168" s="221"/>
      <c r="R168" s="221"/>
      <c r="S168" s="221"/>
      <c r="T168" s="221"/>
      <c r="U168" s="221"/>
      <c r="V168" s="221"/>
      <c r="W168" s="221"/>
      <c r="X168" s="221"/>
      <c r="Y168" s="221"/>
      <c r="Z168" s="221"/>
      <c r="AA168" s="221"/>
      <c r="AB168" s="221"/>
      <c r="AC168" s="221"/>
      <c r="AD168" s="221"/>
      <c r="AE168" s="224"/>
      <c r="AF168" s="221"/>
      <c r="AG168" s="221"/>
      <c r="AH168" s="221"/>
      <c r="AI168" s="221"/>
      <c r="AJ168" s="221"/>
      <c r="AK168" s="224"/>
      <c r="AL168" s="224"/>
      <c r="AM168" s="231"/>
      <c r="AN168" s="231"/>
      <c r="AO168" s="231"/>
      <c r="AP168" s="231"/>
      <c r="AQ168" s="224"/>
      <c r="AR168" s="221"/>
      <c r="AT168" s="252"/>
      <c r="AU168" s="252"/>
      <c r="AV168" s="252"/>
      <c r="AW168" s="224"/>
      <c r="AX168" s="224"/>
      <c r="AY168" s="221"/>
      <c r="BA168" s="221"/>
      <c r="BB168" s="221"/>
      <c r="BC168" s="221"/>
      <c r="BD168" s="221"/>
      <c r="BE168" s="221"/>
      <c r="BF168" s="221"/>
    </row>
    <row r="169" spans="1:75" s="138" customFormat="1" ht="18.75" customHeight="1">
      <c r="A169" s="221"/>
      <c r="B169" s="221"/>
      <c r="C169" s="221"/>
      <c r="D169" s="221"/>
      <c r="E169" s="221" t="s">
        <v>355</v>
      </c>
      <c r="F169" s="433" t="e">
        <f ca="1">AP56</f>
        <v>#N/A</v>
      </c>
      <c r="G169" s="433"/>
      <c r="H169" s="433"/>
      <c r="I169" s="224" t="s">
        <v>356</v>
      </c>
      <c r="J169" s="224"/>
      <c r="K169" s="431" t="s">
        <v>448</v>
      </c>
      <c r="L169" s="431"/>
      <c r="M169" s="529" t="e">
        <f ca="1">AU56</f>
        <v>#N/A</v>
      </c>
      <c r="N169" s="529"/>
      <c r="O169" s="529"/>
      <c r="P169" s="224" t="s">
        <v>408</v>
      </c>
      <c r="Q169" s="224"/>
      <c r="R169" s="221"/>
      <c r="T169" s="431" t="s">
        <v>449</v>
      </c>
      <c r="U169" s="431"/>
      <c r="V169" s="442">
        <f>AP57</f>
        <v>0</v>
      </c>
      <c r="W169" s="442"/>
      <c r="X169" s="442"/>
      <c r="Y169" s="224" t="s">
        <v>356</v>
      </c>
      <c r="Z169" s="224"/>
      <c r="AA169" s="431" t="s">
        <v>449</v>
      </c>
      <c r="AB169" s="431"/>
      <c r="AC169" s="443">
        <f>AP58</f>
        <v>8.1649658092772609E-5</v>
      </c>
      <c r="AD169" s="443"/>
      <c r="AE169" s="443"/>
      <c r="AF169" s="443"/>
      <c r="AG169" s="224" t="s">
        <v>338</v>
      </c>
      <c r="AH169" s="221"/>
      <c r="AK169" s="431" t="s">
        <v>449</v>
      </c>
      <c r="AL169" s="431"/>
      <c r="AM169" s="443" t="e">
        <f ca="1">AP59</f>
        <v>#N/A</v>
      </c>
      <c r="AN169" s="443"/>
      <c r="AO169" s="443"/>
      <c r="AP169" s="443"/>
      <c r="AQ169" s="224" t="s">
        <v>408</v>
      </c>
      <c r="AR169" s="221"/>
      <c r="AU169" s="221"/>
      <c r="AV169" s="221"/>
      <c r="AW169" s="221"/>
      <c r="AX169" s="221"/>
      <c r="AY169" s="221"/>
      <c r="AZ169" s="221"/>
      <c r="BA169" s="221"/>
      <c r="BB169" s="221"/>
      <c r="BC169" s="221"/>
      <c r="BD169" s="221"/>
      <c r="BE169" s="221"/>
      <c r="BF169" s="221"/>
    </row>
    <row r="170" spans="1:75" s="138" customFormat="1" ht="18.75" customHeight="1">
      <c r="A170" s="221"/>
      <c r="B170" s="221"/>
      <c r="C170" s="221"/>
      <c r="D170" s="221"/>
      <c r="E170" s="221"/>
      <c r="F170" s="431" t="s">
        <v>449</v>
      </c>
      <c r="G170" s="431"/>
      <c r="H170" s="443">
        <f>AP60</f>
        <v>8.1649658092772609E-5</v>
      </c>
      <c r="I170" s="443"/>
      <c r="J170" s="443"/>
      <c r="K170" s="443"/>
      <c r="L170" s="224" t="s">
        <v>338</v>
      </c>
      <c r="M170" s="221"/>
      <c r="P170" s="431" t="s">
        <v>449</v>
      </c>
      <c r="Q170" s="431"/>
      <c r="R170" s="443" t="e">
        <f ca="1">AP61</f>
        <v>#N/A</v>
      </c>
      <c r="S170" s="443"/>
      <c r="T170" s="443"/>
      <c r="U170" s="443"/>
      <c r="V170" s="224" t="s">
        <v>408</v>
      </c>
      <c r="W170" s="221"/>
      <c r="Z170" s="431" t="s">
        <v>448</v>
      </c>
      <c r="AA170" s="431"/>
      <c r="AB170" s="442">
        <f>AP62</f>
        <v>0</v>
      </c>
      <c r="AC170" s="442"/>
      <c r="AD170" s="442"/>
      <c r="AE170" s="224" t="s">
        <v>356</v>
      </c>
      <c r="AF170" s="224"/>
      <c r="AG170" s="219"/>
      <c r="AH170" s="265"/>
      <c r="AI170" s="265"/>
      <c r="AJ170" s="266"/>
      <c r="AK170" s="266"/>
      <c r="AL170" s="266"/>
      <c r="AM170" s="265"/>
      <c r="AN170" s="265"/>
      <c r="AO170" s="224"/>
      <c r="AP170" s="224"/>
      <c r="AQ170" s="221"/>
      <c r="AS170" s="221"/>
      <c r="AT170" s="221"/>
      <c r="AU170" s="221"/>
      <c r="AV170" s="221"/>
      <c r="AW170" s="221"/>
      <c r="AX170" s="221"/>
      <c r="AY170" s="221"/>
      <c r="AZ170" s="221"/>
      <c r="BA170" s="221"/>
      <c r="BB170" s="221"/>
      <c r="BC170" s="221"/>
      <c r="BD170" s="221"/>
      <c r="BE170" s="221"/>
      <c r="BF170" s="221"/>
    </row>
    <row r="171" spans="1:75" s="58" customFormat="1" ht="18.75" customHeight="1">
      <c r="A171" s="224"/>
      <c r="B171" s="224"/>
      <c r="C171" s="224"/>
      <c r="D171" s="224"/>
      <c r="E171" s="221" t="s">
        <v>146</v>
      </c>
      <c r="F171" s="433" t="e">
        <f ca="1">AP63</f>
        <v>#N/A</v>
      </c>
      <c r="G171" s="433"/>
      <c r="H171" s="433"/>
      <c r="I171" s="224" t="s">
        <v>145</v>
      </c>
      <c r="J171" s="224"/>
      <c r="K171" s="431" t="s">
        <v>448</v>
      </c>
      <c r="L171" s="431"/>
      <c r="M171" s="529" t="e">
        <f ca="1">AU63</f>
        <v>#N/A</v>
      </c>
      <c r="N171" s="529"/>
      <c r="O171" s="529"/>
      <c r="P171" s="224" t="s">
        <v>408</v>
      </c>
      <c r="Q171" s="224"/>
      <c r="R171" s="221"/>
      <c r="S171" s="138"/>
      <c r="T171" s="224"/>
      <c r="U171" s="224"/>
      <c r="V171" s="224"/>
      <c r="W171" s="224"/>
      <c r="X171" s="224"/>
      <c r="Y171" s="224"/>
      <c r="Z171" s="224"/>
      <c r="AA171" s="224"/>
      <c r="AB171" s="224"/>
      <c r="AC171" s="224"/>
      <c r="AD171" s="224"/>
      <c r="AE171" s="224"/>
      <c r="AF171" s="224"/>
      <c r="AG171" s="221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</row>
    <row r="172" spans="1:75" s="58" customFormat="1" ht="18.75" customHeight="1">
      <c r="A172" s="224"/>
      <c r="B172" s="224"/>
      <c r="C172" s="224"/>
      <c r="D172" s="137"/>
      <c r="E172" s="137"/>
      <c r="F172" s="137"/>
      <c r="G172" s="224"/>
      <c r="H172" s="224"/>
      <c r="I172" s="221"/>
      <c r="J172" s="221"/>
      <c r="K172" s="149"/>
      <c r="L172" s="149"/>
      <c r="M172" s="149"/>
      <c r="N172" s="149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</row>
    <row r="173" spans="1:75" s="138" customFormat="1" ht="18.75" customHeight="1">
      <c r="A173" s="221"/>
      <c r="B173" s="221"/>
      <c r="C173" s="221"/>
      <c r="D173" s="142" t="s">
        <v>450</v>
      </c>
      <c r="E173" s="221" t="s">
        <v>146</v>
      </c>
      <c r="F173" s="433" t="e">
        <f ca="1">F171</f>
        <v>#N/A</v>
      </c>
      <c r="G173" s="433"/>
      <c r="H173" s="433"/>
      <c r="I173" s="152"/>
      <c r="J173" s="220"/>
      <c r="K173" s="434" t="e">
        <f ca="1">M171</f>
        <v>#N/A</v>
      </c>
      <c r="L173" s="435"/>
      <c r="M173" s="435"/>
      <c r="N173" s="230"/>
      <c r="O173" s="230"/>
      <c r="P173" s="230"/>
      <c r="Q173" s="430" t="str">
        <f>BA63</f>
        <v>μm</v>
      </c>
      <c r="R173" s="430"/>
      <c r="T173" s="224"/>
      <c r="U173" s="224"/>
      <c r="V173" s="224"/>
      <c r="W173" s="224"/>
      <c r="X173" s="224"/>
      <c r="Y173" s="221"/>
      <c r="Z173" s="221"/>
      <c r="AA173" s="221"/>
      <c r="AB173" s="221"/>
      <c r="AC173" s="221"/>
      <c r="AD173" s="221"/>
      <c r="AE173" s="224"/>
      <c r="AF173" s="221"/>
      <c r="AG173" s="221"/>
      <c r="AH173" s="221"/>
      <c r="AI173" s="221"/>
      <c r="AJ173" s="221"/>
      <c r="AK173" s="221"/>
      <c r="AL173" s="221"/>
      <c r="AM173" s="221"/>
      <c r="AN173" s="221"/>
      <c r="AO173" s="221"/>
      <c r="AP173" s="221"/>
      <c r="AQ173" s="221"/>
      <c r="AR173" s="221"/>
      <c r="AS173" s="221"/>
      <c r="AT173" s="221"/>
      <c r="AU173" s="221"/>
      <c r="AV173" s="221"/>
      <c r="AW173" s="221"/>
      <c r="AX173" s="221"/>
      <c r="AY173" s="221"/>
      <c r="AZ173" s="221"/>
      <c r="BA173" s="221"/>
      <c r="BB173" s="221"/>
      <c r="BC173" s="221"/>
      <c r="BD173" s="221"/>
      <c r="BE173" s="221"/>
      <c r="BF173" s="221"/>
    </row>
    <row r="174" spans="1:75" s="224" customFormat="1" ht="18.75" customHeight="1"/>
    <row r="175" spans="1:75" ht="18.75" customHeight="1">
      <c r="A175" s="57" t="s">
        <v>451</v>
      </c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U175" s="230"/>
      <c r="V175" s="230"/>
      <c r="W175" s="230"/>
      <c r="X175" s="230"/>
      <c r="Y175" s="230"/>
      <c r="Z175" s="230"/>
      <c r="AA175" s="230"/>
      <c r="AB175" s="230"/>
      <c r="AC175" s="230"/>
      <c r="AD175" s="230"/>
      <c r="AE175" s="230"/>
      <c r="AF175" s="230"/>
      <c r="AG175" s="230"/>
      <c r="AH175" s="230"/>
      <c r="AI175" s="230"/>
      <c r="AJ175" s="230"/>
      <c r="AK175" s="230"/>
      <c r="AL175" s="230"/>
      <c r="AM175" s="230"/>
      <c r="AN175" s="230"/>
      <c r="AO175" s="230"/>
      <c r="AP175" s="230"/>
      <c r="AQ175" s="230"/>
      <c r="AR175" s="230"/>
      <c r="AS175" s="230"/>
      <c r="AT175" s="230"/>
      <c r="AU175" s="230"/>
      <c r="AV175" s="230"/>
      <c r="AW175" s="230"/>
      <c r="AX175" s="230"/>
      <c r="AY175" s="230"/>
      <c r="AZ175" s="230"/>
      <c r="BA175" s="230"/>
      <c r="BB175" s="230"/>
      <c r="BC175" s="230"/>
      <c r="BD175" s="230"/>
      <c r="BE175" s="230"/>
      <c r="BF175" s="230"/>
    </row>
    <row r="176" spans="1:75" ht="18.75" customHeight="1">
      <c r="A176" s="230"/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441" t="e">
        <f ca="1">Calcu!W41</f>
        <v>#N/A</v>
      </c>
      <c r="M176" s="441"/>
      <c r="N176" s="441"/>
      <c r="O176" s="441"/>
      <c r="P176" s="441"/>
      <c r="Q176" s="441"/>
      <c r="R176" s="441"/>
      <c r="S176" s="441"/>
      <c r="T176" s="441"/>
      <c r="U176" s="441"/>
      <c r="V176" s="441"/>
      <c r="W176" s="441"/>
      <c r="X176" s="441"/>
      <c r="Y176" s="441"/>
      <c r="Z176" s="441"/>
      <c r="AA176" s="441"/>
      <c r="AB176" s="441"/>
      <c r="AC176" s="441"/>
      <c r="AD176" s="441"/>
      <c r="AE176" s="441"/>
      <c r="AF176" s="441"/>
      <c r="AG176" s="441"/>
      <c r="AH176" s="441"/>
      <c r="AI176" s="441"/>
      <c r="AJ176" s="441"/>
      <c r="AK176" s="441"/>
      <c r="AL176" s="441"/>
      <c r="AM176" s="441"/>
      <c r="AN176" s="441"/>
      <c r="AO176" s="441"/>
      <c r="AP176" s="441"/>
      <c r="AQ176" s="441"/>
      <c r="AR176" s="441"/>
      <c r="AS176" s="441"/>
      <c r="AT176" s="431" t="s">
        <v>355</v>
      </c>
      <c r="AU176" s="438" t="e">
        <f ca="1">TRIM(BC63)</f>
        <v>#N/A</v>
      </c>
      <c r="AV176" s="438"/>
      <c r="AW176" s="438"/>
      <c r="AX176" s="438"/>
      <c r="AY176" s="438"/>
      <c r="AZ176" s="230"/>
      <c r="BA176" s="230"/>
      <c r="BB176" s="224"/>
      <c r="BC176" s="224"/>
      <c r="BF176" s="150"/>
      <c r="BG176" s="150"/>
      <c r="BH176" s="150"/>
      <c r="BI176" s="150"/>
      <c r="BJ176" s="150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</row>
    <row r="177" spans="1:62" ht="18.75" customHeight="1">
      <c r="A177" s="230"/>
      <c r="B177" s="230"/>
      <c r="C177" s="230"/>
      <c r="D177" s="230"/>
      <c r="E177" s="230"/>
      <c r="F177" s="230"/>
      <c r="G177" s="230"/>
      <c r="H177" s="230"/>
      <c r="I177" s="230"/>
      <c r="J177" s="230"/>
      <c r="K177" s="230"/>
      <c r="L177" s="439" t="e">
        <f ca="1">Calcu!W34</f>
        <v>#N/A</v>
      </c>
      <c r="M177" s="439"/>
      <c r="N177" s="439"/>
      <c r="O177" s="439"/>
      <c r="P177" s="431" t="s">
        <v>448</v>
      </c>
      <c r="Q177" s="439">
        <f>Calcu!W35</f>
        <v>0</v>
      </c>
      <c r="R177" s="439"/>
      <c r="S177" s="439"/>
      <c r="T177" s="439"/>
      <c r="U177" s="431" t="s">
        <v>449</v>
      </c>
      <c r="V177" s="440">
        <f>Calcu!W36</f>
        <v>0</v>
      </c>
      <c r="W177" s="440"/>
      <c r="X177" s="440"/>
      <c r="Y177" s="440"/>
      <c r="Z177" s="431" t="s">
        <v>449</v>
      </c>
      <c r="AA177" s="439" t="e">
        <f ca="1">Calcu!W37</f>
        <v>#N/A</v>
      </c>
      <c r="AB177" s="439"/>
      <c r="AC177" s="439"/>
      <c r="AD177" s="439"/>
      <c r="AE177" s="431" t="s">
        <v>449</v>
      </c>
      <c r="AF177" s="440">
        <f>Calcu!W38</f>
        <v>0</v>
      </c>
      <c r="AG177" s="440"/>
      <c r="AH177" s="440"/>
      <c r="AI177" s="440"/>
      <c r="AJ177" s="431" t="s">
        <v>449</v>
      </c>
      <c r="AK177" s="440" t="e">
        <f ca="1">Calcu!W39</f>
        <v>#N/A</v>
      </c>
      <c r="AL177" s="440"/>
      <c r="AM177" s="440"/>
      <c r="AN177" s="440"/>
      <c r="AO177" s="431" t="s">
        <v>449</v>
      </c>
      <c r="AP177" s="440">
        <f>Calcu!W40</f>
        <v>0</v>
      </c>
      <c r="AQ177" s="440"/>
      <c r="AR177" s="440"/>
      <c r="AS177" s="440"/>
      <c r="AT177" s="431"/>
      <c r="AU177" s="438"/>
      <c r="AV177" s="438"/>
      <c r="AW177" s="438"/>
      <c r="AX177" s="438"/>
      <c r="AY177" s="438"/>
      <c r="AZ177" s="230"/>
      <c r="BA177" s="230"/>
      <c r="BB177" s="230"/>
      <c r="BC177" s="230"/>
      <c r="BF177" s="150"/>
      <c r="BG177" s="150"/>
      <c r="BH177" s="150"/>
      <c r="BI177" s="150"/>
      <c r="BJ177" s="150"/>
    </row>
    <row r="178" spans="1:62" ht="18.75" customHeight="1">
      <c r="A178" s="230"/>
      <c r="B178" s="230"/>
      <c r="C178" s="230"/>
      <c r="D178" s="230"/>
      <c r="E178" s="230"/>
      <c r="F178" s="230"/>
      <c r="G178" s="230"/>
      <c r="H178" s="230"/>
      <c r="I178" s="230"/>
      <c r="J178" s="230"/>
      <c r="K178" s="230"/>
      <c r="L178" s="431" t="str">
        <f>BC56</f>
        <v>∞</v>
      </c>
      <c r="M178" s="431"/>
      <c r="N178" s="431"/>
      <c r="O178" s="431"/>
      <c r="P178" s="431"/>
      <c r="Q178" s="431">
        <f>BC57</f>
        <v>4</v>
      </c>
      <c r="R178" s="431"/>
      <c r="S178" s="431"/>
      <c r="T178" s="431"/>
      <c r="U178" s="431"/>
      <c r="V178" s="431">
        <f>BC58</f>
        <v>100</v>
      </c>
      <c r="W178" s="431"/>
      <c r="X178" s="431"/>
      <c r="Y178" s="431"/>
      <c r="Z178" s="431"/>
      <c r="AA178" s="431">
        <f>BC59</f>
        <v>12</v>
      </c>
      <c r="AB178" s="431"/>
      <c r="AC178" s="431"/>
      <c r="AD178" s="431"/>
      <c r="AE178" s="431"/>
      <c r="AF178" s="432">
        <f>BC60</f>
        <v>100</v>
      </c>
      <c r="AG178" s="432"/>
      <c r="AH178" s="432"/>
      <c r="AI178" s="432"/>
      <c r="AJ178" s="431"/>
      <c r="AK178" s="431">
        <f>BC61</f>
        <v>12</v>
      </c>
      <c r="AL178" s="431"/>
      <c r="AM178" s="431"/>
      <c r="AN178" s="431"/>
      <c r="AO178" s="431"/>
      <c r="AP178" s="431" t="str">
        <f>BC62</f>
        <v>∞</v>
      </c>
      <c r="AQ178" s="431"/>
      <c r="AR178" s="431"/>
      <c r="AS178" s="431"/>
      <c r="AT178" s="230"/>
      <c r="AU178" s="230"/>
      <c r="AV178" s="230"/>
      <c r="AW178" s="230"/>
      <c r="AX178" s="230"/>
      <c r="AY178" s="230"/>
      <c r="AZ178" s="230"/>
      <c r="BA178" s="230"/>
      <c r="BB178" s="230"/>
      <c r="BC178" s="230"/>
    </row>
    <row r="179" spans="1:62" ht="18.75" customHeight="1">
      <c r="A179" s="230"/>
      <c r="B179" s="230"/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V179" s="230"/>
      <c r="W179" s="230"/>
      <c r="X179" s="230"/>
      <c r="Y179" s="230"/>
      <c r="Z179" s="230"/>
      <c r="AA179" s="230"/>
      <c r="AB179" s="230"/>
      <c r="AC179" s="230"/>
      <c r="AD179" s="230"/>
      <c r="AE179" s="230"/>
      <c r="AF179" s="230"/>
      <c r="AG179" s="230"/>
      <c r="AH179" s="230"/>
      <c r="AI179" s="230"/>
      <c r="AJ179" s="230"/>
      <c r="AK179" s="230"/>
      <c r="AL179" s="230"/>
      <c r="AM179" s="230"/>
      <c r="AN179" s="230"/>
      <c r="AO179" s="230"/>
      <c r="AP179" s="230"/>
      <c r="AQ179" s="230"/>
      <c r="AR179" s="230"/>
      <c r="AS179" s="230"/>
      <c r="AT179" s="230"/>
      <c r="AU179" s="230"/>
      <c r="AV179" s="230"/>
      <c r="AW179" s="230"/>
      <c r="AX179" s="230"/>
      <c r="AY179" s="230"/>
      <c r="AZ179" s="230"/>
      <c r="BA179" s="230"/>
      <c r="BB179" s="230"/>
      <c r="BC179" s="230"/>
      <c r="BD179" s="230"/>
      <c r="BE179" s="230"/>
      <c r="BF179" s="230"/>
      <c r="BG179" s="230"/>
      <c r="BH179" s="230"/>
    </row>
    <row r="180" spans="1:62" ht="18.75" customHeight="1">
      <c r="A180" s="57" t="s">
        <v>452</v>
      </c>
      <c r="B180" s="230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230"/>
      <c r="Z180" s="230"/>
      <c r="AA180" s="230"/>
      <c r="AB180" s="230"/>
      <c r="AC180" s="230"/>
      <c r="AD180" s="230"/>
      <c r="AE180" s="230"/>
      <c r="AF180" s="230"/>
      <c r="AG180" s="230"/>
      <c r="AH180" s="230"/>
      <c r="AI180" s="230"/>
      <c r="AJ180" s="230"/>
      <c r="AK180" s="230"/>
      <c r="AL180" s="230"/>
      <c r="AM180" s="230"/>
      <c r="AN180" s="230"/>
      <c r="AO180" s="230"/>
      <c r="AP180" s="230"/>
      <c r="AQ180" s="230"/>
      <c r="AR180" s="230"/>
      <c r="AS180" s="230"/>
      <c r="AT180" s="230"/>
      <c r="AU180" s="230"/>
      <c r="AV180" s="230"/>
      <c r="AW180" s="230"/>
      <c r="AX180" s="230"/>
      <c r="AY180" s="230"/>
      <c r="AZ180" s="230"/>
      <c r="BA180" s="230"/>
      <c r="BB180" s="230"/>
      <c r="BC180" s="230"/>
      <c r="BD180" s="230"/>
    </row>
    <row r="181" spans="1:62" ht="18.75" customHeight="1">
      <c r="A181" s="57"/>
      <c r="B181" s="230" t="s">
        <v>453</v>
      </c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V181" s="230"/>
      <c r="W181" s="230"/>
      <c r="X181" s="230"/>
      <c r="Y181" s="230"/>
      <c r="Z181" s="230"/>
      <c r="AA181" s="230"/>
      <c r="AB181" s="230"/>
      <c r="AC181" s="230"/>
      <c r="AD181" s="230"/>
      <c r="AE181" s="230"/>
      <c r="AF181" s="230"/>
      <c r="AG181" s="230"/>
      <c r="AH181" s="230"/>
      <c r="AI181" s="230"/>
      <c r="AJ181" s="230"/>
      <c r="AK181" s="230"/>
      <c r="AL181" s="230"/>
      <c r="AM181" s="230"/>
      <c r="AN181" s="230"/>
      <c r="AO181" s="230"/>
      <c r="AP181" s="230"/>
      <c r="AQ181" s="230"/>
      <c r="AR181" s="230"/>
      <c r="AS181" s="230"/>
      <c r="AT181" s="230"/>
      <c r="AU181" s="230"/>
      <c r="AV181" s="230"/>
      <c r="AW181" s="230"/>
      <c r="AX181" s="230"/>
      <c r="AY181" s="230"/>
      <c r="AZ181" s="230"/>
      <c r="BA181" s="230"/>
      <c r="BB181" s="230"/>
      <c r="BC181" s="230"/>
      <c r="BD181" s="230"/>
    </row>
    <row r="182" spans="1:62" ht="18.75" customHeight="1">
      <c r="A182" s="57"/>
      <c r="B182" s="230"/>
      <c r="C182" s="230" t="s">
        <v>454</v>
      </c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  <c r="AA182" s="230"/>
      <c r="AB182" s="230"/>
      <c r="AC182" s="230"/>
      <c r="AD182" s="230"/>
      <c r="AE182" s="230"/>
      <c r="AF182" s="230"/>
      <c r="AG182" s="230"/>
      <c r="AH182" s="230"/>
      <c r="AI182" s="230"/>
      <c r="AJ182" s="230"/>
      <c r="AK182" s="230"/>
      <c r="AL182" s="230"/>
      <c r="AM182" s="230"/>
      <c r="AN182" s="230"/>
      <c r="AO182" s="230"/>
      <c r="AP182" s="230"/>
      <c r="AQ182" s="230"/>
      <c r="AR182" s="230"/>
      <c r="AS182" s="230"/>
      <c r="AT182" s="230"/>
      <c r="AU182" s="230"/>
      <c r="AV182" s="230"/>
      <c r="AW182" s="230"/>
      <c r="AX182" s="230"/>
      <c r="AY182" s="230"/>
      <c r="AZ182" s="230"/>
      <c r="BA182" s="230"/>
      <c r="BB182" s="230"/>
      <c r="BC182" s="230"/>
      <c r="BD182" s="230"/>
    </row>
    <row r="183" spans="1:62" ht="18.75" customHeight="1">
      <c r="A183" s="57"/>
      <c r="B183" s="230"/>
      <c r="C183" s="56" t="s">
        <v>455</v>
      </c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0"/>
      <c r="W183" s="230"/>
      <c r="X183" s="230"/>
      <c r="Y183" s="230"/>
      <c r="Z183" s="230"/>
      <c r="AA183" s="230"/>
      <c r="AB183" s="230"/>
      <c r="AC183" s="230"/>
      <c r="AD183" s="230"/>
      <c r="AE183" s="230"/>
      <c r="AF183" s="230"/>
      <c r="AG183" s="230"/>
      <c r="AH183" s="230"/>
      <c r="AI183" s="230"/>
      <c r="AJ183" s="230"/>
      <c r="AK183" s="230"/>
      <c r="AL183" s="230"/>
      <c r="AM183" s="230"/>
      <c r="AN183" s="230"/>
      <c r="AO183" s="230"/>
      <c r="AP183" s="230"/>
      <c r="AQ183" s="230"/>
      <c r="AR183" s="230"/>
      <c r="AS183" s="230"/>
      <c r="AT183" s="230"/>
      <c r="AU183" s="230"/>
      <c r="AV183" s="230"/>
      <c r="AW183" s="230"/>
      <c r="AX183" s="230"/>
      <c r="AY183" s="230"/>
      <c r="AZ183" s="230"/>
      <c r="BA183" s="230"/>
      <c r="BB183" s="230"/>
      <c r="BC183" s="230"/>
      <c r="BD183" s="230"/>
    </row>
    <row r="184" spans="1:62" ht="18.75" customHeight="1">
      <c r="A184" s="57"/>
      <c r="B184" s="230"/>
      <c r="C184" s="224" t="s">
        <v>456</v>
      </c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  <c r="AA184" s="230"/>
      <c r="AB184" s="230"/>
      <c r="AC184" s="230"/>
      <c r="AD184" s="230"/>
      <c r="AE184" s="230"/>
      <c r="AF184" s="230"/>
      <c r="AG184" s="230"/>
      <c r="AH184" s="230"/>
      <c r="AI184" s="230"/>
      <c r="AJ184" s="230"/>
      <c r="AK184" s="230"/>
      <c r="AL184" s="230"/>
      <c r="AM184" s="230"/>
      <c r="AN184" s="230"/>
      <c r="AO184" s="230"/>
      <c r="AP184" s="230"/>
      <c r="AQ184" s="230"/>
      <c r="AR184" s="230"/>
      <c r="AS184" s="230"/>
      <c r="AT184" s="230"/>
      <c r="AU184" s="230"/>
      <c r="AV184" s="230"/>
      <c r="AW184" s="230"/>
      <c r="AX184" s="230"/>
      <c r="AY184" s="230"/>
      <c r="AZ184" s="230"/>
      <c r="BA184" s="230"/>
      <c r="BB184" s="230"/>
      <c r="BC184" s="230"/>
      <c r="BD184" s="230"/>
    </row>
    <row r="185" spans="1:62" ht="18.75" customHeight="1">
      <c r="A185" s="57"/>
      <c r="B185" s="230"/>
      <c r="D185" s="230"/>
      <c r="E185" s="142"/>
      <c r="F185" s="230"/>
      <c r="G185" s="203"/>
      <c r="H185" s="221"/>
      <c r="I185" s="221"/>
      <c r="J185" s="221"/>
      <c r="R185" s="142"/>
      <c r="S185" s="151"/>
      <c r="T185" s="151"/>
      <c r="U185" s="151"/>
      <c r="V185" s="151"/>
      <c r="W185" s="151"/>
      <c r="X185" s="230"/>
      <c r="Y185" s="230"/>
      <c r="Z185" s="230"/>
      <c r="AA185" s="230"/>
      <c r="AB185" s="230"/>
      <c r="AC185" s="230"/>
      <c r="AD185" s="230"/>
      <c r="AE185" s="230"/>
      <c r="AF185" s="230"/>
      <c r="AG185" s="230"/>
      <c r="AH185" s="230"/>
      <c r="AI185" s="230"/>
      <c r="AJ185" s="230"/>
      <c r="AK185" s="230"/>
      <c r="AL185" s="230"/>
      <c r="AM185" s="230"/>
      <c r="AN185" s="230"/>
      <c r="AO185" s="230"/>
      <c r="AP185" s="230"/>
      <c r="AQ185" s="230"/>
      <c r="AR185" s="230"/>
      <c r="AS185" s="230"/>
      <c r="AT185" s="230"/>
      <c r="AU185" s="230"/>
      <c r="AV185" s="230"/>
      <c r="AW185" s="230"/>
      <c r="AX185" s="230"/>
      <c r="AY185" s="230"/>
      <c r="AZ185" s="230"/>
      <c r="BA185" s="230"/>
      <c r="BB185" s="230"/>
      <c r="BC185" s="230"/>
      <c r="BD185" s="230"/>
    </row>
    <row r="186" spans="1:62" ht="18.75" customHeight="1">
      <c r="A186" s="57"/>
      <c r="B186" s="230" t="s">
        <v>453</v>
      </c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30"/>
      <c r="AG186" s="230"/>
      <c r="AH186" s="230"/>
      <c r="AI186" s="230"/>
      <c r="AJ186" s="230"/>
      <c r="AK186" s="230"/>
      <c r="AL186" s="230"/>
      <c r="AM186" s="230"/>
      <c r="AN186" s="230"/>
      <c r="AO186" s="230"/>
      <c r="AP186" s="230"/>
      <c r="AQ186" s="230"/>
      <c r="AR186" s="230"/>
      <c r="AS186" s="230"/>
      <c r="AT186" s="230"/>
      <c r="AU186" s="230"/>
      <c r="AV186" s="230"/>
      <c r="AW186" s="230"/>
      <c r="AX186" s="230"/>
      <c r="AY186" s="230"/>
      <c r="AZ186" s="230"/>
      <c r="BA186" s="230"/>
      <c r="BB186" s="230"/>
      <c r="BC186" s="230"/>
      <c r="BD186" s="230"/>
    </row>
    <row r="187" spans="1:62" ht="18.75" customHeight="1">
      <c r="A187" s="57"/>
      <c r="B187" s="230"/>
      <c r="C187" s="230" t="s">
        <v>457</v>
      </c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  <c r="AA187" s="230"/>
      <c r="AB187" s="230"/>
      <c r="AC187" s="230"/>
      <c r="AD187" s="230"/>
      <c r="AE187" s="230"/>
      <c r="AF187" s="230"/>
      <c r="AG187" s="230"/>
      <c r="AH187" s="230"/>
      <c r="AI187" s="230"/>
      <c r="AJ187" s="230"/>
      <c r="AK187" s="230"/>
      <c r="AL187" s="230"/>
      <c r="AM187" s="230"/>
      <c r="AN187" s="230"/>
      <c r="AO187" s="230"/>
      <c r="AP187" s="230"/>
      <c r="AQ187" s="230"/>
      <c r="AR187" s="230"/>
      <c r="AS187" s="230"/>
      <c r="AT187" s="230"/>
      <c r="AU187" s="230"/>
      <c r="AV187" s="230"/>
      <c r="AW187" s="230"/>
      <c r="AX187" s="230"/>
      <c r="AY187" s="230"/>
      <c r="AZ187" s="230"/>
      <c r="BA187" s="230"/>
      <c r="BB187" s="230"/>
      <c r="BC187" s="230"/>
      <c r="BD187" s="230"/>
    </row>
    <row r="188" spans="1:62" ht="18.75" customHeight="1">
      <c r="B188" s="230"/>
      <c r="C188" s="230" t="s">
        <v>458</v>
      </c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AF188" s="230"/>
      <c r="AG188" s="230"/>
      <c r="AH188" s="230"/>
      <c r="AI188" s="230"/>
      <c r="AJ188" s="230"/>
      <c r="AK188" s="230"/>
      <c r="AL188" s="230"/>
      <c r="AM188" s="230"/>
      <c r="AN188" s="230"/>
      <c r="AO188" s="230"/>
      <c r="AP188" s="230"/>
      <c r="AQ188" s="230"/>
      <c r="AR188" s="230"/>
      <c r="AS188" s="230"/>
      <c r="AT188" s="230"/>
      <c r="AU188" s="230"/>
      <c r="AV188" s="230"/>
      <c r="AW188" s="230"/>
      <c r="AX188" s="230"/>
      <c r="AY188" s="230"/>
      <c r="AZ188" s="230"/>
      <c r="BA188" s="230"/>
      <c r="BB188" s="230"/>
      <c r="BC188" s="230"/>
      <c r="BD188" s="230"/>
    </row>
    <row r="189" spans="1:62" ht="18.75" customHeight="1">
      <c r="A189" s="230"/>
      <c r="B189" s="230"/>
      <c r="C189" s="56" t="s">
        <v>459</v>
      </c>
      <c r="AL189" s="230"/>
      <c r="AM189" s="230"/>
      <c r="AN189" s="230"/>
      <c r="AO189" s="230"/>
      <c r="AP189" s="230"/>
      <c r="AQ189" s="230"/>
      <c r="AR189" s="230"/>
      <c r="AS189" s="230"/>
      <c r="AT189" s="230"/>
      <c r="AU189" s="230"/>
      <c r="AV189" s="230"/>
      <c r="AW189" s="230"/>
      <c r="AX189" s="230"/>
      <c r="AY189" s="230"/>
      <c r="AZ189" s="230"/>
      <c r="BA189" s="230"/>
      <c r="BB189" s="230"/>
    </row>
    <row r="190" spans="1:62" ht="18.75" customHeight="1">
      <c r="A190" s="230"/>
      <c r="B190" s="230"/>
      <c r="AL190" s="230"/>
      <c r="AM190" s="230"/>
      <c r="AN190" s="230"/>
      <c r="AO190" s="230"/>
      <c r="AP190" s="230"/>
      <c r="AQ190" s="230"/>
      <c r="AR190" s="230"/>
      <c r="AS190" s="230"/>
      <c r="AT190" s="230"/>
      <c r="AU190" s="230"/>
      <c r="AV190" s="230"/>
      <c r="AW190" s="230"/>
      <c r="AX190" s="230"/>
      <c r="AY190" s="230"/>
      <c r="AZ190" s="230"/>
      <c r="BA190" s="230"/>
      <c r="BB190" s="230"/>
    </row>
    <row r="191" spans="1:62" ht="18.75" customHeight="1">
      <c r="A191" s="230"/>
      <c r="B191" s="230"/>
      <c r="C191" s="230"/>
      <c r="D191" s="230"/>
      <c r="E191" s="59"/>
      <c r="F191" s="230"/>
      <c r="G191" s="230"/>
      <c r="H191" s="203" t="s">
        <v>460</v>
      </c>
      <c r="I191" s="431" t="e">
        <f ca="1">Calcu!E56</f>
        <v>#N/A</v>
      </c>
      <c r="J191" s="431"/>
      <c r="K191" s="431"/>
      <c r="L191" s="225" t="s">
        <v>461</v>
      </c>
      <c r="M191" s="433" t="e">
        <f ca="1">F173</f>
        <v>#N/A</v>
      </c>
      <c r="N191" s="433"/>
      <c r="O191" s="433"/>
      <c r="P191" s="152"/>
      <c r="Q191" s="220"/>
      <c r="R191" s="434" t="e">
        <f ca="1">K173</f>
        <v>#N/A</v>
      </c>
      <c r="S191" s="435"/>
      <c r="T191" s="435"/>
      <c r="U191" s="230"/>
      <c r="V191" s="230"/>
      <c r="W191" s="230"/>
      <c r="X191" s="430" t="str">
        <f>Q173</f>
        <v>μm</v>
      </c>
      <c r="Y191" s="430"/>
      <c r="Z191" s="225" t="s">
        <v>462</v>
      </c>
      <c r="AA191" s="433" t="e">
        <f ca="1">Calcu!C45</f>
        <v>#N/A</v>
      </c>
      <c r="AB191" s="433"/>
      <c r="AC191" s="433"/>
      <c r="AD191" s="152"/>
      <c r="AE191" s="220"/>
      <c r="AF191" s="434" t="e">
        <f ca="1">Calcu!D45</f>
        <v>#N/A</v>
      </c>
      <c r="AG191" s="435"/>
      <c r="AH191" s="435"/>
      <c r="AI191" s="230"/>
      <c r="AJ191" s="230"/>
      <c r="AK191" s="230"/>
      <c r="AL191" s="430" t="str">
        <f>X191</f>
        <v>μm</v>
      </c>
      <c r="AM191" s="430"/>
      <c r="AN191" s="221" t="s">
        <v>463</v>
      </c>
      <c r="AO191" s="436" t="e">
        <f ca="1">AA191</f>
        <v>#N/A</v>
      </c>
      <c r="AP191" s="436"/>
      <c r="AQ191" s="436"/>
      <c r="AR191" s="152"/>
      <c r="AS191" s="437" t="e">
        <f ca="1">AF191</f>
        <v>#N/A</v>
      </c>
      <c r="AT191" s="437"/>
      <c r="AU191" s="437"/>
      <c r="AV191" s="219"/>
      <c r="AW191" s="230"/>
      <c r="AX191" s="230"/>
      <c r="AY191" s="230"/>
      <c r="AZ191" s="430" t="str">
        <f>AL191</f>
        <v>μm</v>
      </c>
      <c r="BA191" s="430"/>
    </row>
    <row r="196" spans="1:44" s="68" customFormat="1" ht="31.5">
      <c r="A196" s="67" t="s">
        <v>513</v>
      </c>
    </row>
    <row r="197" spans="1:44" s="68" customFormat="1" ht="18.75" customHeight="1"/>
    <row r="198" spans="1:44" s="68" customFormat="1" ht="18.75" customHeight="1">
      <c r="A198" s="69" t="s">
        <v>291</v>
      </c>
    </row>
    <row r="199" spans="1:44" s="68" customFormat="1" ht="18.75" customHeight="1">
      <c r="B199" s="500" t="s">
        <v>60</v>
      </c>
      <c r="C199" s="500"/>
      <c r="D199" s="500"/>
      <c r="E199" s="500"/>
      <c r="F199" s="500"/>
      <c r="G199" s="500"/>
      <c r="H199" s="523" t="s">
        <v>220</v>
      </c>
      <c r="I199" s="523"/>
      <c r="J199" s="523"/>
      <c r="K199" s="523"/>
      <c r="L199" s="523"/>
      <c r="M199" s="523"/>
      <c r="N199" s="500" t="s">
        <v>30</v>
      </c>
      <c r="O199" s="500"/>
      <c r="P199" s="500"/>
      <c r="Q199" s="500"/>
      <c r="R199" s="500"/>
      <c r="S199" s="500"/>
      <c r="T199" s="500" t="s">
        <v>294</v>
      </c>
      <c r="U199" s="500"/>
      <c r="V199" s="500"/>
      <c r="W199" s="500"/>
      <c r="X199" s="500"/>
      <c r="Y199" s="500"/>
    </row>
    <row r="200" spans="1:44" s="68" customFormat="1" ht="18.75" customHeight="1">
      <c r="B200" s="501">
        <f>Calcu!H64</f>
        <v>0</v>
      </c>
      <c r="C200" s="501"/>
      <c r="D200" s="501"/>
      <c r="E200" s="501"/>
      <c r="F200" s="501"/>
      <c r="G200" s="501"/>
      <c r="H200" s="524">
        <f>Calcu!I64</f>
        <v>1</v>
      </c>
      <c r="I200" s="524"/>
      <c r="J200" s="524"/>
      <c r="K200" s="524"/>
      <c r="L200" s="524"/>
      <c r="M200" s="524"/>
      <c r="N200" s="501" t="s">
        <v>500</v>
      </c>
      <c r="O200" s="501"/>
      <c r="P200" s="501"/>
      <c r="Q200" s="501"/>
      <c r="R200" s="501"/>
      <c r="S200" s="501"/>
      <c r="T200" s="501" t="s">
        <v>501</v>
      </c>
      <c r="U200" s="501"/>
      <c r="V200" s="501"/>
      <c r="W200" s="501"/>
      <c r="X200" s="501"/>
      <c r="Y200" s="501"/>
    </row>
    <row r="201" spans="1:44" s="68" customFormat="1" ht="18.75" customHeight="1"/>
    <row r="202" spans="1:44" ht="18.75" customHeight="1">
      <c r="A202" s="57" t="s">
        <v>295</v>
      </c>
      <c r="B202" s="268"/>
      <c r="C202" s="268"/>
      <c r="D202" s="268"/>
      <c r="E202" s="268"/>
      <c r="F202" s="268"/>
      <c r="G202" s="268"/>
      <c r="H202" s="268"/>
      <c r="I202" s="268"/>
      <c r="J202" s="268"/>
      <c r="K202" s="268"/>
      <c r="L202" s="268"/>
      <c r="M202" s="268"/>
      <c r="N202" s="268"/>
      <c r="O202" s="268"/>
      <c r="P202" s="268"/>
      <c r="Q202" s="268"/>
      <c r="R202" s="268"/>
      <c r="S202" s="268"/>
      <c r="T202" s="268"/>
      <c r="U202" s="268"/>
      <c r="V202" s="268"/>
      <c r="W202" s="268"/>
      <c r="X202" s="268"/>
      <c r="Y202" s="268"/>
      <c r="Z202" s="268"/>
      <c r="AA202" s="268"/>
      <c r="AB202" s="268"/>
      <c r="AC202" s="268"/>
      <c r="AD202" s="268"/>
      <c r="AE202" s="268"/>
      <c r="AF202" s="268"/>
      <c r="AG202" s="268"/>
      <c r="AH202" s="268"/>
      <c r="AI202" s="268"/>
      <c r="AJ202" s="268"/>
      <c r="AK202" s="268"/>
      <c r="AL202" s="268"/>
      <c r="AM202" s="268"/>
      <c r="AN202" s="268"/>
      <c r="AO202" s="268"/>
      <c r="AP202" s="268"/>
      <c r="AQ202" s="268"/>
      <c r="AR202" s="268"/>
    </row>
    <row r="203" spans="1:44" ht="18.75" customHeight="1">
      <c r="A203" s="57"/>
      <c r="B203" s="508" t="s">
        <v>92</v>
      </c>
      <c r="C203" s="509"/>
      <c r="D203" s="509"/>
      <c r="E203" s="509"/>
      <c r="F203" s="510"/>
      <c r="G203" s="502" t="str">
        <f>N200&amp;" 지시값"</f>
        <v>비접촉 좌표 측정기 지시값</v>
      </c>
      <c r="H203" s="503"/>
      <c r="I203" s="503"/>
      <c r="J203" s="503"/>
      <c r="K203" s="503"/>
      <c r="L203" s="503"/>
      <c r="M203" s="503"/>
      <c r="N203" s="503"/>
      <c r="O203" s="503"/>
      <c r="P203" s="503"/>
      <c r="Q203" s="503"/>
      <c r="R203" s="503"/>
      <c r="S203" s="503"/>
      <c r="T203" s="503"/>
      <c r="U203" s="503"/>
      <c r="V203" s="503"/>
      <c r="W203" s="503"/>
      <c r="X203" s="503"/>
      <c r="Y203" s="503"/>
      <c r="Z203" s="503"/>
      <c r="AA203" s="503"/>
      <c r="AB203" s="503"/>
      <c r="AC203" s="503"/>
      <c r="AD203" s="503"/>
      <c r="AE203" s="504"/>
      <c r="AF203" s="508" t="s">
        <v>297</v>
      </c>
      <c r="AG203" s="509"/>
      <c r="AH203" s="509"/>
      <c r="AI203" s="509"/>
      <c r="AJ203" s="510"/>
      <c r="AK203" s="508" t="s">
        <v>230</v>
      </c>
      <c r="AL203" s="509"/>
      <c r="AM203" s="509"/>
      <c r="AN203" s="509"/>
      <c r="AO203" s="510"/>
    </row>
    <row r="204" spans="1:44" ht="18.75" customHeight="1">
      <c r="A204" s="57"/>
      <c r="B204" s="511"/>
      <c r="C204" s="512"/>
      <c r="D204" s="512"/>
      <c r="E204" s="512"/>
      <c r="F204" s="513"/>
      <c r="G204" s="502" t="s">
        <v>240</v>
      </c>
      <c r="H204" s="503"/>
      <c r="I204" s="503"/>
      <c r="J204" s="503"/>
      <c r="K204" s="504"/>
      <c r="L204" s="502" t="s">
        <v>241</v>
      </c>
      <c r="M204" s="503"/>
      <c r="N204" s="503"/>
      <c r="O204" s="503"/>
      <c r="P204" s="504"/>
      <c r="Q204" s="502" t="s">
        <v>300</v>
      </c>
      <c r="R204" s="503"/>
      <c r="S204" s="503"/>
      <c r="T204" s="503"/>
      <c r="U204" s="504"/>
      <c r="V204" s="502" t="s">
        <v>301</v>
      </c>
      <c r="W204" s="503"/>
      <c r="X204" s="503"/>
      <c r="Y204" s="503"/>
      <c r="Z204" s="504"/>
      <c r="AA204" s="502" t="s">
        <v>302</v>
      </c>
      <c r="AB204" s="503"/>
      <c r="AC204" s="503"/>
      <c r="AD204" s="503"/>
      <c r="AE204" s="504"/>
      <c r="AF204" s="511"/>
      <c r="AG204" s="512"/>
      <c r="AH204" s="512"/>
      <c r="AI204" s="512"/>
      <c r="AJ204" s="513"/>
      <c r="AK204" s="511"/>
      <c r="AL204" s="512"/>
      <c r="AM204" s="512"/>
      <c r="AN204" s="512"/>
      <c r="AO204" s="513"/>
    </row>
    <row r="205" spans="1:44" ht="18.75" customHeight="1">
      <c r="A205" s="57"/>
      <c r="B205" s="502" t="s">
        <v>177</v>
      </c>
      <c r="C205" s="503"/>
      <c r="D205" s="503"/>
      <c r="E205" s="503"/>
      <c r="F205" s="504"/>
      <c r="G205" s="502" t="str">
        <f>B205</f>
        <v>mm</v>
      </c>
      <c r="H205" s="503"/>
      <c r="I205" s="503"/>
      <c r="J205" s="503"/>
      <c r="K205" s="504"/>
      <c r="L205" s="502" t="str">
        <f>G205</f>
        <v>mm</v>
      </c>
      <c r="M205" s="503"/>
      <c r="N205" s="503"/>
      <c r="O205" s="503"/>
      <c r="P205" s="504"/>
      <c r="Q205" s="502" t="str">
        <f>L205</f>
        <v>mm</v>
      </c>
      <c r="R205" s="503"/>
      <c r="S205" s="503"/>
      <c r="T205" s="503"/>
      <c r="U205" s="504"/>
      <c r="V205" s="502" t="str">
        <f>Q205</f>
        <v>mm</v>
      </c>
      <c r="W205" s="503"/>
      <c r="X205" s="503"/>
      <c r="Y205" s="503"/>
      <c r="Z205" s="504"/>
      <c r="AA205" s="502" t="str">
        <f>V205</f>
        <v>mm</v>
      </c>
      <c r="AB205" s="503"/>
      <c r="AC205" s="503"/>
      <c r="AD205" s="503"/>
      <c r="AE205" s="504"/>
      <c r="AF205" s="502" t="s">
        <v>177</v>
      </c>
      <c r="AG205" s="503"/>
      <c r="AH205" s="503"/>
      <c r="AI205" s="503"/>
      <c r="AJ205" s="504"/>
      <c r="AK205" s="502" t="s">
        <v>177</v>
      </c>
      <c r="AL205" s="503"/>
      <c r="AM205" s="503"/>
      <c r="AN205" s="503"/>
      <c r="AO205" s="504"/>
    </row>
    <row r="206" spans="1:44" ht="18.75" customHeight="1">
      <c r="A206" s="57"/>
      <c r="B206" s="505" t="str">
        <f>Calcu!T70</f>
        <v/>
      </c>
      <c r="C206" s="458"/>
      <c r="D206" s="458"/>
      <c r="E206" s="458"/>
      <c r="F206" s="506"/>
      <c r="G206" s="505" t="str">
        <f>IF(Calcu!B70=TRUE,Calcu!E70*$H$200,"")</f>
        <v/>
      </c>
      <c r="H206" s="458"/>
      <c r="I206" s="458"/>
      <c r="J206" s="458"/>
      <c r="K206" s="506"/>
      <c r="L206" s="505" t="str">
        <f>IF(Calcu!B70=TRUE,Calcu!F70*H$200,"")</f>
        <v/>
      </c>
      <c r="M206" s="458"/>
      <c r="N206" s="458"/>
      <c r="O206" s="458"/>
      <c r="P206" s="506"/>
      <c r="Q206" s="505" t="str">
        <f>IF(Calcu!B70=TRUE,Calcu!G70*H$200,"")</f>
        <v/>
      </c>
      <c r="R206" s="458"/>
      <c r="S206" s="458"/>
      <c r="T206" s="458"/>
      <c r="U206" s="506"/>
      <c r="V206" s="505" t="str">
        <f>IF(Calcu!B70=TRUE,Calcu!H70*H$200,"")</f>
        <v/>
      </c>
      <c r="W206" s="458"/>
      <c r="X206" s="458"/>
      <c r="Y206" s="458"/>
      <c r="Z206" s="506"/>
      <c r="AA206" s="505" t="str">
        <f>IF(Calcu!B70=TRUE,Calcu!I70*H$200,"")</f>
        <v/>
      </c>
      <c r="AB206" s="458"/>
      <c r="AC206" s="458"/>
      <c r="AD206" s="458"/>
      <c r="AE206" s="506"/>
      <c r="AF206" s="505" t="str">
        <f>Calcu!M70</f>
        <v/>
      </c>
      <c r="AG206" s="458"/>
      <c r="AH206" s="458"/>
      <c r="AI206" s="458"/>
      <c r="AJ206" s="506"/>
      <c r="AK206" s="505" t="str">
        <f>Calcu!K70</f>
        <v/>
      </c>
      <c r="AL206" s="458"/>
      <c r="AM206" s="458"/>
      <c r="AN206" s="458"/>
      <c r="AO206" s="506"/>
    </row>
    <row r="207" spans="1:44" ht="18.75" customHeight="1">
      <c r="A207" s="57"/>
      <c r="B207" s="505" t="str">
        <f>Calcu!T71</f>
        <v/>
      </c>
      <c r="C207" s="458"/>
      <c r="D207" s="458"/>
      <c r="E207" s="458"/>
      <c r="F207" s="506"/>
      <c r="G207" s="505" t="str">
        <f>IF(Calcu!B71=TRUE,Calcu!E71*$H$200,"")</f>
        <v/>
      </c>
      <c r="H207" s="458"/>
      <c r="I207" s="458"/>
      <c r="J207" s="458"/>
      <c r="K207" s="506"/>
      <c r="L207" s="505" t="str">
        <f>IF(Calcu!B71=TRUE,Calcu!F71*H$200,"")</f>
        <v/>
      </c>
      <c r="M207" s="458"/>
      <c r="N207" s="458"/>
      <c r="O207" s="458"/>
      <c r="P207" s="506"/>
      <c r="Q207" s="505" t="str">
        <f>IF(Calcu!B71=TRUE,Calcu!G71*H$200,"")</f>
        <v/>
      </c>
      <c r="R207" s="458"/>
      <c r="S207" s="458"/>
      <c r="T207" s="458"/>
      <c r="U207" s="506"/>
      <c r="V207" s="505" t="str">
        <f>IF(Calcu!B71=TRUE,Calcu!H71*H$200,"")</f>
        <v/>
      </c>
      <c r="W207" s="458"/>
      <c r="X207" s="458"/>
      <c r="Y207" s="458"/>
      <c r="Z207" s="506"/>
      <c r="AA207" s="505" t="str">
        <f>IF(Calcu!B71=TRUE,Calcu!I71*H$200,"")</f>
        <v/>
      </c>
      <c r="AB207" s="458"/>
      <c r="AC207" s="458"/>
      <c r="AD207" s="458"/>
      <c r="AE207" s="506"/>
      <c r="AF207" s="505" t="str">
        <f>Calcu!M71</f>
        <v/>
      </c>
      <c r="AG207" s="458"/>
      <c r="AH207" s="458"/>
      <c r="AI207" s="458"/>
      <c r="AJ207" s="506"/>
      <c r="AK207" s="505" t="str">
        <f>Calcu!K71</f>
        <v/>
      </c>
      <c r="AL207" s="458"/>
      <c r="AM207" s="458"/>
      <c r="AN207" s="458"/>
      <c r="AO207" s="506"/>
    </row>
    <row r="208" spans="1:44" ht="18.75" customHeight="1">
      <c r="A208" s="57"/>
      <c r="B208" s="505" t="str">
        <f>Calcu!T72</f>
        <v/>
      </c>
      <c r="C208" s="458"/>
      <c r="D208" s="458"/>
      <c r="E208" s="458"/>
      <c r="F208" s="506"/>
      <c r="G208" s="505" t="str">
        <f>IF(Calcu!B72=TRUE,Calcu!E72*$H$200,"")</f>
        <v/>
      </c>
      <c r="H208" s="458"/>
      <c r="I208" s="458"/>
      <c r="J208" s="458"/>
      <c r="K208" s="506"/>
      <c r="L208" s="505" t="str">
        <f>IF(Calcu!B72=TRUE,Calcu!F72*H$200,"")</f>
        <v/>
      </c>
      <c r="M208" s="458"/>
      <c r="N208" s="458"/>
      <c r="O208" s="458"/>
      <c r="P208" s="506"/>
      <c r="Q208" s="505" t="str">
        <f>IF(Calcu!B72=TRUE,Calcu!G72*H$200,"")</f>
        <v/>
      </c>
      <c r="R208" s="458"/>
      <c r="S208" s="458"/>
      <c r="T208" s="458"/>
      <c r="U208" s="506"/>
      <c r="V208" s="505" t="str">
        <f>IF(Calcu!B72=TRUE,Calcu!H72*H$200,"")</f>
        <v/>
      </c>
      <c r="W208" s="458"/>
      <c r="X208" s="458"/>
      <c r="Y208" s="458"/>
      <c r="Z208" s="506"/>
      <c r="AA208" s="505" t="str">
        <f>IF(Calcu!B72=TRUE,Calcu!I72*H$200,"")</f>
        <v/>
      </c>
      <c r="AB208" s="458"/>
      <c r="AC208" s="458"/>
      <c r="AD208" s="458"/>
      <c r="AE208" s="506"/>
      <c r="AF208" s="505" t="str">
        <f>Calcu!M72</f>
        <v/>
      </c>
      <c r="AG208" s="458"/>
      <c r="AH208" s="458"/>
      <c r="AI208" s="458"/>
      <c r="AJ208" s="506"/>
      <c r="AK208" s="505" t="str">
        <f>Calcu!K72</f>
        <v/>
      </c>
      <c r="AL208" s="458"/>
      <c r="AM208" s="458"/>
      <c r="AN208" s="458"/>
      <c r="AO208" s="506"/>
    </row>
    <row r="209" spans="1:41" ht="18.75" customHeight="1">
      <c r="A209" s="57"/>
      <c r="B209" s="505" t="str">
        <f>Calcu!T73</f>
        <v/>
      </c>
      <c r="C209" s="458"/>
      <c r="D209" s="458"/>
      <c r="E209" s="458"/>
      <c r="F209" s="506"/>
      <c r="G209" s="505" t="str">
        <f>IF(Calcu!B73=TRUE,Calcu!E73*$H$200,"")</f>
        <v/>
      </c>
      <c r="H209" s="458"/>
      <c r="I209" s="458"/>
      <c r="J209" s="458"/>
      <c r="K209" s="506"/>
      <c r="L209" s="505" t="str">
        <f>IF(Calcu!B73=TRUE,Calcu!F73*H$200,"")</f>
        <v/>
      </c>
      <c r="M209" s="458"/>
      <c r="N209" s="458"/>
      <c r="O209" s="458"/>
      <c r="P209" s="506"/>
      <c r="Q209" s="505" t="str">
        <f>IF(Calcu!B73=TRUE,Calcu!G73*H$200,"")</f>
        <v/>
      </c>
      <c r="R209" s="458"/>
      <c r="S209" s="458"/>
      <c r="T209" s="458"/>
      <c r="U209" s="506"/>
      <c r="V209" s="505" t="str">
        <f>IF(Calcu!B73=TRUE,Calcu!H73*H$200,"")</f>
        <v/>
      </c>
      <c r="W209" s="458"/>
      <c r="X209" s="458"/>
      <c r="Y209" s="458"/>
      <c r="Z209" s="506"/>
      <c r="AA209" s="505" t="str">
        <f>IF(Calcu!B73=TRUE,Calcu!I73*H$200,"")</f>
        <v/>
      </c>
      <c r="AB209" s="458"/>
      <c r="AC209" s="458"/>
      <c r="AD209" s="458"/>
      <c r="AE209" s="506"/>
      <c r="AF209" s="505" t="str">
        <f>Calcu!M73</f>
        <v/>
      </c>
      <c r="AG209" s="458"/>
      <c r="AH209" s="458"/>
      <c r="AI209" s="458"/>
      <c r="AJ209" s="506"/>
      <c r="AK209" s="505" t="str">
        <f>Calcu!K73</f>
        <v/>
      </c>
      <c r="AL209" s="458"/>
      <c r="AM209" s="458"/>
      <c r="AN209" s="458"/>
      <c r="AO209" s="506"/>
    </row>
    <row r="210" spans="1:41" ht="18.75" customHeight="1">
      <c r="A210" s="57"/>
      <c r="B210" s="505" t="str">
        <f>Calcu!T74</f>
        <v/>
      </c>
      <c r="C210" s="458"/>
      <c r="D210" s="458"/>
      <c r="E210" s="458"/>
      <c r="F210" s="506"/>
      <c r="G210" s="505" t="str">
        <f>IF(Calcu!B74=TRUE,Calcu!E74*$H$200,"")</f>
        <v/>
      </c>
      <c r="H210" s="458"/>
      <c r="I210" s="458"/>
      <c r="J210" s="458"/>
      <c r="K210" s="506"/>
      <c r="L210" s="505" t="str">
        <f>IF(Calcu!B74=TRUE,Calcu!F74*H$200,"")</f>
        <v/>
      </c>
      <c r="M210" s="458"/>
      <c r="N210" s="458"/>
      <c r="O210" s="458"/>
      <c r="P210" s="506"/>
      <c r="Q210" s="505" t="str">
        <f>IF(Calcu!B74=TRUE,Calcu!G74*H$200,"")</f>
        <v/>
      </c>
      <c r="R210" s="458"/>
      <c r="S210" s="458"/>
      <c r="T210" s="458"/>
      <c r="U210" s="506"/>
      <c r="V210" s="505" t="str">
        <f>IF(Calcu!B74=TRUE,Calcu!H74*H$200,"")</f>
        <v/>
      </c>
      <c r="W210" s="458"/>
      <c r="X210" s="458"/>
      <c r="Y210" s="458"/>
      <c r="Z210" s="506"/>
      <c r="AA210" s="505" t="str">
        <f>IF(Calcu!B74=TRUE,Calcu!I74*H$200,"")</f>
        <v/>
      </c>
      <c r="AB210" s="458"/>
      <c r="AC210" s="458"/>
      <c r="AD210" s="458"/>
      <c r="AE210" s="506"/>
      <c r="AF210" s="505" t="str">
        <f>Calcu!M74</f>
        <v/>
      </c>
      <c r="AG210" s="458"/>
      <c r="AH210" s="458"/>
      <c r="AI210" s="458"/>
      <c r="AJ210" s="506"/>
      <c r="AK210" s="505" t="str">
        <f>Calcu!K74</f>
        <v/>
      </c>
      <c r="AL210" s="458"/>
      <c r="AM210" s="458"/>
      <c r="AN210" s="458"/>
      <c r="AO210" s="506"/>
    </row>
    <row r="211" spans="1:41" ht="18.75" customHeight="1">
      <c r="A211" s="57"/>
      <c r="B211" s="505" t="str">
        <f>Calcu!T75</f>
        <v/>
      </c>
      <c r="C211" s="458"/>
      <c r="D211" s="458"/>
      <c r="E211" s="458"/>
      <c r="F211" s="506"/>
      <c r="G211" s="505" t="str">
        <f>IF(Calcu!B75=TRUE,Calcu!E75*$H$200,"")</f>
        <v/>
      </c>
      <c r="H211" s="458"/>
      <c r="I211" s="458"/>
      <c r="J211" s="458"/>
      <c r="K211" s="506"/>
      <c r="L211" s="505" t="str">
        <f>IF(Calcu!B75=TRUE,Calcu!F75*H$200,"")</f>
        <v/>
      </c>
      <c r="M211" s="458"/>
      <c r="N211" s="458"/>
      <c r="O211" s="458"/>
      <c r="P211" s="506"/>
      <c r="Q211" s="505" t="str">
        <f>IF(Calcu!B75=TRUE,Calcu!G75*H$200,"")</f>
        <v/>
      </c>
      <c r="R211" s="458"/>
      <c r="S211" s="458"/>
      <c r="T211" s="458"/>
      <c r="U211" s="506"/>
      <c r="V211" s="505" t="str">
        <f>IF(Calcu!B75=TRUE,Calcu!H75*H$200,"")</f>
        <v/>
      </c>
      <c r="W211" s="458"/>
      <c r="X211" s="458"/>
      <c r="Y211" s="458"/>
      <c r="Z211" s="506"/>
      <c r="AA211" s="505" t="str">
        <f>IF(Calcu!B75=TRUE,Calcu!I75*H$200,"")</f>
        <v/>
      </c>
      <c r="AB211" s="458"/>
      <c r="AC211" s="458"/>
      <c r="AD211" s="458"/>
      <c r="AE211" s="506"/>
      <c r="AF211" s="505" t="str">
        <f>Calcu!M75</f>
        <v/>
      </c>
      <c r="AG211" s="458"/>
      <c r="AH211" s="458"/>
      <c r="AI211" s="458"/>
      <c r="AJ211" s="506"/>
      <c r="AK211" s="505" t="str">
        <f>Calcu!K75</f>
        <v/>
      </c>
      <c r="AL211" s="458"/>
      <c r="AM211" s="458"/>
      <c r="AN211" s="458"/>
      <c r="AO211" s="506"/>
    </row>
    <row r="212" spans="1:41" ht="18.75" customHeight="1">
      <c r="A212" s="57"/>
      <c r="B212" s="505" t="str">
        <f>Calcu!T76</f>
        <v/>
      </c>
      <c r="C212" s="458"/>
      <c r="D212" s="458"/>
      <c r="E212" s="458"/>
      <c r="F212" s="506"/>
      <c r="G212" s="505" t="str">
        <f>IF(Calcu!B76=TRUE,Calcu!E76*$H$200,"")</f>
        <v/>
      </c>
      <c r="H212" s="458"/>
      <c r="I212" s="458"/>
      <c r="J212" s="458"/>
      <c r="K212" s="506"/>
      <c r="L212" s="505" t="str">
        <f>IF(Calcu!B76=TRUE,Calcu!F76*H$200,"")</f>
        <v/>
      </c>
      <c r="M212" s="458"/>
      <c r="N212" s="458"/>
      <c r="O212" s="458"/>
      <c r="P212" s="506"/>
      <c r="Q212" s="505" t="str">
        <f>IF(Calcu!B76=TRUE,Calcu!G76*H$200,"")</f>
        <v/>
      </c>
      <c r="R212" s="458"/>
      <c r="S212" s="458"/>
      <c r="T212" s="458"/>
      <c r="U212" s="506"/>
      <c r="V212" s="505" t="str">
        <f>IF(Calcu!B76=TRUE,Calcu!H76*H$200,"")</f>
        <v/>
      </c>
      <c r="W212" s="458"/>
      <c r="X212" s="458"/>
      <c r="Y212" s="458"/>
      <c r="Z212" s="506"/>
      <c r="AA212" s="505" t="str">
        <f>IF(Calcu!B76=TRUE,Calcu!I76*H$200,"")</f>
        <v/>
      </c>
      <c r="AB212" s="458"/>
      <c r="AC212" s="458"/>
      <c r="AD212" s="458"/>
      <c r="AE212" s="506"/>
      <c r="AF212" s="505" t="str">
        <f>Calcu!M76</f>
        <v/>
      </c>
      <c r="AG212" s="458"/>
      <c r="AH212" s="458"/>
      <c r="AI212" s="458"/>
      <c r="AJ212" s="506"/>
      <c r="AK212" s="505" t="str">
        <f>Calcu!K76</f>
        <v/>
      </c>
      <c r="AL212" s="458"/>
      <c r="AM212" s="458"/>
      <c r="AN212" s="458"/>
      <c r="AO212" s="506"/>
    </row>
    <row r="213" spans="1:41" ht="18.75" customHeight="1">
      <c r="A213" s="57"/>
      <c r="B213" s="505" t="str">
        <f>Calcu!T77</f>
        <v/>
      </c>
      <c r="C213" s="458"/>
      <c r="D213" s="458"/>
      <c r="E213" s="458"/>
      <c r="F213" s="506"/>
      <c r="G213" s="505" t="str">
        <f>IF(Calcu!B77=TRUE,Calcu!E77*$H$200,"")</f>
        <v/>
      </c>
      <c r="H213" s="458"/>
      <c r="I213" s="458"/>
      <c r="J213" s="458"/>
      <c r="K213" s="506"/>
      <c r="L213" s="505" t="str">
        <f>IF(Calcu!B77=TRUE,Calcu!F77*H$200,"")</f>
        <v/>
      </c>
      <c r="M213" s="458"/>
      <c r="N213" s="458"/>
      <c r="O213" s="458"/>
      <c r="P213" s="506"/>
      <c r="Q213" s="505" t="str">
        <f>IF(Calcu!B77=TRUE,Calcu!G77*H$200,"")</f>
        <v/>
      </c>
      <c r="R213" s="458"/>
      <c r="S213" s="458"/>
      <c r="T213" s="458"/>
      <c r="U213" s="506"/>
      <c r="V213" s="505" t="str">
        <f>IF(Calcu!B77=TRUE,Calcu!H77*H$200,"")</f>
        <v/>
      </c>
      <c r="W213" s="458"/>
      <c r="X213" s="458"/>
      <c r="Y213" s="458"/>
      <c r="Z213" s="506"/>
      <c r="AA213" s="505" t="str">
        <f>IF(Calcu!B77=TRUE,Calcu!I77*H$200,"")</f>
        <v/>
      </c>
      <c r="AB213" s="458"/>
      <c r="AC213" s="458"/>
      <c r="AD213" s="458"/>
      <c r="AE213" s="506"/>
      <c r="AF213" s="505" t="str">
        <f>Calcu!M77</f>
        <v/>
      </c>
      <c r="AG213" s="458"/>
      <c r="AH213" s="458"/>
      <c r="AI213" s="458"/>
      <c r="AJ213" s="506"/>
      <c r="AK213" s="505" t="str">
        <f>Calcu!K77</f>
        <v/>
      </c>
      <c r="AL213" s="458"/>
      <c r="AM213" s="458"/>
      <c r="AN213" s="458"/>
      <c r="AO213" s="506"/>
    </row>
    <row r="214" spans="1:41" ht="18.75" customHeight="1">
      <c r="A214" s="57"/>
      <c r="B214" s="505" t="str">
        <f>Calcu!T78</f>
        <v/>
      </c>
      <c r="C214" s="458"/>
      <c r="D214" s="458"/>
      <c r="E214" s="458"/>
      <c r="F214" s="506"/>
      <c r="G214" s="505" t="str">
        <f>IF(Calcu!B78=TRUE,Calcu!E78*$H$200,"")</f>
        <v/>
      </c>
      <c r="H214" s="458"/>
      <c r="I214" s="458"/>
      <c r="J214" s="458"/>
      <c r="K214" s="506"/>
      <c r="L214" s="505" t="str">
        <f>IF(Calcu!B78=TRUE,Calcu!F78*H$200,"")</f>
        <v/>
      </c>
      <c r="M214" s="458"/>
      <c r="N214" s="458"/>
      <c r="O214" s="458"/>
      <c r="P214" s="506"/>
      <c r="Q214" s="505" t="str">
        <f>IF(Calcu!B78=TRUE,Calcu!G78*H$200,"")</f>
        <v/>
      </c>
      <c r="R214" s="458"/>
      <c r="S214" s="458"/>
      <c r="T214" s="458"/>
      <c r="U214" s="506"/>
      <c r="V214" s="505" t="str">
        <f>IF(Calcu!B78=TRUE,Calcu!H78*H$200,"")</f>
        <v/>
      </c>
      <c r="W214" s="458"/>
      <c r="X214" s="458"/>
      <c r="Y214" s="458"/>
      <c r="Z214" s="506"/>
      <c r="AA214" s="505" t="str">
        <f>IF(Calcu!B78=TRUE,Calcu!I78*H$200,"")</f>
        <v/>
      </c>
      <c r="AB214" s="458"/>
      <c r="AC214" s="458"/>
      <c r="AD214" s="458"/>
      <c r="AE214" s="506"/>
      <c r="AF214" s="505" t="str">
        <f>Calcu!M78</f>
        <v/>
      </c>
      <c r="AG214" s="458"/>
      <c r="AH214" s="458"/>
      <c r="AI214" s="458"/>
      <c r="AJ214" s="506"/>
      <c r="AK214" s="505" t="str">
        <f>Calcu!K78</f>
        <v/>
      </c>
      <c r="AL214" s="458"/>
      <c r="AM214" s="458"/>
      <c r="AN214" s="458"/>
      <c r="AO214" s="506"/>
    </row>
    <row r="215" spans="1:41" ht="18.75" customHeight="1">
      <c r="A215" s="57"/>
      <c r="B215" s="505" t="str">
        <f>Calcu!T79</f>
        <v/>
      </c>
      <c r="C215" s="458"/>
      <c r="D215" s="458"/>
      <c r="E215" s="458"/>
      <c r="F215" s="506"/>
      <c r="G215" s="505" t="str">
        <f>IF(Calcu!B79=TRUE,Calcu!E79*$H$200,"")</f>
        <v/>
      </c>
      <c r="H215" s="458"/>
      <c r="I215" s="458"/>
      <c r="J215" s="458"/>
      <c r="K215" s="506"/>
      <c r="L215" s="505" t="str">
        <f>IF(Calcu!B79=TRUE,Calcu!F79*H$200,"")</f>
        <v/>
      </c>
      <c r="M215" s="458"/>
      <c r="N215" s="458"/>
      <c r="O215" s="458"/>
      <c r="P215" s="506"/>
      <c r="Q215" s="505" t="str">
        <f>IF(Calcu!B79=TRUE,Calcu!G79*H$200,"")</f>
        <v/>
      </c>
      <c r="R215" s="458"/>
      <c r="S215" s="458"/>
      <c r="T215" s="458"/>
      <c r="U215" s="506"/>
      <c r="V215" s="505" t="str">
        <f>IF(Calcu!B79=TRUE,Calcu!H79*H$200,"")</f>
        <v/>
      </c>
      <c r="W215" s="458"/>
      <c r="X215" s="458"/>
      <c r="Y215" s="458"/>
      <c r="Z215" s="506"/>
      <c r="AA215" s="505" t="str">
        <f>IF(Calcu!B79=TRUE,Calcu!I79*H$200,"")</f>
        <v/>
      </c>
      <c r="AB215" s="458"/>
      <c r="AC215" s="458"/>
      <c r="AD215" s="458"/>
      <c r="AE215" s="506"/>
      <c r="AF215" s="505" t="str">
        <f>Calcu!M79</f>
        <v/>
      </c>
      <c r="AG215" s="458"/>
      <c r="AH215" s="458"/>
      <c r="AI215" s="458"/>
      <c r="AJ215" s="506"/>
      <c r="AK215" s="505" t="str">
        <f>Calcu!K79</f>
        <v/>
      </c>
      <c r="AL215" s="458"/>
      <c r="AM215" s="458"/>
      <c r="AN215" s="458"/>
      <c r="AO215" s="506"/>
    </row>
    <row r="216" spans="1:41" ht="18.75" customHeight="1">
      <c r="A216" s="57"/>
      <c r="B216" s="505" t="str">
        <f>Calcu!T80</f>
        <v/>
      </c>
      <c r="C216" s="458"/>
      <c r="D216" s="458"/>
      <c r="E216" s="458"/>
      <c r="F216" s="506"/>
      <c r="G216" s="505" t="str">
        <f>IF(Calcu!B80=TRUE,Calcu!E80*$H$200,"")</f>
        <v/>
      </c>
      <c r="H216" s="458"/>
      <c r="I216" s="458"/>
      <c r="J216" s="458"/>
      <c r="K216" s="506"/>
      <c r="L216" s="505" t="str">
        <f>IF(Calcu!B80=TRUE,Calcu!F80*H$200,"")</f>
        <v/>
      </c>
      <c r="M216" s="458"/>
      <c r="N216" s="458"/>
      <c r="O216" s="458"/>
      <c r="P216" s="506"/>
      <c r="Q216" s="505" t="str">
        <f>IF(Calcu!B80=TRUE,Calcu!G80*H$200,"")</f>
        <v/>
      </c>
      <c r="R216" s="458"/>
      <c r="S216" s="458"/>
      <c r="T216" s="458"/>
      <c r="U216" s="506"/>
      <c r="V216" s="505" t="str">
        <f>IF(Calcu!B80=TRUE,Calcu!H80*H$200,"")</f>
        <v/>
      </c>
      <c r="W216" s="458"/>
      <c r="X216" s="458"/>
      <c r="Y216" s="458"/>
      <c r="Z216" s="506"/>
      <c r="AA216" s="505" t="str">
        <f>IF(Calcu!B80=TRUE,Calcu!I80*H$200,"")</f>
        <v/>
      </c>
      <c r="AB216" s="458"/>
      <c r="AC216" s="458"/>
      <c r="AD216" s="458"/>
      <c r="AE216" s="506"/>
      <c r="AF216" s="505" t="str">
        <f>Calcu!M80</f>
        <v/>
      </c>
      <c r="AG216" s="458"/>
      <c r="AH216" s="458"/>
      <c r="AI216" s="458"/>
      <c r="AJ216" s="506"/>
      <c r="AK216" s="505" t="str">
        <f>Calcu!K80</f>
        <v/>
      </c>
      <c r="AL216" s="458"/>
      <c r="AM216" s="458"/>
      <c r="AN216" s="458"/>
      <c r="AO216" s="506"/>
    </row>
    <row r="217" spans="1:41" ht="18.75" customHeight="1">
      <c r="A217" s="57"/>
      <c r="B217" s="505" t="str">
        <f>Calcu!T81</f>
        <v/>
      </c>
      <c r="C217" s="458"/>
      <c r="D217" s="458"/>
      <c r="E217" s="458"/>
      <c r="F217" s="506"/>
      <c r="G217" s="505" t="str">
        <f>IF(Calcu!B81=TRUE,Calcu!E81*$H$200,"")</f>
        <v/>
      </c>
      <c r="H217" s="458"/>
      <c r="I217" s="458"/>
      <c r="J217" s="458"/>
      <c r="K217" s="506"/>
      <c r="L217" s="505" t="str">
        <f>IF(Calcu!B81=TRUE,Calcu!F81*H$200,"")</f>
        <v/>
      </c>
      <c r="M217" s="458"/>
      <c r="N217" s="458"/>
      <c r="O217" s="458"/>
      <c r="P217" s="506"/>
      <c r="Q217" s="505" t="str">
        <f>IF(Calcu!B81=TRUE,Calcu!G81*H$200,"")</f>
        <v/>
      </c>
      <c r="R217" s="458"/>
      <c r="S217" s="458"/>
      <c r="T217" s="458"/>
      <c r="U217" s="506"/>
      <c r="V217" s="505" t="str">
        <f>IF(Calcu!B81=TRUE,Calcu!H81*H$200,"")</f>
        <v/>
      </c>
      <c r="W217" s="458"/>
      <c r="X217" s="458"/>
      <c r="Y217" s="458"/>
      <c r="Z217" s="506"/>
      <c r="AA217" s="505" t="str">
        <f>IF(Calcu!B81=TRUE,Calcu!I81*H$200,"")</f>
        <v/>
      </c>
      <c r="AB217" s="458"/>
      <c r="AC217" s="458"/>
      <c r="AD217" s="458"/>
      <c r="AE217" s="506"/>
      <c r="AF217" s="505" t="str">
        <f>Calcu!M81</f>
        <v/>
      </c>
      <c r="AG217" s="458"/>
      <c r="AH217" s="458"/>
      <c r="AI217" s="458"/>
      <c r="AJ217" s="506"/>
      <c r="AK217" s="505" t="str">
        <f>Calcu!K81</f>
        <v/>
      </c>
      <c r="AL217" s="458"/>
      <c r="AM217" s="458"/>
      <c r="AN217" s="458"/>
      <c r="AO217" s="506"/>
    </row>
    <row r="218" spans="1:41" ht="18.75" customHeight="1">
      <c r="A218" s="57"/>
      <c r="B218" s="505" t="str">
        <f>Calcu!T82</f>
        <v/>
      </c>
      <c r="C218" s="458"/>
      <c r="D218" s="458"/>
      <c r="E218" s="458"/>
      <c r="F218" s="506"/>
      <c r="G218" s="505" t="str">
        <f>IF(Calcu!B82=TRUE,Calcu!E82*$H$200,"")</f>
        <v/>
      </c>
      <c r="H218" s="458"/>
      <c r="I218" s="458"/>
      <c r="J218" s="458"/>
      <c r="K218" s="506"/>
      <c r="L218" s="505" t="str">
        <f>IF(Calcu!B82=TRUE,Calcu!F82*H$200,"")</f>
        <v/>
      </c>
      <c r="M218" s="458"/>
      <c r="N218" s="458"/>
      <c r="O218" s="458"/>
      <c r="P218" s="506"/>
      <c r="Q218" s="505" t="str">
        <f>IF(Calcu!B82=TRUE,Calcu!G82*H$200,"")</f>
        <v/>
      </c>
      <c r="R218" s="458"/>
      <c r="S218" s="458"/>
      <c r="T218" s="458"/>
      <c r="U218" s="506"/>
      <c r="V218" s="505" t="str">
        <f>IF(Calcu!B82=TRUE,Calcu!H82*H$200,"")</f>
        <v/>
      </c>
      <c r="W218" s="458"/>
      <c r="X218" s="458"/>
      <c r="Y218" s="458"/>
      <c r="Z218" s="506"/>
      <c r="AA218" s="505" t="str">
        <f>IF(Calcu!B82=TRUE,Calcu!I82*H$200,"")</f>
        <v/>
      </c>
      <c r="AB218" s="458"/>
      <c r="AC218" s="458"/>
      <c r="AD218" s="458"/>
      <c r="AE218" s="506"/>
      <c r="AF218" s="505" t="str">
        <f>Calcu!M82</f>
        <v/>
      </c>
      <c r="AG218" s="458"/>
      <c r="AH218" s="458"/>
      <c r="AI218" s="458"/>
      <c r="AJ218" s="506"/>
      <c r="AK218" s="505" t="str">
        <f>Calcu!K82</f>
        <v/>
      </c>
      <c r="AL218" s="458"/>
      <c r="AM218" s="458"/>
      <c r="AN218" s="458"/>
      <c r="AO218" s="506"/>
    </row>
    <row r="219" spans="1:41" ht="18.75" customHeight="1">
      <c r="A219" s="57"/>
      <c r="B219" s="505" t="str">
        <f>Calcu!T83</f>
        <v/>
      </c>
      <c r="C219" s="458"/>
      <c r="D219" s="458"/>
      <c r="E219" s="458"/>
      <c r="F219" s="506"/>
      <c r="G219" s="505" t="str">
        <f>IF(Calcu!B83=TRUE,Calcu!E83*$H$200,"")</f>
        <v/>
      </c>
      <c r="H219" s="458"/>
      <c r="I219" s="458"/>
      <c r="J219" s="458"/>
      <c r="K219" s="506"/>
      <c r="L219" s="505" t="str">
        <f>IF(Calcu!B83=TRUE,Calcu!F83*H$200,"")</f>
        <v/>
      </c>
      <c r="M219" s="458"/>
      <c r="N219" s="458"/>
      <c r="O219" s="458"/>
      <c r="P219" s="506"/>
      <c r="Q219" s="505" t="str">
        <f>IF(Calcu!B83=TRUE,Calcu!G83*H$200,"")</f>
        <v/>
      </c>
      <c r="R219" s="458"/>
      <c r="S219" s="458"/>
      <c r="T219" s="458"/>
      <c r="U219" s="506"/>
      <c r="V219" s="505" t="str">
        <f>IF(Calcu!B83=TRUE,Calcu!H83*H$200,"")</f>
        <v/>
      </c>
      <c r="W219" s="458"/>
      <c r="X219" s="458"/>
      <c r="Y219" s="458"/>
      <c r="Z219" s="506"/>
      <c r="AA219" s="505" t="str">
        <f>IF(Calcu!B83=TRUE,Calcu!I83*H$200,"")</f>
        <v/>
      </c>
      <c r="AB219" s="458"/>
      <c r="AC219" s="458"/>
      <c r="AD219" s="458"/>
      <c r="AE219" s="506"/>
      <c r="AF219" s="505" t="str">
        <f>Calcu!M83</f>
        <v/>
      </c>
      <c r="AG219" s="458"/>
      <c r="AH219" s="458"/>
      <c r="AI219" s="458"/>
      <c r="AJ219" s="506"/>
      <c r="AK219" s="505" t="str">
        <f>Calcu!K83</f>
        <v/>
      </c>
      <c r="AL219" s="458"/>
      <c r="AM219" s="458"/>
      <c r="AN219" s="458"/>
      <c r="AO219" s="506"/>
    </row>
    <row r="220" spans="1:41" ht="18.75" customHeight="1">
      <c r="A220" s="57"/>
      <c r="B220" s="505" t="str">
        <f>Calcu!T84</f>
        <v/>
      </c>
      <c r="C220" s="458"/>
      <c r="D220" s="458"/>
      <c r="E220" s="458"/>
      <c r="F220" s="506"/>
      <c r="G220" s="505" t="str">
        <f>IF(Calcu!B84=TRUE,Calcu!E84*$H$200,"")</f>
        <v/>
      </c>
      <c r="H220" s="458"/>
      <c r="I220" s="458"/>
      <c r="J220" s="458"/>
      <c r="K220" s="506"/>
      <c r="L220" s="505" t="str">
        <f>IF(Calcu!B84=TRUE,Calcu!F84*H$200,"")</f>
        <v/>
      </c>
      <c r="M220" s="458"/>
      <c r="N220" s="458"/>
      <c r="O220" s="458"/>
      <c r="P220" s="506"/>
      <c r="Q220" s="505" t="str">
        <f>IF(Calcu!B84=TRUE,Calcu!G84*H$200,"")</f>
        <v/>
      </c>
      <c r="R220" s="458"/>
      <c r="S220" s="458"/>
      <c r="T220" s="458"/>
      <c r="U220" s="506"/>
      <c r="V220" s="505" t="str">
        <f>IF(Calcu!B84=TRUE,Calcu!H84*H$200,"")</f>
        <v/>
      </c>
      <c r="W220" s="458"/>
      <c r="X220" s="458"/>
      <c r="Y220" s="458"/>
      <c r="Z220" s="506"/>
      <c r="AA220" s="505" t="str">
        <f>IF(Calcu!B84=TRUE,Calcu!I84*H$200,"")</f>
        <v/>
      </c>
      <c r="AB220" s="458"/>
      <c r="AC220" s="458"/>
      <c r="AD220" s="458"/>
      <c r="AE220" s="506"/>
      <c r="AF220" s="505" t="str">
        <f>Calcu!M84</f>
        <v/>
      </c>
      <c r="AG220" s="458"/>
      <c r="AH220" s="458"/>
      <c r="AI220" s="458"/>
      <c r="AJ220" s="506"/>
      <c r="AK220" s="505" t="str">
        <f>Calcu!K84</f>
        <v/>
      </c>
      <c r="AL220" s="458"/>
      <c r="AM220" s="458"/>
      <c r="AN220" s="458"/>
      <c r="AO220" s="506"/>
    </row>
    <row r="221" spans="1:41" ht="18.75" customHeight="1">
      <c r="A221" s="57"/>
      <c r="B221" s="505" t="str">
        <f>Calcu!T85</f>
        <v/>
      </c>
      <c r="C221" s="458"/>
      <c r="D221" s="458"/>
      <c r="E221" s="458"/>
      <c r="F221" s="506"/>
      <c r="G221" s="505" t="str">
        <f>IF(Calcu!B85=TRUE,Calcu!E85*$H$200,"")</f>
        <v/>
      </c>
      <c r="H221" s="458"/>
      <c r="I221" s="458"/>
      <c r="J221" s="458"/>
      <c r="K221" s="506"/>
      <c r="L221" s="505" t="str">
        <f>IF(Calcu!B85=TRUE,Calcu!F85*H$200,"")</f>
        <v/>
      </c>
      <c r="M221" s="458"/>
      <c r="N221" s="458"/>
      <c r="O221" s="458"/>
      <c r="P221" s="506"/>
      <c r="Q221" s="505" t="str">
        <f>IF(Calcu!B85=TRUE,Calcu!G85*H$200,"")</f>
        <v/>
      </c>
      <c r="R221" s="458"/>
      <c r="S221" s="458"/>
      <c r="T221" s="458"/>
      <c r="U221" s="506"/>
      <c r="V221" s="505" t="str">
        <f>IF(Calcu!B85=TRUE,Calcu!H85*H$200,"")</f>
        <v/>
      </c>
      <c r="W221" s="458"/>
      <c r="X221" s="458"/>
      <c r="Y221" s="458"/>
      <c r="Z221" s="506"/>
      <c r="AA221" s="505" t="str">
        <f>IF(Calcu!B85=TRUE,Calcu!I85*H$200,"")</f>
        <v/>
      </c>
      <c r="AB221" s="458"/>
      <c r="AC221" s="458"/>
      <c r="AD221" s="458"/>
      <c r="AE221" s="506"/>
      <c r="AF221" s="505" t="str">
        <f>Calcu!M85</f>
        <v/>
      </c>
      <c r="AG221" s="458"/>
      <c r="AH221" s="458"/>
      <c r="AI221" s="458"/>
      <c r="AJ221" s="506"/>
      <c r="AK221" s="505" t="str">
        <f>Calcu!K85</f>
        <v/>
      </c>
      <c r="AL221" s="458"/>
      <c r="AM221" s="458"/>
      <c r="AN221" s="458"/>
      <c r="AO221" s="506"/>
    </row>
    <row r="222" spans="1:41" ht="18.75" customHeight="1">
      <c r="A222" s="57"/>
      <c r="B222" s="505" t="str">
        <f>Calcu!T86</f>
        <v/>
      </c>
      <c r="C222" s="458"/>
      <c r="D222" s="458"/>
      <c r="E222" s="458"/>
      <c r="F222" s="506"/>
      <c r="G222" s="505" t="str">
        <f>IF(Calcu!B86=TRUE,Calcu!E86*$H$200,"")</f>
        <v/>
      </c>
      <c r="H222" s="458"/>
      <c r="I222" s="458"/>
      <c r="J222" s="458"/>
      <c r="K222" s="506"/>
      <c r="L222" s="505" t="str">
        <f>IF(Calcu!B86=TRUE,Calcu!F86*H$200,"")</f>
        <v/>
      </c>
      <c r="M222" s="458"/>
      <c r="N222" s="458"/>
      <c r="O222" s="458"/>
      <c r="P222" s="506"/>
      <c r="Q222" s="505" t="str">
        <f>IF(Calcu!B86=TRUE,Calcu!G86*H$200,"")</f>
        <v/>
      </c>
      <c r="R222" s="458"/>
      <c r="S222" s="458"/>
      <c r="T222" s="458"/>
      <c r="U222" s="506"/>
      <c r="V222" s="505" t="str">
        <f>IF(Calcu!B86=TRUE,Calcu!H86*H$200,"")</f>
        <v/>
      </c>
      <c r="W222" s="458"/>
      <c r="X222" s="458"/>
      <c r="Y222" s="458"/>
      <c r="Z222" s="506"/>
      <c r="AA222" s="505" t="str">
        <f>IF(Calcu!B86=TRUE,Calcu!I86*H$200,"")</f>
        <v/>
      </c>
      <c r="AB222" s="458"/>
      <c r="AC222" s="458"/>
      <c r="AD222" s="458"/>
      <c r="AE222" s="506"/>
      <c r="AF222" s="505" t="str">
        <f>Calcu!M86</f>
        <v/>
      </c>
      <c r="AG222" s="458"/>
      <c r="AH222" s="458"/>
      <c r="AI222" s="458"/>
      <c r="AJ222" s="506"/>
      <c r="AK222" s="505" t="str">
        <f>Calcu!K86</f>
        <v/>
      </c>
      <c r="AL222" s="458"/>
      <c r="AM222" s="458"/>
      <c r="AN222" s="458"/>
      <c r="AO222" s="506"/>
    </row>
    <row r="223" spans="1:41" ht="18.75" customHeight="1">
      <c r="A223" s="57"/>
      <c r="B223" s="505" t="str">
        <f>Calcu!T87</f>
        <v/>
      </c>
      <c r="C223" s="458"/>
      <c r="D223" s="458"/>
      <c r="E223" s="458"/>
      <c r="F223" s="506"/>
      <c r="G223" s="505" t="str">
        <f>IF(Calcu!B87=TRUE,Calcu!E87*$H$200,"")</f>
        <v/>
      </c>
      <c r="H223" s="458"/>
      <c r="I223" s="458"/>
      <c r="J223" s="458"/>
      <c r="K223" s="506"/>
      <c r="L223" s="505" t="str">
        <f>IF(Calcu!B87=TRUE,Calcu!F87*H$200,"")</f>
        <v/>
      </c>
      <c r="M223" s="458"/>
      <c r="N223" s="458"/>
      <c r="O223" s="458"/>
      <c r="P223" s="506"/>
      <c r="Q223" s="505" t="str">
        <f>IF(Calcu!B87=TRUE,Calcu!G87*H$200,"")</f>
        <v/>
      </c>
      <c r="R223" s="458"/>
      <c r="S223" s="458"/>
      <c r="T223" s="458"/>
      <c r="U223" s="506"/>
      <c r="V223" s="505" t="str">
        <f>IF(Calcu!B87=TRUE,Calcu!H87*H$200,"")</f>
        <v/>
      </c>
      <c r="W223" s="458"/>
      <c r="X223" s="458"/>
      <c r="Y223" s="458"/>
      <c r="Z223" s="506"/>
      <c r="AA223" s="505" t="str">
        <f>IF(Calcu!B87=TRUE,Calcu!I87*H$200,"")</f>
        <v/>
      </c>
      <c r="AB223" s="458"/>
      <c r="AC223" s="458"/>
      <c r="AD223" s="458"/>
      <c r="AE223" s="506"/>
      <c r="AF223" s="505" t="str">
        <f>Calcu!M87</f>
        <v/>
      </c>
      <c r="AG223" s="458"/>
      <c r="AH223" s="458"/>
      <c r="AI223" s="458"/>
      <c r="AJ223" s="506"/>
      <c r="AK223" s="505" t="str">
        <f>Calcu!K87</f>
        <v/>
      </c>
      <c r="AL223" s="458"/>
      <c r="AM223" s="458"/>
      <c r="AN223" s="458"/>
      <c r="AO223" s="506"/>
    </row>
    <row r="224" spans="1:41" ht="18.75" customHeight="1">
      <c r="A224" s="57"/>
      <c r="B224" s="505" t="str">
        <f>Calcu!T88</f>
        <v/>
      </c>
      <c r="C224" s="458"/>
      <c r="D224" s="458"/>
      <c r="E224" s="458"/>
      <c r="F224" s="506"/>
      <c r="G224" s="505" t="str">
        <f>IF(Calcu!B88=TRUE,Calcu!E88*$H$200,"")</f>
        <v/>
      </c>
      <c r="H224" s="458"/>
      <c r="I224" s="458"/>
      <c r="J224" s="458"/>
      <c r="K224" s="506"/>
      <c r="L224" s="505" t="str">
        <f>IF(Calcu!B88=TRUE,Calcu!F88*H$200,"")</f>
        <v/>
      </c>
      <c r="M224" s="458"/>
      <c r="N224" s="458"/>
      <c r="O224" s="458"/>
      <c r="P224" s="506"/>
      <c r="Q224" s="505" t="str">
        <f>IF(Calcu!B88=TRUE,Calcu!G88*H$200,"")</f>
        <v/>
      </c>
      <c r="R224" s="458"/>
      <c r="S224" s="458"/>
      <c r="T224" s="458"/>
      <c r="U224" s="506"/>
      <c r="V224" s="505" t="str">
        <f>IF(Calcu!B88=TRUE,Calcu!H88*H$200,"")</f>
        <v/>
      </c>
      <c r="W224" s="458"/>
      <c r="X224" s="458"/>
      <c r="Y224" s="458"/>
      <c r="Z224" s="506"/>
      <c r="AA224" s="505" t="str">
        <f>IF(Calcu!B88=TRUE,Calcu!I88*H$200,"")</f>
        <v/>
      </c>
      <c r="AB224" s="458"/>
      <c r="AC224" s="458"/>
      <c r="AD224" s="458"/>
      <c r="AE224" s="506"/>
      <c r="AF224" s="505" t="str">
        <f>Calcu!M88</f>
        <v/>
      </c>
      <c r="AG224" s="458"/>
      <c r="AH224" s="458"/>
      <c r="AI224" s="458"/>
      <c r="AJ224" s="506"/>
      <c r="AK224" s="505" t="str">
        <f>Calcu!K88</f>
        <v/>
      </c>
      <c r="AL224" s="458"/>
      <c r="AM224" s="458"/>
      <c r="AN224" s="458"/>
      <c r="AO224" s="506"/>
    </row>
    <row r="225" spans="1:59" ht="18.75" customHeight="1">
      <c r="A225" s="57"/>
      <c r="B225" s="505" t="str">
        <f>Calcu!T89</f>
        <v/>
      </c>
      <c r="C225" s="458"/>
      <c r="D225" s="458"/>
      <c r="E225" s="458"/>
      <c r="F225" s="506"/>
      <c r="G225" s="505" t="str">
        <f>IF(Calcu!B89=TRUE,Calcu!E89*$H$200,"")</f>
        <v/>
      </c>
      <c r="H225" s="458"/>
      <c r="I225" s="458"/>
      <c r="J225" s="458"/>
      <c r="K225" s="506"/>
      <c r="L225" s="505" t="str">
        <f>IF(Calcu!B89=TRUE,Calcu!F89*H$200,"")</f>
        <v/>
      </c>
      <c r="M225" s="458"/>
      <c r="N225" s="458"/>
      <c r="O225" s="458"/>
      <c r="P225" s="506"/>
      <c r="Q225" s="505" t="str">
        <f>IF(Calcu!B89=TRUE,Calcu!G89*H$200,"")</f>
        <v/>
      </c>
      <c r="R225" s="458"/>
      <c r="S225" s="458"/>
      <c r="T225" s="458"/>
      <c r="U225" s="506"/>
      <c r="V225" s="505" t="str">
        <f>IF(Calcu!B89=TRUE,Calcu!H89*H$200,"")</f>
        <v/>
      </c>
      <c r="W225" s="458"/>
      <c r="X225" s="458"/>
      <c r="Y225" s="458"/>
      <c r="Z225" s="506"/>
      <c r="AA225" s="505" t="str">
        <f>IF(Calcu!B89=TRUE,Calcu!I89*H$200,"")</f>
        <v/>
      </c>
      <c r="AB225" s="458"/>
      <c r="AC225" s="458"/>
      <c r="AD225" s="458"/>
      <c r="AE225" s="506"/>
      <c r="AF225" s="505" t="str">
        <f>Calcu!M89</f>
        <v/>
      </c>
      <c r="AG225" s="458"/>
      <c r="AH225" s="458"/>
      <c r="AI225" s="458"/>
      <c r="AJ225" s="506"/>
      <c r="AK225" s="505" t="str">
        <f>Calcu!K89</f>
        <v/>
      </c>
      <c r="AL225" s="458"/>
      <c r="AM225" s="458"/>
      <c r="AN225" s="458"/>
      <c r="AO225" s="506"/>
    </row>
    <row r="226" spans="1:59" ht="18.75" customHeight="1">
      <c r="A226" s="57"/>
      <c r="B226" s="268"/>
      <c r="C226" s="268"/>
      <c r="D226" s="268"/>
      <c r="E226" s="268"/>
      <c r="F226" s="268"/>
      <c r="G226" s="268"/>
      <c r="H226" s="268"/>
      <c r="I226" s="268"/>
      <c r="J226" s="268"/>
      <c r="K226" s="268"/>
      <c r="L226" s="268"/>
      <c r="M226" s="268"/>
      <c r="N226" s="268"/>
      <c r="O226" s="268"/>
      <c r="P226" s="268"/>
      <c r="Q226" s="268"/>
      <c r="R226" s="268"/>
      <c r="S226" s="268"/>
      <c r="T226" s="268"/>
      <c r="U226" s="268"/>
      <c r="V226" s="268"/>
      <c r="W226" s="268"/>
      <c r="X226" s="268"/>
      <c r="Y226" s="268"/>
      <c r="Z226" s="268"/>
      <c r="AA226" s="268"/>
      <c r="AB226" s="268"/>
      <c r="AC226" s="268"/>
      <c r="AD226" s="268"/>
      <c r="AE226" s="268"/>
      <c r="AF226" s="268"/>
      <c r="AG226" s="268"/>
      <c r="AH226" s="268"/>
      <c r="AI226" s="268"/>
      <c r="AJ226" s="268"/>
      <c r="AK226" s="268"/>
      <c r="AL226" s="268"/>
      <c r="AM226" s="268"/>
      <c r="AN226" s="268"/>
      <c r="AO226" s="268"/>
      <c r="AP226" s="268"/>
      <c r="AQ226" s="268"/>
      <c r="AR226" s="268"/>
      <c r="AS226" s="268"/>
      <c r="AT226" s="268"/>
    </row>
    <row r="227" spans="1:59" ht="18.75" customHeight="1">
      <c r="A227" s="60" t="s">
        <v>319</v>
      </c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230"/>
      <c r="Y227" s="230"/>
      <c r="Z227" s="230"/>
      <c r="AA227" s="230"/>
      <c r="AB227" s="230"/>
      <c r="AC227" s="230"/>
      <c r="AD227" s="230"/>
      <c r="AE227" s="230"/>
      <c r="AF227" s="230"/>
      <c r="AG227" s="230"/>
      <c r="AH227" s="230"/>
      <c r="AI227" s="230"/>
      <c r="AJ227" s="230"/>
      <c r="AK227" s="230"/>
      <c r="AL227" s="230"/>
      <c r="AM227" s="230"/>
      <c r="AN227" s="230"/>
      <c r="AO227" s="230"/>
      <c r="AP227" s="230"/>
      <c r="AQ227" s="230"/>
      <c r="AR227" s="230"/>
      <c r="AS227" s="230"/>
      <c r="AT227" s="230"/>
    </row>
    <row r="228" spans="1:59" ht="18.75" customHeight="1">
      <c r="A228" s="230"/>
      <c r="B228" s="490"/>
      <c r="C228" s="491"/>
      <c r="D228" s="474"/>
      <c r="E228" s="475"/>
      <c r="F228" s="475"/>
      <c r="G228" s="476"/>
      <c r="H228" s="468">
        <v>1</v>
      </c>
      <c r="I228" s="468"/>
      <c r="J228" s="468"/>
      <c r="K228" s="468"/>
      <c r="L228" s="468"/>
      <c r="M228" s="468"/>
      <c r="N228" s="468"/>
      <c r="O228" s="474">
        <v>2</v>
      </c>
      <c r="P228" s="475"/>
      <c r="Q228" s="475"/>
      <c r="R228" s="475"/>
      <c r="S228" s="475"/>
      <c r="T228" s="475"/>
      <c r="U228" s="475"/>
      <c r="V228" s="475"/>
      <c r="W228" s="475"/>
      <c r="X228" s="475"/>
      <c r="Y228" s="475"/>
      <c r="Z228" s="475"/>
      <c r="AA228" s="476"/>
      <c r="AB228" s="468">
        <v>3</v>
      </c>
      <c r="AC228" s="468"/>
      <c r="AD228" s="468"/>
      <c r="AE228" s="468"/>
      <c r="AF228" s="468"/>
      <c r="AG228" s="474">
        <v>4</v>
      </c>
      <c r="AH228" s="475"/>
      <c r="AI228" s="475"/>
      <c r="AJ228" s="475"/>
      <c r="AK228" s="475"/>
      <c r="AL228" s="475"/>
      <c r="AM228" s="475"/>
      <c r="AN228" s="475"/>
      <c r="AO228" s="476"/>
      <c r="AP228" s="474">
        <v>5</v>
      </c>
      <c r="AQ228" s="475"/>
      <c r="AR228" s="475"/>
      <c r="AS228" s="475"/>
      <c r="AT228" s="475"/>
      <c r="AU228" s="475"/>
      <c r="AV228" s="475"/>
      <c r="AW228" s="475"/>
      <c r="AX228" s="475"/>
      <c r="AY228" s="475"/>
      <c r="AZ228" s="475"/>
      <c r="BA228" s="475"/>
      <c r="BB228" s="476"/>
      <c r="BC228" s="468">
        <v>6</v>
      </c>
      <c r="BD228" s="468"/>
      <c r="BE228" s="468"/>
      <c r="BF228" s="468"/>
    </row>
    <row r="229" spans="1:59" ht="18.75" customHeight="1">
      <c r="A229" s="230"/>
      <c r="B229" s="517"/>
      <c r="C229" s="518"/>
      <c r="D229" s="490" t="s">
        <v>159</v>
      </c>
      <c r="E229" s="432"/>
      <c r="F229" s="432"/>
      <c r="G229" s="491"/>
      <c r="H229" s="492" t="s">
        <v>160</v>
      </c>
      <c r="I229" s="492"/>
      <c r="J229" s="492"/>
      <c r="K229" s="492"/>
      <c r="L229" s="492"/>
      <c r="M229" s="492"/>
      <c r="N229" s="492"/>
      <c r="O229" s="490" t="s">
        <v>162</v>
      </c>
      <c r="P229" s="432"/>
      <c r="Q229" s="432"/>
      <c r="R229" s="432"/>
      <c r="S229" s="432"/>
      <c r="T229" s="432"/>
      <c r="U229" s="432"/>
      <c r="V229" s="432"/>
      <c r="W229" s="432"/>
      <c r="X229" s="432"/>
      <c r="Y229" s="432"/>
      <c r="Z229" s="432"/>
      <c r="AA229" s="491"/>
      <c r="AB229" s="492" t="s">
        <v>168</v>
      </c>
      <c r="AC229" s="492"/>
      <c r="AD229" s="492"/>
      <c r="AE229" s="492"/>
      <c r="AF229" s="492"/>
      <c r="AG229" s="490" t="s">
        <v>169</v>
      </c>
      <c r="AH229" s="432"/>
      <c r="AI229" s="432"/>
      <c r="AJ229" s="432"/>
      <c r="AK229" s="432"/>
      <c r="AL229" s="432"/>
      <c r="AM229" s="432"/>
      <c r="AN229" s="432"/>
      <c r="AO229" s="491"/>
      <c r="AP229" s="490" t="s">
        <v>325</v>
      </c>
      <c r="AQ229" s="432"/>
      <c r="AR229" s="432"/>
      <c r="AS229" s="432"/>
      <c r="AT229" s="432"/>
      <c r="AU229" s="432"/>
      <c r="AV229" s="432"/>
      <c r="AW229" s="432"/>
      <c r="AX229" s="432"/>
      <c r="AY229" s="432"/>
      <c r="AZ229" s="432"/>
      <c r="BA229" s="432"/>
      <c r="BB229" s="491"/>
      <c r="BC229" s="492" t="s">
        <v>171</v>
      </c>
      <c r="BD229" s="492"/>
      <c r="BE229" s="492"/>
      <c r="BF229" s="492"/>
    </row>
    <row r="230" spans="1:59" ht="18.75" customHeight="1">
      <c r="A230" s="230"/>
      <c r="B230" s="519"/>
      <c r="C230" s="520"/>
      <c r="D230" s="527" t="s">
        <v>327</v>
      </c>
      <c r="E230" s="461"/>
      <c r="F230" s="461"/>
      <c r="G230" s="528"/>
      <c r="H230" s="496" t="s">
        <v>328</v>
      </c>
      <c r="I230" s="496"/>
      <c r="J230" s="496"/>
      <c r="K230" s="496"/>
      <c r="L230" s="496"/>
      <c r="M230" s="496"/>
      <c r="N230" s="496"/>
      <c r="O230" s="493" t="s">
        <v>329</v>
      </c>
      <c r="P230" s="494"/>
      <c r="Q230" s="494"/>
      <c r="R230" s="494"/>
      <c r="S230" s="494"/>
      <c r="T230" s="494"/>
      <c r="U230" s="494"/>
      <c r="V230" s="494"/>
      <c r="W230" s="494"/>
      <c r="X230" s="494"/>
      <c r="Y230" s="494"/>
      <c r="Z230" s="494"/>
      <c r="AA230" s="495"/>
      <c r="AB230" s="496"/>
      <c r="AC230" s="496"/>
      <c r="AD230" s="496"/>
      <c r="AE230" s="496"/>
      <c r="AF230" s="496"/>
      <c r="AG230" s="493" t="s">
        <v>330</v>
      </c>
      <c r="AH230" s="494"/>
      <c r="AI230" s="494"/>
      <c r="AJ230" s="494"/>
      <c r="AK230" s="494"/>
      <c r="AL230" s="494"/>
      <c r="AM230" s="494"/>
      <c r="AN230" s="494"/>
      <c r="AO230" s="495"/>
      <c r="AP230" s="493" t="s">
        <v>331</v>
      </c>
      <c r="AQ230" s="494"/>
      <c r="AR230" s="494"/>
      <c r="AS230" s="494"/>
      <c r="AT230" s="494"/>
      <c r="AU230" s="494"/>
      <c r="AV230" s="494"/>
      <c r="AW230" s="494"/>
      <c r="AX230" s="494"/>
      <c r="AY230" s="494"/>
      <c r="AZ230" s="494"/>
      <c r="BA230" s="494"/>
      <c r="BB230" s="495"/>
      <c r="BC230" s="496"/>
      <c r="BD230" s="496"/>
      <c r="BE230" s="496"/>
      <c r="BF230" s="496"/>
    </row>
    <row r="231" spans="1:59" ht="18.75" customHeight="1">
      <c r="A231" s="230"/>
      <c r="B231" s="468" t="s">
        <v>174</v>
      </c>
      <c r="C231" s="468"/>
      <c r="D231" s="514" t="s">
        <v>308</v>
      </c>
      <c r="E231" s="515"/>
      <c r="F231" s="515"/>
      <c r="G231" s="516"/>
      <c r="H231" s="525" t="e">
        <f ca="1">Calcu!E94</f>
        <v>#N/A</v>
      </c>
      <c r="I231" s="526"/>
      <c r="J231" s="526"/>
      <c r="K231" s="526"/>
      <c r="L231" s="526"/>
      <c r="M231" s="521" t="str">
        <f>Calcu!F94</f>
        <v>mm</v>
      </c>
      <c r="N231" s="522"/>
      <c r="O231" s="456" t="e">
        <f ca="1">Calcu!K94</f>
        <v>#N/A</v>
      </c>
      <c r="P231" s="457"/>
      <c r="Q231" s="457"/>
      <c r="R231" s="242"/>
      <c r="S231" s="273"/>
      <c r="T231" s="458" t="e">
        <f ca="1">Calcu!L94</f>
        <v>#N/A</v>
      </c>
      <c r="U231" s="458"/>
      <c r="V231" s="458"/>
      <c r="W231" s="272"/>
      <c r="X231" s="272"/>
      <c r="Y231" s="272"/>
      <c r="Z231" s="466" t="str">
        <f>Calcu!M94</f>
        <v>μm</v>
      </c>
      <c r="AA231" s="467"/>
      <c r="AB231" s="468" t="str">
        <f>Calcu!N94</f>
        <v>정규</v>
      </c>
      <c r="AC231" s="468"/>
      <c r="AD231" s="468"/>
      <c r="AE231" s="468"/>
      <c r="AF231" s="468"/>
      <c r="AG231" s="474">
        <f>Calcu!Q94</f>
        <v>1</v>
      </c>
      <c r="AH231" s="475"/>
      <c r="AI231" s="475"/>
      <c r="AJ231" s="475"/>
      <c r="AK231" s="475"/>
      <c r="AL231" s="475"/>
      <c r="AM231" s="475"/>
      <c r="AN231" s="475"/>
      <c r="AO231" s="476"/>
      <c r="AP231" s="456" t="e">
        <f ca="1">Calcu!S94</f>
        <v>#N/A</v>
      </c>
      <c r="AQ231" s="457"/>
      <c r="AR231" s="457"/>
      <c r="AS231" s="242"/>
      <c r="AT231" s="273"/>
      <c r="AU231" s="458" t="e">
        <f ca="1">Calcu!T94</f>
        <v>#N/A</v>
      </c>
      <c r="AV231" s="458"/>
      <c r="AW231" s="458"/>
      <c r="AX231" s="272"/>
      <c r="AY231" s="272"/>
      <c r="AZ231" s="272"/>
      <c r="BA231" s="466" t="str">
        <f>Calcu!U94</f>
        <v>μm</v>
      </c>
      <c r="BB231" s="467"/>
      <c r="BC231" s="468" t="str">
        <f>Calcu!V94</f>
        <v>∞</v>
      </c>
      <c r="BD231" s="468"/>
      <c r="BE231" s="468"/>
      <c r="BF231" s="468"/>
    </row>
    <row r="232" spans="1:59" ht="18.75" customHeight="1">
      <c r="A232" s="230"/>
      <c r="B232" s="468" t="s">
        <v>182</v>
      </c>
      <c r="C232" s="468"/>
      <c r="D232" s="514" t="s">
        <v>310</v>
      </c>
      <c r="E232" s="515"/>
      <c r="F232" s="515"/>
      <c r="G232" s="516"/>
      <c r="H232" s="525" t="e">
        <f ca="1">Calcu!E95</f>
        <v>#N/A</v>
      </c>
      <c r="I232" s="526"/>
      <c r="J232" s="526"/>
      <c r="K232" s="526"/>
      <c r="L232" s="526"/>
      <c r="M232" s="521" t="str">
        <f>Calcu!F95</f>
        <v>mm</v>
      </c>
      <c r="N232" s="522"/>
      <c r="O232" s="486">
        <f>Calcu!K95</f>
        <v>0</v>
      </c>
      <c r="P232" s="487"/>
      <c r="Q232" s="487"/>
      <c r="R232" s="487"/>
      <c r="S232" s="487"/>
      <c r="T232" s="487"/>
      <c r="U232" s="487"/>
      <c r="V232" s="488" t="str">
        <f>Calcu!M95</f>
        <v>μm</v>
      </c>
      <c r="W232" s="488"/>
      <c r="X232" s="488"/>
      <c r="Y232" s="488"/>
      <c r="Z232" s="488"/>
      <c r="AA232" s="489"/>
      <c r="AB232" s="468" t="str">
        <f>Calcu!N95</f>
        <v>t</v>
      </c>
      <c r="AC232" s="468"/>
      <c r="AD232" s="468"/>
      <c r="AE232" s="468"/>
      <c r="AF232" s="468"/>
      <c r="AG232" s="474">
        <f>Calcu!Q95</f>
        <v>-1</v>
      </c>
      <c r="AH232" s="475"/>
      <c r="AI232" s="475"/>
      <c r="AJ232" s="475"/>
      <c r="AK232" s="475"/>
      <c r="AL232" s="475"/>
      <c r="AM232" s="475"/>
      <c r="AN232" s="475"/>
      <c r="AO232" s="476"/>
      <c r="AP232" s="486">
        <f>Calcu!S95</f>
        <v>0</v>
      </c>
      <c r="AQ232" s="487"/>
      <c r="AR232" s="487"/>
      <c r="AS232" s="487"/>
      <c r="AT232" s="487"/>
      <c r="AU232" s="487">
        <v>0</v>
      </c>
      <c r="AV232" s="487"/>
      <c r="AW232" s="488" t="str">
        <f>Calcu!U95</f>
        <v>μm</v>
      </c>
      <c r="AX232" s="488"/>
      <c r="AY232" s="488"/>
      <c r="AZ232" s="488"/>
      <c r="BA232" s="488"/>
      <c r="BB232" s="489"/>
      <c r="BC232" s="468">
        <f>Calcu!V95</f>
        <v>4</v>
      </c>
      <c r="BD232" s="468"/>
      <c r="BE232" s="468"/>
      <c r="BF232" s="468"/>
    </row>
    <row r="233" spans="1:59" ht="18.75" customHeight="1">
      <c r="A233" s="230"/>
      <c r="B233" s="468" t="s">
        <v>261</v>
      </c>
      <c r="C233" s="468"/>
      <c r="D233" s="514"/>
      <c r="E233" s="515"/>
      <c r="F233" s="515"/>
      <c r="G233" s="516"/>
      <c r="H233" s="525" t="e">
        <f ca="1">Calcu!E96</f>
        <v>#N/A</v>
      </c>
      <c r="I233" s="526"/>
      <c r="J233" s="526"/>
      <c r="K233" s="526"/>
      <c r="L233" s="526"/>
      <c r="M233" s="521" t="str">
        <f>Calcu!F96</f>
        <v>/℃</v>
      </c>
      <c r="N233" s="522"/>
      <c r="O233" s="484">
        <f>Calcu!L96</f>
        <v>4.0824829046386305E-7</v>
      </c>
      <c r="P233" s="485"/>
      <c r="Q233" s="485"/>
      <c r="R233" s="485"/>
      <c r="S233" s="485"/>
      <c r="T233" s="485"/>
      <c r="U233" s="485"/>
      <c r="V233" s="485"/>
      <c r="W233" s="485"/>
      <c r="X233" s="466" t="str">
        <f>Calcu!M96</f>
        <v>/℃</v>
      </c>
      <c r="Y233" s="466"/>
      <c r="Z233" s="466"/>
      <c r="AA233" s="467"/>
      <c r="AB233" s="468" t="str">
        <f>Calcu!N96</f>
        <v>삼각형</v>
      </c>
      <c r="AC233" s="468"/>
      <c r="AD233" s="468"/>
      <c r="AE233" s="468"/>
      <c r="AF233" s="468"/>
      <c r="AG233" s="481">
        <f>Calcu!Q96</f>
        <v>-200</v>
      </c>
      <c r="AH233" s="466"/>
      <c r="AI233" s="466"/>
      <c r="AJ233" s="466"/>
      <c r="AK233" s="466" t="s">
        <v>337</v>
      </c>
      <c r="AL233" s="466"/>
      <c r="AM233" s="466"/>
      <c r="AN233" s="466"/>
      <c r="AO233" s="467"/>
      <c r="AP233" s="482">
        <f>Calcu!T96</f>
        <v>8.1649658092772609E-5</v>
      </c>
      <c r="AQ233" s="483"/>
      <c r="AR233" s="483"/>
      <c r="AS233" s="483"/>
      <c r="AT233" s="483"/>
      <c r="AU233" s="483" t="s">
        <v>466</v>
      </c>
      <c r="AV233" s="483"/>
      <c r="AW233" s="466" t="s">
        <v>338</v>
      </c>
      <c r="AX233" s="466"/>
      <c r="AY233" s="466"/>
      <c r="AZ233" s="466"/>
      <c r="BA233" s="466"/>
      <c r="BB233" s="467"/>
      <c r="BC233" s="468">
        <f>Calcu!V96</f>
        <v>100</v>
      </c>
      <c r="BD233" s="468"/>
      <c r="BE233" s="468"/>
      <c r="BF233" s="468"/>
    </row>
    <row r="234" spans="1:59" ht="18.75" customHeight="1">
      <c r="A234" s="230"/>
      <c r="B234" s="468" t="s">
        <v>264</v>
      </c>
      <c r="C234" s="468"/>
      <c r="D234" s="514" t="s">
        <v>248</v>
      </c>
      <c r="E234" s="515"/>
      <c r="F234" s="515"/>
      <c r="G234" s="516"/>
      <c r="H234" s="525" t="str">
        <f>Calcu!E97</f>
        <v/>
      </c>
      <c r="I234" s="526"/>
      <c r="J234" s="526"/>
      <c r="K234" s="526"/>
      <c r="L234" s="526"/>
      <c r="M234" s="521" t="str">
        <f>Calcu!F97</f>
        <v>℃</v>
      </c>
      <c r="N234" s="522"/>
      <c r="O234" s="486">
        <f>Calcu!L97</f>
        <v>0.11547005383792516</v>
      </c>
      <c r="P234" s="487"/>
      <c r="Q234" s="487"/>
      <c r="R234" s="487"/>
      <c r="S234" s="487"/>
      <c r="T234" s="487"/>
      <c r="U234" s="487"/>
      <c r="V234" s="488" t="str">
        <f>Calcu!M97</f>
        <v>℃</v>
      </c>
      <c r="W234" s="488"/>
      <c r="X234" s="488"/>
      <c r="Y234" s="488"/>
      <c r="Z234" s="488"/>
      <c r="AA234" s="489"/>
      <c r="AB234" s="468" t="str">
        <f>Calcu!N97</f>
        <v>직사각형</v>
      </c>
      <c r="AC234" s="468"/>
      <c r="AD234" s="468"/>
      <c r="AE234" s="468"/>
      <c r="AF234" s="468"/>
      <c r="AG234" s="481" t="e">
        <f ca="1">Calcu!Q97</f>
        <v>#N/A</v>
      </c>
      <c r="AH234" s="466"/>
      <c r="AI234" s="466"/>
      <c r="AJ234" s="466"/>
      <c r="AK234" s="466" t="s">
        <v>341</v>
      </c>
      <c r="AL234" s="466"/>
      <c r="AM234" s="466"/>
      <c r="AN234" s="466"/>
      <c r="AO234" s="467"/>
      <c r="AP234" s="482" t="e">
        <f ca="1">Calcu!T97</f>
        <v>#N/A</v>
      </c>
      <c r="AQ234" s="483"/>
      <c r="AR234" s="483"/>
      <c r="AS234" s="483"/>
      <c r="AT234" s="483"/>
      <c r="AU234" s="483" t="s">
        <v>467</v>
      </c>
      <c r="AV234" s="483"/>
      <c r="AW234" s="466" t="s">
        <v>338</v>
      </c>
      <c r="AX234" s="466"/>
      <c r="AY234" s="466"/>
      <c r="AZ234" s="466"/>
      <c r="BA234" s="466"/>
      <c r="BB234" s="467"/>
      <c r="BC234" s="468">
        <f>Calcu!V97</f>
        <v>12</v>
      </c>
      <c r="BD234" s="468"/>
      <c r="BE234" s="468"/>
      <c r="BF234" s="468"/>
    </row>
    <row r="235" spans="1:59" ht="18.75" customHeight="1">
      <c r="A235" s="230"/>
      <c r="B235" s="468" t="s">
        <v>194</v>
      </c>
      <c r="C235" s="468"/>
      <c r="D235" s="514" t="s">
        <v>249</v>
      </c>
      <c r="E235" s="515"/>
      <c r="F235" s="515"/>
      <c r="G235" s="516"/>
      <c r="H235" s="525" t="e">
        <f ca="1">Calcu!E98</f>
        <v>#N/A</v>
      </c>
      <c r="I235" s="526"/>
      <c r="J235" s="526"/>
      <c r="K235" s="526"/>
      <c r="L235" s="526"/>
      <c r="M235" s="521" t="str">
        <f>Calcu!F98</f>
        <v>/℃</v>
      </c>
      <c r="N235" s="522"/>
      <c r="O235" s="484">
        <f>Calcu!L98</f>
        <v>8.1649658092772609E-7</v>
      </c>
      <c r="P235" s="485"/>
      <c r="Q235" s="485"/>
      <c r="R235" s="485"/>
      <c r="S235" s="485"/>
      <c r="T235" s="485"/>
      <c r="U235" s="485"/>
      <c r="V235" s="485"/>
      <c r="W235" s="485"/>
      <c r="X235" s="466" t="str">
        <f>Calcu!M98</f>
        <v>/℃</v>
      </c>
      <c r="Y235" s="466"/>
      <c r="Z235" s="466"/>
      <c r="AA235" s="467"/>
      <c r="AB235" s="468" t="str">
        <f>Calcu!N98</f>
        <v>삼각형</v>
      </c>
      <c r="AC235" s="468"/>
      <c r="AD235" s="468"/>
      <c r="AE235" s="468"/>
      <c r="AF235" s="468"/>
      <c r="AG235" s="481">
        <f>Calcu!Q98</f>
        <v>-100</v>
      </c>
      <c r="AH235" s="466"/>
      <c r="AI235" s="466"/>
      <c r="AJ235" s="466"/>
      <c r="AK235" s="466" t="s">
        <v>337</v>
      </c>
      <c r="AL235" s="466"/>
      <c r="AM235" s="466"/>
      <c r="AN235" s="466"/>
      <c r="AO235" s="467"/>
      <c r="AP235" s="482">
        <f>Calcu!T98</f>
        <v>8.1649658092772609E-5</v>
      </c>
      <c r="AQ235" s="483"/>
      <c r="AR235" s="483"/>
      <c r="AS235" s="483"/>
      <c r="AT235" s="483"/>
      <c r="AU235" s="483" t="s">
        <v>466</v>
      </c>
      <c r="AV235" s="483"/>
      <c r="AW235" s="466" t="s">
        <v>338</v>
      </c>
      <c r="AX235" s="466"/>
      <c r="AY235" s="466"/>
      <c r="AZ235" s="466"/>
      <c r="BA235" s="466"/>
      <c r="BB235" s="467"/>
      <c r="BC235" s="468">
        <f>Calcu!V98</f>
        <v>100</v>
      </c>
      <c r="BD235" s="468"/>
      <c r="BE235" s="468"/>
      <c r="BF235" s="468"/>
    </row>
    <row r="236" spans="1:59" ht="18.75" customHeight="1">
      <c r="A236" s="230"/>
      <c r="B236" s="468" t="s">
        <v>199</v>
      </c>
      <c r="C236" s="468"/>
      <c r="D236" s="514" t="s">
        <v>250</v>
      </c>
      <c r="E236" s="515"/>
      <c r="F236" s="515"/>
      <c r="G236" s="516"/>
      <c r="H236" s="525">
        <f>Calcu!E99</f>
        <v>0.1</v>
      </c>
      <c r="I236" s="526"/>
      <c r="J236" s="526"/>
      <c r="K236" s="526"/>
      <c r="L236" s="526"/>
      <c r="M236" s="521" t="str">
        <f>Calcu!F99</f>
        <v>℃</v>
      </c>
      <c r="N236" s="522"/>
      <c r="O236" s="486">
        <f>Calcu!L99</f>
        <v>0.57735026918962584</v>
      </c>
      <c r="P236" s="487"/>
      <c r="Q236" s="487"/>
      <c r="R236" s="487"/>
      <c r="S236" s="487"/>
      <c r="T236" s="487"/>
      <c r="U236" s="487"/>
      <c r="V236" s="488" t="str">
        <f>Calcu!M99</f>
        <v>℃</v>
      </c>
      <c r="W236" s="488"/>
      <c r="X236" s="488"/>
      <c r="Y236" s="488"/>
      <c r="Z236" s="488"/>
      <c r="AA236" s="489"/>
      <c r="AB236" s="468" t="str">
        <f>Calcu!N99</f>
        <v>직사각형</v>
      </c>
      <c r="AC236" s="468"/>
      <c r="AD236" s="468"/>
      <c r="AE236" s="468"/>
      <c r="AF236" s="468"/>
      <c r="AG236" s="481" t="e">
        <f ca="1">Calcu!Q99</f>
        <v>#N/A</v>
      </c>
      <c r="AH236" s="466"/>
      <c r="AI236" s="466"/>
      <c r="AJ236" s="466"/>
      <c r="AK236" s="466" t="s">
        <v>341</v>
      </c>
      <c r="AL236" s="466"/>
      <c r="AM236" s="466"/>
      <c r="AN236" s="466"/>
      <c r="AO236" s="467"/>
      <c r="AP236" s="482" t="e">
        <f ca="1">Calcu!T99</f>
        <v>#N/A</v>
      </c>
      <c r="AQ236" s="483"/>
      <c r="AR236" s="483"/>
      <c r="AS236" s="483"/>
      <c r="AT236" s="483"/>
      <c r="AU236" s="483" t="s">
        <v>467</v>
      </c>
      <c r="AV236" s="483"/>
      <c r="AW236" s="466" t="s">
        <v>338</v>
      </c>
      <c r="AX236" s="466"/>
      <c r="AY236" s="466"/>
      <c r="AZ236" s="466"/>
      <c r="BA236" s="466"/>
      <c r="BB236" s="467"/>
      <c r="BC236" s="468">
        <f>Calcu!V99</f>
        <v>12</v>
      </c>
      <c r="BD236" s="468"/>
      <c r="BE236" s="468"/>
      <c r="BF236" s="468"/>
    </row>
    <row r="237" spans="1:59" ht="18.75" customHeight="1">
      <c r="A237" s="230"/>
      <c r="B237" s="468" t="s">
        <v>202</v>
      </c>
      <c r="C237" s="468"/>
      <c r="D237" s="514" t="s">
        <v>625</v>
      </c>
      <c r="E237" s="515"/>
      <c r="F237" s="515"/>
      <c r="G237" s="516"/>
      <c r="H237" s="525">
        <f>Calcu!E100</f>
        <v>0</v>
      </c>
      <c r="I237" s="526"/>
      <c r="J237" s="526"/>
      <c r="K237" s="526"/>
      <c r="L237" s="526"/>
      <c r="M237" s="521" t="str">
        <f>Calcu!F100</f>
        <v>mm</v>
      </c>
      <c r="N237" s="522"/>
      <c r="O237" s="486">
        <f>Calcu!K100</f>
        <v>0</v>
      </c>
      <c r="P237" s="487"/>
      <c r="Q237" s="487"/>
      <c r="R237" s="487"/>
      <c r="S237" s="487"/>
      <c r="T237" s="487"/>
      <c r="U237" s="487"/>
      <c r="V237" s="488" t="str">
        <f>Calcu!M100</f>
        <v>μm</v>
      </c>
      <c r="W237" s="488"/>
      <c r="X237" s="488"/>
      <c r="Y237" s="488"/>
      <c r="Z237" s="488"/>
      <c r="AA237" s="489"/>
      <c r="AB237" s="468" t="str">
        <f>Calcu!N100</f>
        <v>직사각형</v>
      </c>
      <c r="AC237" s="468"/>
      <c r="AD237" s="468"/>
      <c r="AE237" s="468"/>
      <c r="AF237" s="468"/>
      <c r="AG237" s="474">
        <f>Calcu!Q100</f>
        <v>1</v>
      </c>
      <c r="AH237" s="475"/>
      <c r="AI237" s="475"/>
      <c r="AJ237" s="475"/>
      <c r="AK237" s="475"/>
      <c r="AL237" s="475"/>
      <c r="AM237" s="475"/>
      <c r="AN237" s="475"/>
      <c r="AO237" s="476"/>
      <c r="AP237" s="486">
        <f>Calcu!S100</f>
        <v>0</v>
      </c>
      <c r="AQ237" s="487"/>
      <c r="AR237" s="487"/>
      <c r="AS237" s="487"/>
      <c r="AT237" s="487"/>
      <c r="AU237" s="487">
        <v>0</v>
      </c>
      <c r="AV237" s="487"/>
      <c r="AW237" s="488" t="str">
        <f>Calcu!U100</f>
        <v>μm</v>
      </c>
      <c r="AX237" s="488"/>
      <c r="AY237" s="488"/>
      <c r="AZ237" s="488"/>
      <c r="BA237" s="488"/>
      <c r="BB237" s="489"/>
      <c r="BC237" s="468" t="str">
        <f>Calcu!V100</f>
        <v>∞</v>
      </c>
      <c r="BD237" s="468"/>
      <c r="BE237" s="468"/>
      <c r="BF237" s="468"/>
    </row>
    <row r="238" spans="1:59" ht="18.75" customHeight="1">
      <c r="A238" s="230"/>
      <c r="B238" s="468" t="s">
        <v>502</v>
      </c>
      <c r="C238" s="468"/>
      <c r="D238" s="514" t="s">
        <v>306</v>
      </c>
      <c r="E238" s="515"/>
      <c r="F238" s="515"/>
      <c r="G238" s="516"/>
      <c r="H238" s="525" t="e">
        <f ca="1">Calcu!E101</f>
        <v>#N/A</v>
      </c>
      <c r="I238" s="526"/>
      <c r="J238" s="526"/>
      <c r="K238" s="526"/>
      <c r="L238" s="526"/>
      <c r="M238" s="521" t="str">
        <f>Calcu!F101</f>
        <v>mm</v>
      </c>
      <c r="N238" s="522"/>
      <c r="O238" s="474"/>
      <c r="P238" s="475"/>
      <c r="Q238" s="475"/>
      <c r="R238" s="475"/>
      <c r="S238" s="475"/>
      <c r="T238" s="475"/>
      <c r="U238" s="475"/>
      <c r="V238" s="475"/>
      <c r="W238" s="475"/>
      <c r="X238" s="475"/>
      <c r="Y238" s="475"/>
      <c r="Z238" s="475"/>
      <c r="AA238" s="476"/>
      <c r="AB238" s="468"/>
      <c r="AC238" s="468"/>
      <c r="AD238" s="468"/>
      <c r="AE238" s="468"/>
      <c r="AF238" s="468"/>
      <c r="AG238" s="474"/>
      <c r="AH238" s="475"/>
      <c r="AI238" s="475"/>
      <c r="AJ238" s="475"/>
      <c r="AK238" s="475"/>
      <c r="AL238" s="475"/>
      <c r="AM238" s="475"/>
      <c r="AN238" s="475"/>
      <c r="AO238" s="476"/>
      <c r="AP238" s="456" t="e">
        <f ca="1">Calcu!S101</f>
        <v>#N/A</v>
      </c>
      <c r="AQ238" s="457"/>
      <c r="AR238" s="457"/>
      <c r="AS238" s="242"/>
      <c r="AT238" s="273"/>
      <c r="AU238" s="458" t="e">
        <f ca="1">Calcu!T101</f>
        <v>#N/A</v>
      </c>
      <c r="AV238" s="458"/>
      <c r="AW238" s="458"/>
      <c r="AX238" s="272"/>
      <c r="AY238" s="272"/>
      <c r="AZ238" s="272"/>
      <c r="BA238" s="466" t="str">
        <f>Calcu!U101</f>
        <v>μm</v>
      </c>
      <c r="BB238" s="467"/>
      <c r="BC238" s="468" t="e">
        <f ca="1">Calcu!V101</f>
        <v>#N/A</v>
      </c>
      <c r="BD238" s="468"/>
      <c r="BE238" s="468"/>
      <c r="BF238" s="468"/>
    </row>
    <row r="239" spans="1:59" ht="18.75" customHeight="1">
      <c r="A239" s="230"/>
      <c r="B239" s="230"/>
      <c r="C239" s="230"/>
      <c r="D239" s="230"/>
      <c r="E239" s="230"/>
      <c r="F239" s="230"/>
      <c r="G239" s="230"/>
      <c r="H239" s="230"/>
      <c r="I239" s="230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30"/>
      <c r="AG239" s="244" t="s">
        <v>511</v>
      </c>
      <c r="AH239" s="230"/>
      <c r="AI239" s="230"/>
      <c r="AJ239" s="230"/>
      <c r="AK239" s="230"/>
      <c r="AL239" s="230"/>
      <c r="AM239" s="230"/>
      <c r="AN239" s="230"/>
      <c r="AO239" s="230"/>
      <c r="AP239" s="230"/>
      <c r="AQ239" s="230"/>
      <c r="AR239" s="230"/>
      <c r="AS239" s="230"/>
      <c r="AT239" s="230"/>
    </row>
    <row r="240" spans="1:59" s="138" customFormat="1" ht="18.75" customHeight="1">
      <c r="B240" s="268"/>
      <c r="C240" s="57"/>
      <c r="D240" s="267"/>
      <c r="E240" s="267"/>
      <c r="F240" s="267"/>
      <c r="G240" s="268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267"/>
      <c r="AA240" s="267"/>
      <c r="AB240" s="267"/>
      <c r="AC240" s="267"/>
      <c r="AD240" s="267"/>
      <c r="AE240" s="268"/>
      <c r="AF240" s="267"/>
      <c r="AG240" s="268"/>
      <c r="AH240" s="268"/>
      <c r="AI240" s="268"/>
      <c r="AJ240" s="268"/>
      <c r="AK240" s="268"/>
      <c r="AL240" s="268"/>
      <c r="AM240" s="268"/>
      <c r="AN240" s="268"/>
      <c r="AO240" s="268"/>
      <c r="AP240" s="268"/>
      <c r="AQ240" s="268"/>
      <c r="AR240" s="268"/>
      <c r="AS240" s="268"/>
      <c r="AT240" s="268"/>
      <c r="AU240" s="268"/>
      <c r="AV240" s="268"/>
      <c r="AW240" s="268"/>
      <c r="AX240" s="268"/>
      <c r="AY240" s="268"/>
      <c r="AZ240" s="268"/>
      <c r="BA240" s="268"/>
      <c r="BB240" s="268"/>
      <c r="BC240" s="268"/>
      <c r="BD240" s="268"/>
      <c r="BE240" s="268"/>
      <c r="BF240" s="268"/>
      <c r="BG240" s="268"/>
    </row>
    <row r="241" spans="1:75" s="138" customFormat="1" ht="18.75" customHeight="1">
      <c r="A241" s="57" t="s">
        <v>447</v>
      </c>
      <c r="B241" s="268"/>
      <c r="C241" s="268"/>
      <c r="D241" s="268"/>
      <c r="E241" s="268"/>
      <c r="F241" s="268"/>
      <c r="G241" s="268"/>
      <c r="H241" s="268"/>
      <c r="I241" s="268"/>
      <c r="J241" s="268"/>
      <c r="K241" s="268"/>
      <c r="L241" s="268"/>
      <c r="M241" s="268"/>
      <c r="N241" s="268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268"/>
      <c r="Z241" s="268"/>
      <c r="AA241" s="268"/>
      <c r="AB241" s="268"/>
      <c r="AC241" s="268"/>
      <c r="AD241" s="268"/>
      <c r="AE241" s="268"/>
      <c r="AF241" s="268"/>
      <c r="AG241" s="268"/>
      <c r="AH241" s="268"/>
      <c r="AI241" s="268"/>
      <c r="AJ241" s="268"/>
      <c r="AK241" s="268"/>
      <c r="AL241" s="268"/>
      <c r="AM241" s="268"/>
      <c r="AN241" s="268"/>
      <c r="AO241" s="268"/>
      <c r="AP241" s="268"/>
      <c r="AQ241" s="268"/>
      <c r="AR241" s="268"/>
      <c r="AS241" s="268"/>
      <c r="AT241" s="268"/>
      <c r="AU241" s="268"/>
      <c r="AV241" s="268"/>
      <c r="AW241" s="268"/>
      <c r="AX241" s="268"/>
      <c r="AY241" s="268"/>
      <c r="AZ241" s="268"/>
      <c r="BA241" s="268"/>
      <c r="BB241" s="268"/>
      <c r="BC241" s="268"/>
      <c r="BD241" s="268"/>
      <c r="BE241" s="268"/>
      <c r="BF241" s="268"/>
    </row>
    <row r="242" spans="1:75" s="138" customFormat="1" ht="18.75" customHeight="1">
      <c r="A242" s="268"/>
      <c r="B242" s="268"/>
      <c r="C242" s="268"/>
      <c r="D242" s="268"/>
      <c r="E242" s="268"/>
      <c r="F242" s="268"/>
      <c r="G242" s="268"/>
      <c r="H242" s="268"/>
      <c r="I242" s="268"/>
      <c r="J242" s="268"/>
      <c r="K242" s="268"/>
      <c r="L242" s="268"/>
      <c r="M242" s="268"/>
      <c r="N242" s="268"/>
      <c r="O242" s="268"/>
      <c r="P242" s="268"/>
      <c r="Q242" s="268"/>
      <c r="R242" s="268"/>
      <c r="S242" s="268"/>
      <c r="T242" s="268"/>
      <c r="U242" s="268"/>
      <c r="V242" s="268"/>
      <c r="W242" s="268"/>
      <c r="X242" s="268"/>
      <c r="Y242" s="268"/>
      <c r="Z242" s="268"/>
      <c r="AA242" s="268"/>
      <c r="AB242" s="268"/>
      <c r="AC242" s="268"/>
      <c r="AD242" s="268"/>
      <c r="AE242" s="267"/>
      <c r="AF242" s="268"/>
      <c r="AG242" s="268"/>
      <c r="AH242" s="268"/>
      <c r="AI242" s="268"/>
      <c r="AJ242" s="268"/>
      <c r="AK242" s="267"/>
      <c r="AL242" s="267"/>
      <c r="AM242" s="274"/>
      <c r="AN242" s="274"/>
      <c r="AO242" s="274"/>
      <c r="AP242" s="274"/>
      <c r="AQ242" s="267"/>
      <c r="AR242" s="268"/>
      <c r="AT242" s="252"/>
      <c r="AU242" s="252"/>
      <c r="AV242" s="252"/>
      <c r="AW242" s="267"/>
      <c r="AX242" s="267"/>
      <c r="AY242" s="268"/>
      <c r="BA242" s="268"/>
      <c r="BB242" s="268"/>
      <c r="BC242" s="268"/>
      <c r="BD242" s="268"/>
      <c r="BE242" s="268"/>
      <c r="BF242" s="268"/>
    </row>
    <row r="243" spans="1:75" s="138" customFormat="1" ht="18.75" customHeight="1">
      <c r="A243" s="268"/>
      <c r="B243" s="268"/>
      <c r="C243" s="268"/>
      <c r="D243" s="268"/>
      <c r="E243" s="268" t="s">
        <v>146</v>
      </c>
      <c r="F243" s="433" t="e">
        <f ca="1">AP231</f>
        <v>#N/A</v>
      </c>
      <c r="G243" s="433"/>
      <c r="H243" s="433"/>
      <c r="I243" s="267" t="s">
        <v>145</v>
      </c>
      <c r="J243" s="267"/>
      <c r="K243" s="431" t="s">
        <v>448</v>
      </c>
      <c r="L243" s="431"/>
      <c r="M243" s="529" t="e">
        <f ca="1">AU231</f>
        <v>#N/A</v>
      </c>
      <c r="N243" s="529"/>
      <c r="O243" s="529"/>
      <c r="P243" s="267" t="s">
        <v>338</v>
      </c>
      <c r="Q243" s="267"/>
      <c r="R243" s="268"/>
      <c r="T243" s="431" t="s">
        <v>449</v>
      </c>
      <c r="U243" s="431"/>
      <c r="V243" s="442">
        <f>AP232</f>
        <v>0</v>
      </c>
      <c r="W243" s="442"/>
      <c r="X243" s="442"/>
      <c r="Y243" s="267" t="s">
        <v>145</v>
      </c>
      <c r="Z243" s="267"/>
      <c r="AA243" s="431" t="s">
        <v>449</v>
      </c>
      <c r="AB243" s="431"/>
      <c r="AC243" s="443">
        <f>AP233</f>
        <v>8.1649658092772609E-5</v>
      </c>
      <c r="AD243" s="443"/>
      <c r="AE243" s="443"/>
      <c r="AF243" s="443"/>
      <c r="AG243" s="267" t="s">
        <v>338</v>
      </c>
      <c r="AH243" s="268"/>
      <c r="AK243" s="431" t="s">
        <v>449</v>
      </c>
      <c r="AL243" s="431"/>
      <c r="AM243" s="443" t="e">
        <f ca="1">AP234</f>
        <v>#N/A</v>
      </c>
      <c r="AN243" s="443"/>
      <c r="AO243" s="443"/>
      <c r="AP243" s="443"/>
      <c r="AQ243" s="267" t="s">
        <v>338</v>
      </c>
      <c r="AR243" s="268"/>
      <c r="AU243" s="268"/>
      <c r="AV243" s="268"/>
      <c r="AW243" s="268"/>
      <c r="AX243" s="268"/>
      <c r="AY243" s="268"/>
      <c r="AZ243" s="268"/>
      <c r="BA243" s="268"/>
      <c r="BB243" s="268"/>
      <c r="BC243" s="268"/>
      <c r="BD243" s="268"/>
      <c r="BE243" s="268"/>
      <c r="BF243" s="268"/>
    </row>
    <row r="244" spans="1:75" s="138" customFormat="1" ht="18.75" customHeight="1">
      <c r="A244" s="268"/>
      <c r="B244" s="268"/>
      <c r="C244" s="268"/>
      <c r="D244" s="268"/>
      <c r="E244" s="268"/>
      <c r="F244" s="431" t="s">
        <v>449</v>
      </c>
      <c r="G244" s="431"/>
      <c r="H244" s="443">
        <f>AP235</f>
        <v>8.1649658092772609E-5</v>
      </c>
      <c r="I244" s="443"/>
      <c r="J244" s="443"/>
      <c r="K244" s="443"/>
      <c r="L244" s="267" t="s">
        <v>338</v>
      </c>
      <c r="M244" s="268"/>
      <c r="P244" s="431" t="s">
        <v>449</v>
      </c>
      <c r="Q244" s="431"/>
      <c r="R244" s="443" t="e">
        <f ca="1">AP236</f>
        <v>#N/A</v>
      </c>
      <c r="S244" s="443"/>
      <c r="T244" s="443"/>
      <c r="U244" s="443"/>
      <c r="V244" s="267" t="s">
        <v>338</v>
      </c>
      <c r="W244" s="268"/>
      <c r="Z244" s="431" t="s">
        <v>448</v>
      </c>
      <c r="AA244" s="431"/>
      <c r="AB244" s="442">
        <f>AP237</f>
        <v>0</v>
      </c>
      <c r="AC244" s="442"/>
      <c r="AD244" s="442"/>
      <c r="AE244" s="267" t="s">
        <v>145</v>
      </c>
      <c r="AF244" s="267"/>
      <c r="AG244" s="271"/>
      <c r="AH244" s="267"/>
      <c r="AI244" s="267"/>
      <c r="AJ244" s="271"/>
      <c r="AK244" s="271"/>
      <c r="AL244" s="271"/>
      <c r="AM244" s="267"/>
      <c r="AN244" s="267"/>
      <c r="AO244" s="267"/>
      <c r="AP244" s="267"/>
      <c r="AQ244" s="268"/>
      <c r="AS244" s="268"/>
      <c r="AT244" s="268"/>
      <c r="AU244" s="268"/>
      <c r="AV244" s="268"/>
      <c r="AW244" s="268"/>
      <c r="AX244" s="268"/>
      <c r="AY244" s="268"/>
      <c r="AZ244" s="268"/>
      <c r="BA244" s="268"/>
      <c r="BB244" s="268"/>
      <c r="BC244" s="268"/>
      <c r="BD244" s="268"/>
      <c r="BE244" s="268"/>
      <c r="BF244" s="268"/>
    </row>
    <row r="245" spans="1:75" s="58" customFormat="1" ht="18.75" customHeight="1">
      <c r="A245" s="267"/>
      <c r="B245" s="267"/>
      <c r="C245" s="267"/>
      <c r="D245" s="267"/>
      <c r="E245" s="268" t="s">
        <v>146</v>
      </c>
      <c r="F245" s="433" t="e">
        <f ca="1">AP238</f>
        <v>#N/A</v>
      </c>
      <c r="G245" s="433"/>
      <c r="H245" s="433"/>
      <c r="I245" s="267" t="s">
        <v>145</v>
      </c>
      <c r="J245" s="267"/>
      <c r="K245" s="431" t="s">
        <v>448</v>
      </c>
      <c r="L245" s="431"/>
      <c r="M245" s="529" t="e">
        <f ca="1">AU238</f>
        <v>#N/A</v>
      </c>
      <c r="N245" s="529"/>
      <c r="O245" s="529"/>
      <c r="P245" s="267" t="s">
        <v>338</v>
      </c>
      <c r="Q245" s="267"/>
      <c r="R245" s="268"/>
      <c r="S245" s="138"/>
      <c r="T245" s="267"/>
      <c r="U245" s="267"/>
      <c r="V245" s="267"/>
      <c r="W245" s="267"/>
      <c r="X245" s="267"/>
      <c r="Y245" s="267"/>
      <c r="Z245" s="267"/>
      <c r="AA245" s="267"/>
      <c r="AB245" s="267"/>
      <c r="AC245" s="267"/>
      <c r="AD245" s="267"/>
      <c r="AE245" s="267"/>
      <c r="AF245" s="267"/>
      <c r="AG245" s="268"/>
      <c r="AH245" s="267"/>
      <c r="AI245" s="267"/>
      <c r="AJ245" s="267"/>
      <c r="AK245" s="267"/>
      <c r="AL245" s="267"/>
      <c r="AM245" s="267"/>
      <c r="AN245" s="267"/>
      <c r="AO245" s="267"/>
      <c r="AP245" s="267"/>
      <c r="AQ245" s="267"/>
      <c r="AR245" s="267"/>
      <c r="AS245" s="267"/>
      <c r="AT245" s="267"/>
      <c r="AU245" s="267"/>
      <c r="AV245" s="267"/>
      <c r="AW245" s="267"/>
      <c r="AX245" s="267"/>
      <c r="AY245" s="267"/>
      <c r="AZ245" s="267"/>
      <c r="BA245" s="267"/>
      <c r="BB245" s="267"/>
      <c r="BC245" s="267"/>
      <c r="BD245" s="267"/>
      <c r="BE245" s="267"/>
      <c r="BF245" s="267"/>
      <c r="BG245" s="267"/>
      <c r="BH245" s="267"/>
    </row>
    <row r="246" spans="1:75" s="58" customFormat="1" ht="18.75" customHeight="1">
      <c r="A246" s="267"/>
      <c r="B246" s="267"/>
      <c r="C246" s="267"/>
      <c r="D246" s="269"/>
      <c r="E246" s="269"/>
      <c r="F246" s="269"/>
      <c r="G246" s="267"/>
      <c r="H246" s="267"/>
      <c r="I246" s="268"/>
      <c r="J246" s="268"/>
      <c r="K246" s="149"/>
      <c r="L246" s="149"/>
      <c r="M246" s="149"/>
      <c r="N246" s="149"/>
      <c r="O246" s="267"/>
      <c r="P246" s="267"/>
      <c r="Q246" s="267"/>
      <c r="R246" s="267"/>
      <c r="S246" s="267"/>
      <c r="T246" s="267"/>
      <c r="U246" s="267"/>
      <c r="V246" s="267"/>
      <c r="W246" s="267"/>
      <c r="X246" s="267"/>
      <c r="Y246" s="267"/>
      <c r="Z246" s="267"/>
      <c r="AA246" s="267"/>
      <c r="AB246" s="267"/>
      <c r="AC246" s="267"/>
      <c r="AD246" s="267"/>
      <c r="AE246" s="267"/>
      <c r="AF246" s="267"/>
      <c r="AG246" s="267"/>
      <c r="AH246" s="267"/>
      <c r="AI246" s="267"/>
      <c r="AJ246" s="267"/>
      <c r="AK246" s="267"/>
      <c r="AL246" s="267"/>
      <c r="AM246" s="267"/>
      <c r="AN246" s="267"/>
      <c r="AO246" s="267"/>
      <c r="AP246" s="267"/>
      <c r="AQ246" s="267"/>
      <c r="AR246" s="267"/>
      <c r="AS246" s="267"/>
      <c r="AT246" s="267"/>
      <c r="AU246" s="267"/>
      <c r="AV246" s="267"/>
      <c r="AW246" s="267"/>
      <c r="AX246" s="267"/>
      <c r="AY246" s="267"/>
      <c r="AZ246" s="267"/>
      <c r="BA246" s="267"/>
      <c r="BB246" s="267"/>
      <c r="BC246" s="267"/>
      <c r="BD246" s="267"/>
      <c r="BE246" s="267"/>
      <c r="BF246" s="267"/>
    </row>
    <row r="247" spans="1:75" s="138" customFormat="1" ht="18.75" customHeight="1">
      <c r="A247" s="268"/>
      <c r="B247" s="268"/>
      <c r="C247" s="268"/>
      <c r="D247" s="142" t="s">
        <v>450</v>
      </c>
      <c r="E247" s="268" t="s">
        <v>146</v>
      </c>
      <c r="F247" s="433" t="e">
        <f ca="1">F245</f>
        <v>#N/A</v>
      </c>
      <c r="G247" s="433"/>
      <c r="H247" s="433"/>
      <c r="I247" s="152"/>
      <c r="J247" s="270"/>
      <c r="K247" s="434" t="e">
        <f ca="1">M245</f>
        <v>#N/A</v>
      </c>
      <c r="L247" s="435"/>
      <c r="M247" s="435"/>
      <c r="N247" s="230"/>
      <c r="O247" s="230"/>
      <c r="P247" s="230"/>
      <c r="Q247" s="430" t="str">
        <f>BA238</f>
        <v>μm</v>
      </c>
      <c r="R247" s="430"/>
      <c r="T247" s="267"/>
      <c r="U247" s="267"/>
      <c r="V247" s="267"/>
      <c r="W247" s="267"/>
      <c r="X247" s="267"/>
      <c r="Y247" s="268"/>
      <c r="Z247" s="268"/>
      <c r="AA247" s="268"/>
      <c r="AB247" s="268"/>
      <c r="AC247" s="268"/>
      <c r="AD247" s="268"/>
      <c r="AE247" s="267"/>
      <c r="AF247" s="268"/>
      <c r="AG247" s="268"/>
      <c r="AH247" s="268"/>
      <c r="AI247" s="268"/>
      <c r="AJ247" s="268"/>
      <c r="AK247" s="268"/>
      <c r="AL247" s="268"/>
      <c r="AM247" s="268"/>
      <c r="AN247" s="268"/>
      <c r="AO247" s="268"/>
      <c r="AP247" s="268"/>
      <c r="AQ247" s="268"/>
      <c r="AR247" s="268"/>
      <c r="AS247" s="268"/>
      <c r="AT247" s="268"/>
      <c r="AU247" s="268"/>
      <c r="AV247" s="268"/>
      <c r="AW247" s="268"/>
      <c r="AX247" s="268"/>
      <c r="AY247" s="268"/>
      <c r="AZ247" s="268"/>
      <c r="BA247" s="268"/>
      <c r="BB247" s="268"/>
      <c r="BC247" s="268"/>
      <c r="BD247" s="268"/>
      <c r="BE247" s="268"/>
      <c r="BF247" s="268"/>
    </row>
    <row r="248" spans="1:75" s="267" customFormat="1" ht="18.75" customHeight="1"/>
    <row r="249" spans="1:75" ht="18.75" customHeight="1">
      <c r="A249" s="57" t="s">
        <v>451</v>
      </c>
      <c r="B249" s="230"/>
      <c r="C249" s="230"/>
      <c r="D249" s="230"/>
      <c r="E249" s="230"/>
      <c r="F249" s="230"/>
      <c r="G249" s="230"/>
      <c r="H249" s="230"/>
      <c r="I249" s="230"/>
      <c r="J249" s="230"/>
      <c r="K249" s="230"/>
      <c r="L249" s="230"/>
      <c r="M249" s="230"/>
      <c r="N249" s="230"/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  <c r="AA249" s="230"/>
      <c r="AB249" s="230"/>
      <c r="AC249" s="230"/>
      <c r="AD249" s="230"/>
      <c r="AE249" s="230"/>
      <c r="AF249" s="230"/>
      <c r="AG249" s="230"/>
      <c r="AH249" s="230"/>
      <c r="AI249" s="230"/>
      <c r="AJ249" s="230"/>
      <c r="AK249" s="230"/>
      <c r="AL249" s="230"/>
      <c r="AM249" s="230"/>
      <c r="AN249" s="230"/>
      <c r="AO249" s="230"/>
      <c r="AP249" s="230"/>
      <c r="AQ249" s="230"/>
      <c r="AR249" s="230"/>
      <c r="AS249" s="230"/>
      <c r="AT249" s="230"/>
      <c r="AU249" s="230"/>
      <c r="AV249" s="230"/>
      <c r="AW249" s="230"/>
      <c r="AX249" s="230"/>
      <c r="AY249" s="230"/>
      <c r="AZ249" s="230"/>
      <c r="BA249" s="230"/>
      <c r="BB249" s="230"/>
      <c r="BC249" s="230"/>
      <c r="BD249" s="230"/>
      <c r="BE249" s="230"/>
      <c r="BF249" s="230"/>
    </row>
    <row r="250" spans="1:75" ht="18.75" customHeight="1">
      <c r="A250" s="230"/>
      <c r="B250" s="230"/>
      <c r="C250" s="230"/>
      <c r="D250" s="230"/>
      <c r="E250" s="230"/>
      <c r="F250" s="230"/>
      <c r="G250" s="230"/>
      <c r="H250" s="230"/>
      <c r="I250" s="230"/>
      <c r="J250" s="230"/>
      <c r="K250" s="230"/>
      <c r="L250" s="441" t="e">
        <f ca="1">Calcu!W101</f>
        <v>#N/A</v>
      </c>
      <c r="M250" s="441"/>
      <c r="N250" s="441"/>
      <c r="O250" s="441"/>
      <c r="P250" s="441"/>
      <c r="Q250" s="441"/>
      <c r="R250" s="441"/>
      <c r="S250" s="441"/>
      <c r="T250" s="441"/>
      <c r="U250" s="441"/>
      <c r="V250" s="441"/>
      <c r="W250" s="441"/>
      <c r="X250" s="441"/>
      <c r="Y250" s="441"/>
      <c r="Z250" s="441"/>
      <c r="AA250" s="441"/>
      <c r="AB250" s="441"/>
      <c r="AC250" s="441"/>
      <c r="AD250" s="441"/>
      <c r="AE250" s="441"/>
      <c r="AF250" s="441"/>
      <c r="AG250" s="441"/>
      <c r="AH250" s="441"/>
      <c r="AI250" s="441"/>
      <c r="AJ250" s="441"/>
      <c r="AK250" s="441"/>
      <c r="AL250" s="441"/>
      <c r="AM250" s="441"/>
      <c r="AN250" s="441"/>
      <c r="AO250" s="441"/>
      <c r="AP250" s="441"/>
      <c r="AQ250" s="441"/>
      <c r="AR250" s="441"/>
      <c r="AS250" s="441"/>
      <c r="AT250" s="431" t="s">
        <v>146</v>
      </c>
      <c r="AU250" s="438" t="e">
        <f ca="1">TRIM(BC238)</f>
        <v>#N/A</v>
      </c>
      <c r="AV250" s="438"/>
      <c r="AW250" s="438"/>
      <c r="AX250" s="438"/>
      <c r="AY250" s="438"/>
      <c r="AZ250" s="230"/>
      <c r="BA250" s="230"/>
      <c r="BB250" s="267"/>
      <c r="BC250" s="267"/>
      <c r="BF250" s="150"/>
      <c r="BG250" s="150"/>
      <c r="BH250" s="150"/>
      <c r="BI250" s="150"/>
      <c r="BJ250" s="150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</row>
    <row r="251" spans="1:75" ht="18.75" customHeight="1">
      <c r="A251" s="230"/>
      <c r="B251" s="230"/>
      <c r="C251" s="230"/>
      <c r="D251" s="230"/>
      <c r="E251" s="230"/>
      <c r="F251" s="230"/>
      <c r="G251" s="230"/>
      <c r="H251" s="230"/>
      <c r="I251" s="230"/>
      <c r="J251" s="230"/>
      <c r="K251" s="230"/>
      <c r="L251" s="439" t="e">
        <f ca="1">Calcu!W94</f>
        <v>#N/A</v>
      </c>
      <c r="M251" s="439"/>
      <c r="N251" s="439"/>
      <c r="O251" s="439"/>
      <c r="P251" s="431" t="s">
        <v>448</v>
      </c>
      <c r="Q251" s="439">
        <f>Calcu!W95</f>
        <v>0</v>
      </c>
      <c r="R251" s="439"/>
      <c r="S251" s="439"/>
      <c r="T251" s="439"/>
      <c r="U251" s="431" t="s">
        <v>449</v>
      </c>
      <c r="V251" s="440">
        <f>Calcu!W96</f>
        <v>0</v>
      </c>
      <c r="W251" s="440"/>
      <c r="X251" s="440"/>
      <c r="Y251" s="440"/>
      <c r="Z251" s="431" t="s">
        <v>449</v>
      </c>
      <c r="AA251" s="439" t="e">
        <f ca="1">Calcu!W97</f>
        <v>#N/A</v>
      </c>
      <c r="AB251" s="439"/>
      <c r="AC251" s="439"/>
      <c r="AD251" s="439"/>
      <c r="AE251" s="431" t="s">
        <v>449</v>
      </c>
      <c r="AF251" s="440">
        <f>Calcu!W98</f>
        <v>0</v>
      </c>
      <c r="AG251" s="440"/>
      <c r="AH251" s="440"/>
      <c r="AI251" s="440"/>
      <c r="AJ251" s="431" t="s">
        <v>449</v>
      </c>
      <c r="AK251" s="440" t="e">
        <f ca="1">Calcu!W99</f>
        <v>#N/A</v>
      </c>
      <c r="AL251" s="440"/>
      <c r="AM251" s="440"/>
      <c r="AN251" s="440"/>
      <c r="AO251" s="431" t="s">
        <v>449</v>
      </c>
      <c r="AP251" s="440">
        <f>Calcu!W100</f>
        <v>0</v>
      </c>
      <c r="AQ251" s="440"/>
      <c r="AR251" s="440"/>
      <c r="AS251" s="440"/>
      <c r="AT251" s="431"/>
      <c r="AU251" s="438"/>
      <c r="AV251" s="438"/>
      <c r="AW251" s="438"/>
      <c r="AX251" s="438"/>
      <c r="AY251" s="438"/>
      <c r="AZ251" s="230"/>
      <c r="BA251" s="230"/>
      <c r="BB251" s="230"/>
      <c r="BC251" s="230"/>
      <c r="BF251" s="150"/>
      <c r="BG251" s="150"/>
      <c r="BH251" s="150"/>
      <c r="BI251" s="150"/>
      <c r="BJ251" s="150"/>
    </row>
    <row r="252" spans="1:75" ht="18.75" customHeight="1">
      <c r="A252" s="230"/>
      <c r="B252" s="230"/>
      <c r="C252" s="230"/>
      <c r="D252" s="230"/>
      <c r="E252" s="230"/>
      <c r="F252" s="230"/>
      <c r="G252" s="230"/>
      <c r="H252" s="230"/>
      <c r="I252" s="230"/>
      <c r="J252" s="230"/>
      <c r="K252" s="230"/>
      <c r="L252" s="431" t="str">
        <f>BC231</f>
        <v>∞</v>
      </c>
      <c r="M252" s="431"/>
      <c r="N252" s="431"/>
      <c r="O252" s="431"/>
      <c r="P252" s="431"/>
      <c r="Q252" s="431">
        <f>BC232</f>
        <v>4</v>
      </c>
      <c r="R252" s="431"/>
      <c r="S252" s="431"/>
      <c r="T252" s="431"/>
      <c r="U252" s="431"/>
      <c r="V252" s="431">
        <f>BC233</f>
        <v>100</v>
      </c>
      <c r="W252" s="431"/>
      <c r="X252" s="431"/>
      <c r="Y252" s="431"/>
      <c r="Z252" s="431"/>
      <c r="AA252" s="431">
        <f>BC234</f>
        <v>12</v>
      </c>
      <c r="AB252" s="431"/>
      <c r="AC252" s="431"/>
      <c r="AD252" s="431"/>
      <c r="AE252" s="431"/>
      <c r="AF252" s="432">
        <f>BC235</f>
        <v>100</v>
      </c>
      <c r="AG252" s="432"/>
      <c r="AH252" s="432"/>
      <c r="AI252" s="432"/>
      <c r="AJ252" s="431"/>
      <c r="AK252" s="431">
        <f>BC236</f>
        <v>12</v>
      </c>
      <c r="AL252" s="431"/>
      <c r="AM252" s="431"/>
      <c r="AN252" s="431"/>
      <c r="AO252" s="431"/>
      <c r="AP252" s="431" t="str">
        <f>BC237</f>
        <v>∞</v>
      </c>
      <c r="AQ252" s="431"/>
      <c r="AR252" s="431"/>
      <c r="AS252" s="431"/>
      <c r="AT252" s="230"/>
      <c r="AU252" s="230"/>
      <c r="AV252" s="230"/>
      <c r="AW252" s="230"/>
      <c r="AX252" s="230"/>
      <c r="AY252" s="230"/>
      <c r="AZ252" s="230"/>
      <c r="BA252" s="230"/>
      <c r="BB252" s="230"/>
      <c r="BC252" s="230"/>
    </row>
    <row r="253" spans="1:75" ht="18.75" customHeight="1">
      <c r="A253" s="230"/>
      <c r="B253" s="230"/>
      <c r="C253" s="230"/>
      <c r="D253" s="230"/>
      <c r="E253" s="230"/>
      <c r="F253" s="230"/>
      <c r="G253" s="230"/>
      <c r="H253" s="230"/>
      <c r="I253" s="230"/>
      <c r="J253" s="230"/>
      <c r="K253" s="230"/>
      <c r="L253" s="230"/>
      <c r="M253" s="230"/>
      <c r="N253" s="230"/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  <c r="AA253" s="230"/>
      <c r="AB253" s="230"/>
      <c r="AC253" s="230"/>
      <c r="AD253" s="230"/>
      <c r="AE253" s="230"/>
      <c r="AF253" s="230"/>
      <c r="AG253" s="230"/>
      <c r="AH253" s="230"/>
      <c r="AI253" s="230"/>
      <c r="AJ253" s="230"/>
      <c r="AK253" s="230"/>
      <c r="AL253" s="230"/>
      <c r="AM253" s="230"/>
      <c r="AN253" s="230"/>
      <c r="AO253" s="230"/>
      <c r="AP253" s="230"/>
      <c r="AQ253" s="230"/>
      <c r="AR253" s="230"/>
      <c r="AS253" s="230"/>
      <c r="AT253" s="230"/>
      <c r="AU253" s="230"/>
      <c r="AV253" s="230"/>
      <c r="AW253" s="230"/>
      <c r="AX253" s="230"/>
      <c r="AY253" s="230"/>
      <c r="AZ253" s="230"/>
      <c r="BA253" s="230"/>
      <c r="BB253" s="230"/>
      <c r="BC253" s="230"/>
      <c r="BD253" s="230"/>
      <c r="BE253" s="230"/>
      <c r="BF253" s="230"/>
      <c r="BG253" s="230"/>
      <c r="BH253" s="230"/>
    </row>
    <row r="254" spans="1:75" ht="18.75" customHeight="1">
      <c r="A254" s="57" t="s">
        <v>452</v>
      </c>
      <c r="B254" s="230"/>
      <c r="C254" s="230"/>
      <c r="D254" s="230"/>
      <c r="E254" s="230"/>
      <c r="F254" s="230"/>
      <c r="G254" s="230"/>
      <c r="H254" s="230"/>
      <c r="I254" s="230"/>
      <c r="J254" s="230"/>
      <c r="K254" s="230"/>
      <c r="L254" s="230"/>
      <c r="M254" s="230"/>
      <c r="N254" s="230"/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  <c r="AA254" s="230"/>
      <c r="AB254" s="230"/>
      <c r="AC254" s="230"/>
      <c r="AD254" s="230"/>
      <c r="AE254" s="230"/>
      <c r="AF254" s="230"/>
      <c r="AG254" s="230"/>
      <c r="AH254" s="230"/>
      <c r="AI254" s="230"/>
      <c r="AJ254" s="230"/>
      <c r="AK254" s="230"/>
      <c r="AL254" s="230"/>
      <c r="AM254" s="230"/>
      <c r="AN254" s="230"/>
      <c r="AO254" s="230"/>
      <c r="AP254" s="230"/>
      <c r="AQ254" s="230"/>
      <c r="AR254" s="230"/>
      <c r="AS254" s="230"/>
      <c r="AT254" s="230"/>
      <c r="AU254" s="230"/>
      <c r="AV254" s="230"/>
      <c r="AW254" s="230"/>
      <c r="AX254" s="230"/>
      <c r="AY254" s="230"/>
      <c r="AZ254" s="230"/>
      <c r="BA254" s="230"/>
      <c r="BB254" s="230"/>
      <c r="BC254" s="230"/>
      <c r="BD254" s="230"/>
    </row>
    <row r="255" spans="1:75" ht="18.75" customHeight="1">
      <c r="A255" s="230"/>
      <c r="B255" s="230"/>
      <c r="C255" s="230"/>
      <c r="D255" s="230"/>
      <c r="E255" s="59"/>
      <c r="F255" s="230"/>
      <c r="G255" s="230"/>
      <c r="H255" s="203" t="s">
        <v>460</v>
      </c>
      <c r="I255" s="431" t="e">
        <f ca="1">Calcu!E116</f>
        <v>#N/A</v>
      </c>
      <c r="J255" s="431"/>
      <c r="K255" s="431"/>
      <c r="L255" s="225" t="s">
        <v>461</v>
      </c>
      <c r="M255" s="433" t="e">
        <f ca="1">F247</f>
        <v>#N/A</v>
      </c>
      <c r="N255" s="433"/>
      <c r="O255" s="433"/>
      <c r="P255" s="152"/>
      <c r="Q255" s="270"/>
      <c r="R255" s="434" t="e">
        <f ca="1">K247</f>
        <v>#N/A</v>
      </c>
      <c r="S255" s="435"/>
      <c r="T255" s="435"/>
      <c r="U255" s="230"/>
      <c r="V255" s="230"/>
      <c r="W255" s="230"/>
      <c r="X255" s="430" t="str">
        <f>Q247</f>
        <v>μm</v>
      </c>
      <c r="Y255" s="430"/>
      <c r="Z255" s="225" t="s">
        <v>462</v>
      </c>
      <c r="AA255" s="433" t="e">
        <f ca="1">Calcu!C105</f>
        <v>#N/A</v>
      </c>
      <c r="AB255" s="433"/>
      <c r="AC255" s="433"/>
      <c r="AD255" s="152"/>
      <c r="AE255" s="270"/>
      <c r="AF255" s="434" t="e">
        <f ca="1">Calcu!D105</f>
        <v>#N/A</v>
      </c>
      <c r="AG255" s="435"/>
      <c r="AH255" s="435"/>
      <c r="AI255" s="230"/>
      <c r="AJ255" s="230"/>
      <c r="AK255" s="230"/>
      <c r="AL255" s="430" t="str">
        <f>X255</f>
        <v>μm</v>
      </c>
      <c r="AM255" s="430"/>
      <c r="AN255" s="268" t="s">
        <v>463</v>
      </c>
      <c r="AO255" s="436" t="e">
        <f ca="1">AA255</f>
        <v>#N/A</v>
      </c>
      <c r="AP255" s="436"/>
      <c r="AQ255" s="436"/>
      <c r="AR255" s="152"/>
      <c r="AS255" s="437" t="e">
        <f ca="1">AF255</f>
        <v>#N/A</v>
      </c>
      <c r="AT255" s="437"/>
      <c r="AU255" s="437"/>
      <c r="AV255" s="271"/>
      <c r="AW255" s="230"/>
      <c r="AX255" s="230"/>
      <c r="AY255" s="230"/>
      <c r="AZ255" s="430" t="str">
        <f>AL255</f>
        <v>μm</v>
      </c>
      <c r="BA255" s="430"/>
    </row>
    <row r="260" spans="1:44" s="68" customFormat="1" ht="31.5">
      <c r="A260" s="67" t="s">
        <v>514</v>
      </c>
    </row>
    <row r="261" spans="1:44" s="68" customFormat="1" ht="18.75" customHeight="1"/>
    <row r="262" spans="1:44" s="68" customFormat="1" ht="18.75" customHeight="1">
      <c r="A262" s="69" t="s">
        <v>291</v>
      </c>
    </row>
    <row r="263" spans="1:44" s="68" customFormat="1" ht="18.75" customHeight="1">
      <c r="B263" s="500" t="s">
        <v>60</v>
      </c>
      <c r="C263" s="500"/>
      <c r="D263" s="500"/>
      <c r="E263" s="500"/>
      <c r="F263" s="500"/>
      <c r="G263" s="500"/>
      <c r="H263" s="523" t="s">
        <v>220</v>
      </c>
      <c r="I263" s="523"/>
      <c r="J263" s="523"/>
      <c r="K263" s="523"/>
      <c r="L263" s="523"/>
      <c r="M263" s="523"/>
      <c r="N263" s="500" t="s">
        <v>30</v>
      </c>
      <c r="O263" s="500"/>
      <c r="P263" s="500"/>
      <c r="Q263" s="500"/>
      <c r="R263" s="500"/>
      <c r="S263" s="500"/>
      <c r="T263" s="500" t="s">
        <v>294</v>
      </c>
      <c r="U263" s="500"/>
      <c r="V263" s="500"/>
      <c r="W263" s="500"/>
      <c r="X263" s="500"/>
      <c r="Y263" s="500"/>
    </row>
    <row r="264" spans="1:44" s="68" customFormat="1" ht="18.75" customHeight="1">
      <c r="B264" s="501">
        <f>Calcu!H124</f>
        <v>0</v>
      </c>
      <c r="C264" s="501"/>
      <c r="D264" s="501"/>
      <c r="E264" s="501"/>
      <c r="F264" s="501"/>
      <c r="G264" s="501"/>
      <c r="H264" s="524">
        <f>Calcu!I124</f>
        <v>1</v>
      </c>
      <c r="I264" s="524"/>
      <c r="J264" s="524"/>
      <c r="K264" s="524"/>
      <c r="L264" s="524"/>
      <c r="M264" s="524"/>
      <c r="N264" s="501" t="s">
        <v>500</v>
      </c>
      <c r="O264" s="501"/>
      <c r="P264" s="501"/>
      <c r="Q264" s="501"/>
      <c r="R264" s="501"/>
      <c r="S264" s="501"/>
      <c r="T264" s="501" t="s">
        <v>501</v>
      </c>
      <c r="U264" s="501"/>
      <c r="V264" s="501"/>
      <c r="W264" s="501"/>
      <c r="X264" s="501"/>
      <c r="Y264" s="501"/>
    </row>
    <row r="265" spans="1:44" s="68" customFormat="1" ht="18.75" customHeight="1"/>
    <row r="266" spans="1:44" ht="18.75" customHeight="1">
      <c r="A266" s="57" t="s">
        <v>295</v>
      </c>
      <c r="B266" s="282"/>
      <c r="C266" s="282"/>
      <c r="D266" s="282"/>
      <c r="E266" s="282"/>
      <c r="F266" s="282"/>
      <c r="G266" s="282"/>
      <c r="H266" s="282"/>
      <c r="I266" s="282"/>
      <c r="J266" s="282"/>
      <c r="K266" s="282"/>
      <c r="L266" s="282"/>
      <c r="M266" s="282"/>
      <c r="N266" s="282"/>
      <c r="O266" s="282"/>
      <c r="P266" s="282"/>
      <c r="Q266" s="282"/>
      <c r="R266" s="282"/>
      <c r="S266" s="282"/>
      <c r="T266" s="282"/>
      <c r="U266" s="282"/>
      <c r="V266" s="282"/>
      <c r="W266" s="282"/>
      <c r="X266" s="282"/>
      <c r="Y266" s="282"/>
      <c r="Z266" s="282"/>
      <c r="AA266" s="282"/>
      <c r="AB266" s="282"/>
      <c r="AC266" s="282"/>
      <c r="AD266" s="282"/>
      <c r="AE266" s="282"/>
      <c r="AF266" s="282"/>
      <c r="AG266" s="282"/>
      <c r="AH266" s="282"/>
      <c r="AI266" s="282"/>
      <c r="AJ266" s="282"/>
      <c r="AK266" s="282"/>
      <c r="AL266" s="282"/>
      <c r="AM266" s="282"/>
      <c r="AN266" s="282"/>
      <c r="AO266" s="282"/>
      <c r="AP266" s="282"/>
      <c r="AQ266" s="282"/>
      <c r="AR266" s="282"/>
    </row>
    <row r="267" spans="1:44" ht="18.75" customHeight="1">
      <c r="A267" s="57"/>
      <c r="B267" s="508" t="s">
        <v>92</v>
      </c>
      <c r="C267" s="509"/>
      <c r="D267" s="509"/>
      <c r="E267" s="509"/>
      <c r="F267" s="510"/>
      <c r="G267" s="502" t="str">
        <f>N264&amp;" 지시값"</f>
        <v>비접촉 좌표 측정기 지시값</v>
      </c>
      <c r="H267" s="503"/>
      <c r="I267" s="503"/>
      <c r="J267" s="503"/>
      <c r="K267" s="503"/>
      <c r="L267" s="503"/>
      <c r="M267" s="503"/>
      <c r="N267" s="503"/>
      <c r="O267" s="503"/>
      <c r="P267" s="503"/>
      <c r="Q267" s="503"/>
      <c r="R267" s="503"/>
      <c r="S267" s="503"/>
      <c r="T267" s="503"/>
      <c r="U267" s="503"/>
      <c r="V267" s="503"/>
      <c r="W267" s="503"/>
      <c r="X267" s="503"/>
      <c r="Y267" s="503"/>
      <c r="Z267" s="503"/>
      <c r="AA267" s="503"/>
      <c r="AB267" s="503"/>
      <c r="AC267" s="503"/>
      <c r="AD267" s="503"/>
      <c r="AE267" s="504"/>
      <c r="AF267" s="508" t="s">
        <v>297</v>
      </c>
      <c r="AG267" s="509"/>
      <c r="AH267" s="509"/>
      <c r="AI267" s="509"/>
      <c r="AJ267" s="510"/>
      <c r="AK267" s="508" t="s">
        <v>230</v>
      </c>
      <c r="AL267" s="509"/>
      <c r="AM267" s="509"/>
      <c r="AN267" s="509"/>
      <c r="AO267" s="510"/>
    </row>
    <row r="268" spans="1:44" ht="18.75" customHeight="1">
      <c r="A268" s="57"/>
      <c r="B268" s="511"/>
      <c r="C268" s="512"/>
      <c r="D268" s="512"/>
      <c r="E268" s="512"/>
      <c r="F268" s="513"/>
      <c r="G268" s="502" t="s">
        <v>240</v>
      </c>
      <c r="H268" s="503"/>
      <c r="I268" s="503"/>
      <c r="J268" s="503"/>
      <c r="K268" s="504"/>
      <c r="L268" s="502" t="s">
        <v>241</v>
      </c>
      <c r="M268" s="503"/>
      <c r="N268" s="503"/>
      <c r="O268" s="503"/>
      <c r="P268" s="504"/>
      <c r="Q268" s="502" t="s">
        <v>300</v>
      </c>
      <c r="R268" s="503"/>
      <c r="S268" s="503"/>
      <c r="T268" s="503"/>
      <c r="U268" s="504"/>
      <c r="V268" s="502" t="s">
        <v>301</v>
      </c>
      <c r="W268" s="503"/>
      <c r="X268" s="503"/>
      <c r="Y268" s="503"/>
      <c r="Z268" s="504"/>
      <c r="AA268" s="502" t="s">
        <v>302</v>
      </c>
      <c r="AB268" s="503"/>
      <c r="AC268" s="503"/>
      <c r="AD268" s="503"/>
      <c r="AE268" s="504"/>
      <c r="AF268" s="511"/>
      <c r="AG268" s="512"/>
      <c r="AH268" s="512"/>
      <c r="AI268" s="512"/>
      <c r="AJ268" s="513"/>
      <c r="AK268" s="511"/>
      <c r="AL268" s="512"/>
      <c r="AM268" s="512"/>
      <c r="AN268" s="512"/>
      <c r="AO268" s="513"/>
    </row>
    <row r="269" spans="1:44" ht="18.75" customHeight="1">
      <c r="A269" s="57"/>
      <c r="B269" s="502" t="s">
        <v>177</v>
      </c>
      <c r="C269" s="503"/>
      <c r="D269" s="503"/>
      <c r="E269" s="503"/>
      <c r="F269" s="504"/>
      <c r="G269" s="502" t="str">
        <f>B269</f>
        <v>mm</v>
      </c>
      <c r="H269" s="503"/>
      <c r="I269" s="503"/>
      <c r="J269" s="503"/>
      <c r="K269" s="504"/>
      <c r="L269" s="502" t="str">
        <f>G269</f>
        <v>mm</v>
      </c>
      <c r="M269" s="503"/>
      <c r="N269" s="503"/>
      <c r="O269" s="503"/>
      <c r="P269" s="504"/>
      <c r="Q269" s="502" t="str">
        <f>L269</f>
        <v>mm</v>
      </c>
      <c r="R269" s="503"/>
      <c r="S269" s="503"/>
      <c r="T269" s="503"/>
      <c r="U269" s="504"/>
      <c r="V269" s="502" t="str">
        <f>Q269</f>
        <v>mm</v>
      </c>
      <c r="W269" s="503"/>
      <c r="X269" s="503"/>
      <c r="Y269" s="503"/>
      <c r="Z269" s="504"/>
      <c r="AA269" s="502" t="str">
        <f>V269</f>
        <v>mm</v>
      </c>
      <c r="AB269" s="503"/>
      <c r="AC269" s="503"/>
      <c r="AD269" s="503"/>
      <c r="AE269" s="504"/>
      <c r="AF269" s="502" t="s">
        <v>177</v>
      </c>
      <c r="AG269" s="503"/>
      <c r="AH269" s="503"/>
      <c r="AI269" s="503"/>
      <c r="AJ269" s="504"/>
      <c r="AK269" s="502" t="s">
        <v>177</v>
      </c>
      <c r="AL269" s="503"/>
      <c r="AM269" s="503"/>
      <c r="AN269" s="503"/>
      <c r="AO269" s="504"/>
    </row>
    <row r="270" spans="1:44" ht="18.75" customHeight="1">
      <c r="A270" s="57"/>
      <c r="B270" s="505" t="str">
        <f>Calcu!T130</f>
        <v/>
      </c>
      <c r="C270" s="458"/>
      <c r="D270" s="458"/>
      <c r="E270" s="458"/>
      <c r="F270" s="506"/>
      <c r="G270" s="505" t="str">
        <f>IF(Calcu!B130=TRUE,Calcu!E130*$H$264,"")</f>
        <v/>
      </c>
      <c r="H270" s="458"/>
      <c r="I270" s="458"/>
      <c r="J270" s="458"/>
      <c r="K270" s="506"/>
      <c r="L270" s="505" t="str">
        <f>IF(Calcu!B130=TRUE,Calcu!F130*H$264,"")</f>
        <v/>
      </c>
      <c r="M270" s="458"/>
      <c r="N270" s="458"/>
      <c r="O270" s="458"/>
      <c r="P270" s="506"/>
      <c r="Q270" s="505" t="str">
        <f>IF(Calcu!B130=TRUE,Calcu!G130*H$264,"")</f>
        <v/>
      </c>
      <c r="R270" s="458"/>
      <c r="S270" s="458"/>
      <c r="T270" s="458"/>
      <c r="U270" s="506"/>
      <c r="V270" s="505" t="str">
        <f>IF(Calcu!B130=TRUE,Calcu!H130*H$264,"")</f>
        <v/>
      </c>
      <c r="W270" s="458"/>
      <c r="X270" s="458"/>
      <c r="Y270" s="458"/>
      <c r="Z270" s="506"/>
      <c r="AA270" s="505" t="str">
        <f>IF(Calcu!B130=TRUE,Calcu!I130*H$264,"")</f>
        <v/>
      </c>
      <c r="AB270" s="458"/>
      <c r="AC270" s="458"/>
      <c r="AD270" s="458"/>
      <c r="AE270" s="506"/>
      <c r="AF270" s="505" t="str">
        <f>Calcu!M130</f>
        <v/>
      </c>
      <c r="AG270" s="458"/>
      <c r="AH270" s="458"/>
      <c r="AI270" s="458"/>
      <c r="AJ270" s="506"/>
      <c r="AK270" s="505" t="str">
        <f>Calcu!K130</f>
        <v/>
      </c>
      <c r="AL270" s="458"/>
      <c r="AM270" s="458"/>
      <c r="AN270" s="458"/>
      <c r="AO270" s="506"/>
    </row>
    <row r="271" spans="1:44" ht="18.75" customHeight="1">
      <c r="A271" s="57"/>
      <c r="B271" s="505" t="str">
        <f>Calcu!T131</f>
        <v/>
      </c>
      <c r="C271" s="458"/>
      <c r="D271" s="458"/>
      <c r="E271" s="458"/>
      <c r="F271" s="506"/>
      <c r="G271" s="505" t="str">
        <f>IF(Calcu!B131=TRUE,Calcu!E131*$H$264,"")</f>
        <v/>
      </c>
      <c r="H271" s="458"/>
      <c r="I271" s="458"/>
      <c r="J271" s="458"/>
      <c r="K271" s="506"/>
      <c r="L271" s="505" t="str">
        <f>IF(Calcu!B131=TRUE,Calcu!F131*H$264,"")</f>
        <v/>
      </c>
      <c r="M271" s="458"/>
      <c r="N271" s="458"/>
      <c r="O271" s="458"/>
      <c r="P271" s="506"/>
      <c r="Q271" s="505" t="str">
        <f>IF(Calcu!B131=TRUE,Calcu!G131*H$264,"")</f>
        <v/>
      </c>
      <c r="R271" s="458"/>
      <c r="S271" s="458"/>
      <c r="T271" s="458"/>
      <c r="U271" s="506"/>
      <c r="V271" s="505" t="str">
        <f>IF(Calcu!B131=TRUE,Calcu!H131*H$264,"")</f>
        <v/>
      </c>
      <c r="W271" s="458"/>
      <c r="X271" s="458"/>
      <c r="Y271" s="458"/>
      <c r="Z271" s="506"/>
      <c r="AA271" s="505" t="str">
        <f>IF(Calcu!B131=TRUE,Calcu!I131*H$264,"")</f>
        <v/>
      </c>
      <c r="AB271" s="458"/>
      <c r="AC271" s="458"/>
      <c r="AD271" s="458"/>
      <c r="AE271" s="506"/>
      <c r="AF271" s="505" t="str">
        <f>Calcu!M131</f>
        <v/>
      </c>
      <c r="AG271" s="458"/>
      <c r="AH271" s="458"/>
      <c r="AI271" s="458"/>
      <c r="AJ271" s="506"/>
      <c r="AK271" s="505" t="str">
        <f>Calcu!K131</f>
        <v/>
      </c>
      <c r="AL271" s="458"/>
      <c r="AM271" s="458"/>
      <c r="AN271" s="458"/>
      <c r="AO271" s="506"/>
    </row>
    <row r="272" spans="1:44" ht="18.75" customHeight="1">
      <c r="A272" s="57"/>
      <c r="B272" s="505" t="str">
        <f>Calcu!T132</f>
        <v/>
      </c>
      <c r="C272" s="458"/>
      <c r="D272" s="458"/>
      <c r="E272" s="458"/>
      <c r="F272" s="506"/>
      <c r="G272" s="505" t="str">
        <f>IF(Calcu!B132=TRUE,Calcu!E132*$H$264,"")</f>
        <v/>
      </c>
      <c r="H272" s="458"/>
      <c r="I272" s="458"/>
      <c r="J272" s="458"/>
      <c r="K272" s="506"/>
      <c r="L272" s="505" t="str">
        <f>IF(Calcu!B132=TRUE,Calcu!F132*H$264,"")</f>
        <v/>
      </c>
      <c r="M272" s="458"/>
      <c r="N272" s="458"/>
      <c r="O272" s="458"/>
      <c r="P272" s="506"/>
      <c r="Q272" s="505" t="str">
        <f>IF(Calcu!B132=TRUE,Calcu!G132*H$264,"")</f>
        <v/>
      </c>
      <c r="R272" s="458"/>
      <c r="S272" s="458"/>
      <c r="T272" s="458"/>
      <c r="U272" s="506"/>
      <c r="V272" s="505" t="str">
        <f>IF(Calcu!B132=TRUE,Calcu!H132*H$264,"")</f>
        <v/>
      </c>
      <c r="W272" s="458"/>
      <c r="X272" s="458"/>
      <c r="Y272" s="458"/>
      <c r="Z272" s="506"/>
      <c r="AA272" s="505" t="str">
        <f>IF(Calcu!B132=TRUE,Calcu!I132*H$264,"")</f>
        <v/>
      </c>
      <c r="AB272" s="458"/>
      <c r="AC272" s="458"/>
      <c r="AD272" s="458"/>
      <c r="AE272" s="506"/>
      <c r="AF272" s="505" t="str">
        <f>Calcu!M132</f>
        <v/>
      </c>
      <c r="AG272" s="458"/>
      <c r="AH272" s="458"/>
      <c r="AI272" s="458"/>
      <c r="AJ272" s="506"/>
      <c r="AK272" s="505" t="str">
        <f>Calcu!K132</f>
        <v/>
      </c>
      <c r="AL272" s="458"/>
      <c r="AM272" s="458"/>
      <c r="AN272" s="458"/>
      <c r="AO272" s="506"/>
    </row>
    <row r="273" spans="1:41" ht="18.75" customHeight="1">
      <c r="A273" s="57"/>
      <c r="B273" s="505" t="str">
        <f>Calcu!T133</f>
        <v/>
      </c>
      <c r="C273" s="458"/>
      <c r="D273" s="458"/>
      <c r="E273" s="458"/>
      <c r="F273" s="506"/>
      <c r="G273" s="505" t="str">
        <f>IF(Calcu!B133=TRUE,Calcu!E133*$H$264,"")</f>
        <v/>
      </c>
      <c r="H273" s="458"/>
      <c r="I273" s="458"/>
      <c r="J273" s="458"/>
      <c r="K273" s="506"/>
      <c r="L273" s="505" t="str">
        <f>IF(Calcu!B133=TRUE,Calcu!F133*H$264,"")</f>
        <v/>
      </c>
      <c r="M273" s="458"/>
      <c r="N273" s="458"/>
      <c r="O273" s="458"/>
      <c r="P273" s="506"/>
      <c r="Q273" s="505" t="str">
        <f>IF(Calcu!B133=TRUE,Calcu!G133*H$264,"")</f>
        <v/>
      </c>
      <c r="R273" s="458"/>
      <c r="S273" s="458"/>
      <c r="T273" s="458"/>
      <c r="U273" s="506"/>
      <c r="V273" s="505" t="str">
        <f>IF(Calcu!B133=TRUE,Calcu!H133*H$264,"")</f>
        <v/>
      </c>
      <c r="W273" s="458"/>
      <c r="X273" s="458"/>
      <c r="Y273" s="458"/>
      <c r="Z273" s="506"/>
      <c r="AA273" s="505" t="str">
        <f>IF(Calcu!B133=TRUE,Calcu!I133*H$264,"")</f>
        <v/>
      </c>
      <c r="AB273" s="458"/>
      <c r="AC273" s="458"/>
      <c r="AD273" s="458"/>
      <c r="AE273" s="506"/>
      <c r="AF273" s="505" t="str">
        <f>Calcu!M133</f>
        <v/>
      </c>
      <c r="AG273" s="458"/>
      <c r="AH273" s="458"/>
      <c r="AI273" s="458"/>
      <c r="AJ273" s="506"/>
      <c r="AK273" s="505" t="str">
        <f>Calcu!K133</f>
        <v/>
      </c>
      <c r="AL273" s="458"/>
      <c r="AM273" s="458"/>
      <c r="AN273" s="458"/>
      <c r="AO273" s="506"/>
    </row>
    <row r="274" spans="1:41" ht="18.75" customHeight="1">
      <c r="A274" s="57"/>
      <c r="B274" s="505" t="str">
        <f>Calcu!T134</f>
        <v/>
      </c>
      <c r="C274" s="458"/>
      <c r="D274" s="458"/>
      <c r="E274" s="458"/>
      <c r="F274" s="506"/>
      <c r="G274" s="505" t="str">
        <f>IF(Calcu!B134=TRUE,Calcu!E134*$H$264,"")</f>
        <v/>
      </c>
      <c r="H274" s="458"/>
      <c r="I274" s="458"/>
      <c r="J274" s="458"/>
      <c r="K274" s="506"/>
      <c r="L274" s="505" t="str">
        <f>IF(Calcu!B134=TRUE,Calcu!F134*H$264,"")</f>
        <v/>
      </c>
      <c r="M274" s="458"/>
      <c r="N274" s="458"/>
      <c r="O274" s="458"/>
      <c r="P274" s="506"/>
      <c r="Q274" s="505" t="str">
        <f>IF(Calcu!B134=TRUE,Calcu!G134*H$264,"")</f>
        <v/>
      </c>
      <c r="R274" s="458"/>
      <c r="S274" s="458"/>
      <c r="T274" s="458"/>
      <c r="U274" s="506"/>
      <c r="V274" s="505" t="str">
        <f>IF(Calcu!B134=TRUE,Calcu!H134*H$264,"")</f>
        <v/>
      </c>
      <c r="W274" s="458"/>
      <c r="X274" s="458"/>
      <c r="Y274" s="458"/>
      <c r="Z274" s="506"/>
      <c r="AA274" s="505" t="str">
        <f>IF(Calcu!B134=TRUE,Calcu!I134*H$264,"")</f>
        <v/>
      </c>
      <c r="AB274" s="458"/>
      <c r="AC274" s="458"/>
      <c r="AD274" s="458"/>
      <c r="AE274" s="506"/>
      <c r="AF274" s="505" t="str">
        <f>Calcu!M134</f>
        <v/>
      </c>
      <c r="AG274" s="458"/>
      <c r="AH274" s="458"/>
      <c r="AI274" s="458"/>
      <c r="AJ274" s="506"/>
      <c r="AK274" s="505" t="str">
        <f>Calcu!K134</f>
        <v/>
      </c>
      <c r="AL274" s="458"/>
      <c r="AM274" s="458"/>
      <c r="AN274" s="458"/>
      <c r="AO274" s="506"/>
    </row>
    <row r="275" spans="1:41" ht="18.75" customHeight="1">
      <c r="A275" s="57"/>
      <c r="B275" s="505" t="str">
        <f>Calcu!T135</f>
        <v/>
      </c>
      <c r="C275" s="458"/>
      <c r="D275" s="458"/>
      <c r="E275" s="458"/>
      <c r="F275" s="506"/>
      <c r="G275" s="505" t="str">
        <f>IF(Calcu!B135=TRUE,Calcu!E135*$H$264,"")</f>
        <v/>
      </c>
      <c r="H275" s="458"/>
      <c r="I275" s="458"/>
      <c r="J275" s="458"/>
      <c r="K275" s="506"/>
      <c r="L275" s="505" t="str">
        <f>IF(Calcu!B135=TRUE,Calcu!F135*H$264,"")</f>
        <v/>
      </c>
      <c r="M275" s="458"/>
      <c r="N275" s="458"/>
      <c r="O275" s="458"/>
      <c r="P275" s="506"/>
      <c r="Q275" s="505" t="str">
        <f>IF(Calcu!B135=TRUE,Calcu!G135*H$264,"")</f>
        <v/>
      </c>
      <c r="R275" s="458"/>
      <c r="S275" s="458"/>
      <c r="T275" s="458"/>
      <c r="U275" s="506"/>
      <c r="V275" s="505" t="str">
        <f>IF(Calcu!B135=TRUE,Calcu!H135*H$264,"")</f>
        <v/>
      </c>
      <c r="W275" s="458"/>
      <c r="X275" s="458"/>
      <c r="Y275" s="458"/>
      <c r="Z275" s="506"/>
      <c r="AA275" s="505" t="str">
        <f>IF(Calcu!B135=TRUE,Calcu!I135*H$264,"")</f>
        <v/>
      </c>
      <c r="AB275" s="458"/>
      <c r="AC275" s="458"/>
      <c r="AD275" s="458"/>
      <c r="AE275" s="506"/>
      <c r="AF275" s="505" t="str">
        <f>Calcu!M135</f>
        <v/>
      </c>
      <c r="AG275" s="458"/>
      <c r="AH275" s="458"/>
      <c r="AI275" s="458"/>
      <c r="AJ275" s="506"/>
      <c r="AK275" s="505" t="str">
        <f>Calcu!K135</f>
        <v/>
      </c>
      <c r="AL275" s="458"/>
      <c r="AM275" s="458"/>
      <c r="AN275" s="458"/>
      <c r="AO275" s="506"/>
    </row>
    <row r="276" spans="1:41" ht="18.75" customHeight="1">
      <c r="A276" s="57"/>
      <c r="B276" s="505" t="str">
        <f>Calcu!T136</f>
        <v/>
      </c>
      <c r="C276" s="458"/>
      <c r="D276" s="458"/>
      <c r="E276" s="458"/>
      <c r="F276" s="506"/>
      <c r="G276" s="505" t="str">
        <f>IF(Calcu!B136=TRUE,Calcu!E136*$H$264,"")</f>
        <v/>
      </c>
      <c r="H276" s="458"/>
      <c r="I276" s="458"/>
      <c r="J276" s="458"/>
      <c r="K276" s="506"/>
      <c r="L276" s="505" t="str">
        <f>IF(Calcu!B136=TRUE,Calcu!F136*H$264,"")</f>
        <v/>
      </c>
      <c r="M276" s="458"/>
      <c r="N276" s="458"/>
      <c r="O276" s="458"/>
      <c r="P276" s="506"/>
      <c r="Q276" s="505" t="str">
        <f>IF(Calcu!B136=TRUE,Calcu!G136*H$264,"")</f>
        <v/>
      </c>
      <c r="R276" s="458"/>
      <c r="S276" s="458"/>
      <c r="T276" s="458"/>
      <c r="U276" s="506"/>
      <c r="V276" s="505" t="str">
        <f>IF(Calcu!B136=TRUE,Calcu!H136*H$264,"")</f>
        <v/>
      </c>
      <c r="W276" s="458"/>
      <c r="X276" s="458"/>
      <c r="Y276" s="458"/>
      <c r="Z276" s="506"/>
      <c r="AA276" s="505" t="str">
        <f>IF(Calcu!B136=TRUE,Calcu!I136*H$264,"")</f>
        <v/>
      </c>
      <c r="AB276" s="458"/>
      <c r="AC276" s="458"/>
      <c r="AD276" s="458"/>
      <c r="AE276" s="506"/>
      <c r="AF276" s="505" t="str">
        <f>Calcu!M136</f>
        <v/>
      </c>
      <c r="AG276" s="458"/>
      <c r="AH276" s="458"/>
      <c r="AI276" s="458"/>
      <c r="AJ276" s="506"/>
      <c r="AK276" s="505" t="str">
        <f>Calcu!K136</f>
        <v/>
      </c>
      <c r="AL276" s="458"/>
      <c r="AM276" s="458"/>
      <c r="AN276" s="458"/>
      <c r="AO276" s="506"/>
    </row>
    <row r="277" spans="1:41" ht="18.75" customHeight="1">
      <c r="A277" s="57"/>
      <c r="B277" s="505" t="str">
        <f>Calcu!T137</f>
        <v/>
      </c>
      <c r="C277" s="458"/>
      <c r="D277" s="458"/>
      <c r="E277" s="458"/>
      <c r="F277" s="506"/>
      <c r="G277" s="505" t="str">
        <f>IF(Calcu!B137=TRUE,Calcu!E137*$H$264,"")</f>
        <v/>
      </c>
      <c r="H277" s="458"/>
      <c r="I277" s="458"/>
      <c r="J277" s="458"/>
      <c r="K277" s="506"/>
      <c r="L277" s="505" t="str">
        <f>IF(Calcu!B137=TRUE,Calcu!F137*H$264,"")</f>
        <v/>
      </c>
      <c r="M277" s="458"/>
      <c r="N277" s="458"/>
      <c r="O277" s="458"/>
      <c r="P277" s="506"/>
      <c r="Q277" s="505" t="str">
        <f>IF(Calcu!B137=TRUE,Calcu!G137*H$264,"")</f>
        <v/>
      </c>
      <c r="R277" s="458"/>
      <c r="S277" s="458"/>
      <c r="T277" s="458"/>
      <c r="U277" s="506"/>
      <c r="V277" s="505" t="str">
        <f>IF(Calcu!B137=TRUE,Calcu!H137*H$264,"")</f>
        <v/>
      </c>
      <c r="W277" s="458"/>
      <c r="X277" s="458"/>
      <c r="Y277" s="458"/>
      <c r="Z277" s="506"/>
      <c r="AA277" s="505" t="str">
        <f>IF(Calcu!B137=TRUE,Calcu!I137*H$264,"")</f>
        <v/>
      </c>
      <c r="AB277" s="458"/>
      <c r="AC277" s="458"/>
      <c r="AD277" s="458"/>
      <c r="AE277" s="506"/>
      <c r="AF277" s="505" t="str">
        <f>Calcu!M137</f>
        <v/>
      </c>
      <c r="AG277" s="458"/>
      <c r="AH277" s="458"/>
      <c r="AI277" s="458"/>
      <c r="AJ277" s="506"/>
      <c r="AK277" s="505" t="str">
        <f>Calcu!K137</f>
        <v/>
      </c>
      <c r="AL277" s="458"/>
      <c r="AM277" s="458"/>
      <c r="AN277" s="458"/>
      <c r="AO277" s="506"/>
    </row>
    <row r="278" spans="1:41" ht="18.75" customHeight="1">
      <c r="A278" s="57"/>
      <c r="B278" s="505" t="str">
        <f>Calcu!T138</f>
        <v/>
      </c>
      <c r="C278" s="458"/>
      <c r="D278" s="458"/>
      <c r="E278" s="458"/>
      <c r="F278" s="506"/>
      <c r="G278" s="505" t="str">
        <f>IF(Calcu!B138=TRUE,Calcu!E138*$H$264,"")</f>
        <v/>
      </c>
      <c r="H278" s="458"/>
      <c r="I278" s="458"/>
      <c r="J278" s="458"/>
      <c r="K278" s="506"/>
      <c r="L278" s="505" t="str">
        <f>IF(Calcu!B138=TRUE,Calcu!F138*H$264,"")</f>
        <v/>
      </c>
      <c r="M278" s="458"/>
      <c r="N278" s="458"/>
      <c r="O278" s="458"/>
      <c r="P278" s="506"/>
      <c r="Q278" s="505" t="str">
        <f>IF(Calcu!B138=TRUE,Calcu!G138*H$264,"")</f>
        <v/>
      </c>
      <c r="R278" s="458"/>
      <c r="S278" s="458"/>
      <c r="T278" s="458"/>
      <c r="U278" s="506"/>
      <c r="V278" s="505" t="str">
        <f>IF(Calcu!B138=TRUE,Calcu!H138*H$264,"")</f>
        <v/>
      </c>
      <c r="W278" s="458"/>
      <c r="X278" s="458"/>
      <c r="Y278" s="458"/>
      <c r="Z278" s="506"/>
      <c r="AA278" s="505" t="str">
        <f>IF(Calcu!B138=TRUE,Calcu!I138*H$264,"")</f>
        <v/>
      </c>
      <c r="AB278" s="458"/>
      <c r="AC278" s="458"/>
      <c r="AD278" s="458"/>
      <c r="AE278" s="506"/>
      <c r="AF278" s="505" t="str">
        <f>Calcu!M138</f>
        <v/>
      </c>
      <c r="AG278" s="458"/>
      <c r="AH278" s="458"/>
      <c r="AI278" s="458"/>
      <c r="AJ278" s="506"/>
      <c r="AK278" s="505" t="str">
        <f>Calcu!K138</f>
        <v/>
      </c>
      <c r="AL278" s="458"/>
      <c r="AM278" s="458"/>
      <c r="AN278" s="458"/>
      <c r="AO278" s="506"/>
    </row>
    <row r="279" spans="1:41" ht="18.75" customHeight="1">
      <c r="A279" s="57"/>
      <c r="B279" s="505" t="str">
        <f>Calcu!T139</f>
        <v/>
      </c>
      <c r="C279" s="458"/>
      <c r="D279" s="458"/>
      <c r="E279" s="458"/>
      <c r="F279" s="506"/>
      <c r="G279" s="505" t="str">
        <f>IF(Calcu!B139=TRUE,Calcu!E139*$H$264,"")</f>
        <v/>
      </c>
      <c r="H279" s="458"/>
      <c r="I279" s="458"/>
      <c r="J279" s="458"/>
      <c r="K279" s="506"/>
      <c r="L279" s="505" t="str">
        <f>IF(Calcu!B139=TRUE,Calcu!F139*H$264,"")</f>
        <v/>
      </c>
      <c r="M279" s="458"/>
      <c r="N279" s="458"/>
      <c r="O279" s="458"/>
      <c r="P279" s="506"/>
      <c r="Q279" s="505" t="str">
        <f>IF(Calcu!B139=TRUE,Calcu!G139*H$264,"")</f>
        <v/>
      </c>
      <c r="R279" s="458"/>
      <c r="S279" s="458"/>
      <c r="T279" s="458"/>
      <c r="U279" s="506"/>
      <c r="V279" s="505" t="str">
        <f>IF(Calcu!B139=TRUE,Calcu!H139*H$264,"")</f>
        <v/>
      </c>
      <c r="W279" s="458"/>
      <c r="X279" s="458"/>
      <c r="Y279" s="458"/>
      <c r="Z279" s="506"/>
      <c r="AA279" s="505" t="str">
        <f>IF(Calcu!B139=TRUE,Calcu!I139*H$264,"")</f>
        <v/>
      </c>
      <c r="AB279" s="458"/>
      <c r="AC279" s="458"/>
      <c r="AD279" s="458"/>
      <c r="AE279" s="506"/>
      <c r="AF279" s="505" t="str">
        <f>Calcu!M139</f>
        <v/>
      </c>
      <c r="AG279" s="458"/>
      <c r="AH279" s="458"/>
      <c r="AI279" s="458"/>
      <c r="AJ279" s="506"/>
      <c r="AK279" s="505" t="str">
        <f>Calcu!K139</f>
        <v/>
      </c>
      <c r="AL279" s="458"/>
      <c r="AM279" s="458"/>
      <c r="AN279" s="458"/>
      <c r="AO279" s="506"/>
    </row>
    <row r="280" spans="1:41" ht="18.75" customHeight="1">
      <c r="A280" s="57"/>
      <c r="B280" s="505" t="str">
        <f>Calcu!T140</f>
        <v/>
      </c>
      <c r="C280" s="458"/>
      <c r="D280" s="458"/>
      <c r="E280" s="458"/>
      <c r="F280" s="506"/>
      <c r="G280" s="505" t="str">
        <f>IF(Calcu!B140=TRUE,Calcu!E140*$H$264,"")</f>
        <v/>
      </c>
      <c r="H280" s="458"/>
      <c r="I280" s="458"/>
      <c r="J280" s="458"/>
      <c r="K280" s="506"/>
      <c r="L280" s="505" t="str">
        <f>IF(Calcu!B140=TRUE,Calcu!F140*H$264,"")</f>
        <v/>
      </c>
      <c r="M280" s="458"/>
      <c r="N280" s="458"/>
      <c r="O280" s="458"/>
      <c r="P280" s="506"/>
      <c r="Q280" s="505" t="str">
        <f>IF(Calcu!B140=TRUE,Calcu!G140*H$264,"")</f>
        <v/>
      </c>
      <c r="R280" s="458"/>
      <c r="S280" s="458"/>
      <c r="T280" s="458"/>
      <c r="U280" s="506"/>
      <c r="V280" s="505" t="str">
        <f>IF(Calcu!B140=TRUE,Calcu!H140*H$264,"")</f>
        <v/>
      </c>
      <c r="W280" s="458"/>
      <c r="X280" s="458"/>
      <c r="Y280" s="458"/>
      <c r="Z280" s="506"/>
      <c r="AA280" s="505" t="str">
        <f>IF(Calcu!B140=TRUE,Calcu!I140*H$264,"")</f>
        <v/>
      </c>
      <c r="AB280" s="458"/>
      <c r="AC280" s="458"/>
      <c r="AD280" s="458"/>
      <c r="AE280" s="506"/>
      <c r="AF280" s="505" t="str">
        <f>Calcu!M140</f>
        <v/>
      </c>
      <c r="AG280" s="458"/>
      <c r="AH280" s="458"/>
      <c r="AI280" s="458"/>
      <c r="AJ280" s="506"/>
      <c r="AK280" s="505" t="str">
        <f>Calcu!K140</f>
        <v/>
      </c>
      <c r="AL280" s="458"/>
      <c r="AM280" s="458"/>
      <c r="AN280" s="458"/>
      <c r="AO280" s="506"/>
    </row>
    <row r="281" spans="1:41" ht="18.75" customHeight="1">
      <c r="A281" s="57"/>
      <c r="B281" s="505" t="str">
        <f>Calcu!T141</f>
        <v/>
      </c>
      <c r="C281" s="458"/>
      <c r="D281" s="458"/>
      <c r="E281" s="458"/>
      <c r="F281" s="506"/>
      <c r="G281" s="505" t="str">
        <f>IF(Calcu!B141=TRUE,Calcu!E141*$H$264,"")</f>
        <v/>
      </c>
      <c r="H281" s="458"/>
      <c r="I281" s="458"/>
      <c r="J281" s="458"/>
      <c r="K281" s="506"/>
      <c r="L281" s="505" t="str">
        <f>IF(Calcu!B141=TRUE,Calcu!F141*H$264,"")</f>
        <v/>
      </c>
      <c r="M281" s="458"/>
      <c r="N281" s="458"/>
      <c r="O281" s="458"/>
      <c r="P281" s="506"/>
      <c r="Q281" s="505" t="str">
        <f>IF(Calcu!B141=TRUE,Calcu!G141*H$264,"")</f>
        <v/>
      </c>
      <c r="R281" s="458"/>
      <c r="S281" s="458"/>
      <c r="T281" s="458"/>
      <c r="U281" s="506"/>
      <c r="V281" s="505" t="str">
        <f>IF(Calcu!B141=TRUE,Calcu!H141*H$264,"")</f>
        <v/>
      </c>
      <c r="W281" s="458"/>
      <c r="X281" s="458"/>
      <c r="Y281" s="458"/>
      <c r="Z281" s="506"/>
      <c r="AA281" s="505" t="str">
        <f>IF(Calcu!B141=TRUE,Calcu!I141*H$264,"")</f>
        <v/>
      </c>
      <c r="AB281" s="458"/>
      <c r="AC281" s="458"/>
      <c r="AD281" s="458"/>
      <c r="AE281" s="506"/>
      <c r="AF281" s="505" t="str">
        <f>Calcu!M141</f>
        <v/>
      </c>
      <c r="AG281" s="458"/>
      <c r="AH281" s="458"/>
      <c r="AI281" s="458"/>
      <c r="AJ281" s="506"/>
      <c r="AK281" s="505" t="str">
        <f>Calcu!K141</f>
        <v/>
      </c>
      <c r="AL281" s="458"/>
      <c r="AM281" s="458"/>
      <c r="AN281" s="458"/>
      <c r="AO281" s="506"/>
    </row>
    <row r="282" spans="1:41" ht="18.75" customHeight="1">
      <c r="A282" s="57"/>
      <c r="B282" s="505" t="str">
        <f>Calcu!T142</f>
        <v/>
      </c>
      <c r="C282" s="458"/>
      <c r="D282" s="458"/>
      <c r="E282" s="458"/>
      <c r="F282" s="506"/>
      <c r="G282" s="505" t="str">
        <f>IF(Calcu!B142=TRUE,Calcu!E142*$H$264,"")</f>
        <v/>
      </c>
      <c r="H282" s="458"/>
      <c r="I282" s="458"/>
      <c r="J282" s="458"/>
      <c r="K282" s="506"/>
      <c r="L282" s="505" t="str">
        <f>IF(Calcu!B142=TRUE,Calcu!F142*H$264,"")</f>
        <v/>
      </c>
      <c r="M282" s="458"/>
      <c r="N282" s="458"/>
      <c r="O282" s="458"/>
      <c r="P282" s="506"/>
      <c r="Q282" s="505" t="str">
        <f>IF(Calcu!B142=TRUE,Calcu!G142*H$264,"")</f>
        <v/>
      </c>
      <c r="R282" s="458"/>
      <c r="S282" s="458"/>
      <c r="T282" s="458"/>
      <c r="U282" s="506"/>
      <c r="V282" s="505" t="str">
        <f>IF(Calcu!B142=TRUE,Calcu!H142*H$264,"")</f>
        <v/>
      </c>
      <c r="W282" s="458"/>
      <c r="X282" s="458"/>
      <c r="Y282" s="458"/>
      <c r="Z282" s="506"/>
      <c r="AA282" s="505" t="str">
        <f>IF(Calcu!B142=TRUE,Calcu!I142*H$264,"")</f>
        <v/>
      </c>
      <c r="AB282" s="458"/>
      <c r="AC282" s="458"/>
      <c r="AD282" s="458"/>
      <c r="AE282" s="506"/>
      <c r="AF282" s="505" t="str">
        <f>Calcu!M142</f>
        <v/>
      </c>
      <c r="AG282" s="458"/>
      <c r="AH282" s="458"/>
      <c r="AI282" s="458"/>
      <c r="AJ282" s="506"/>
      <c r="AK282" s="505" t="str">
        <f>Calcu!K142</f>
        <v/>
      </c>
      <c r="AL282" s="458"/>
      <c r="AM282" s="458"/>
      <c r="AN282" s="458"/>
      <c r="AO282" s="506"/>
    </row>
    <row r="283" spans="1:41" ht="18.75" customHeight="1">
      <c r="A283" s="57"/>
      <c r="B283" s="505" t="str">
        <f>Calcu!T143</f>
        <v/>
      </c>
      <c r="C283" s="458"/>
      <c r="D283" s="458"/>
      <c r="E283" s="458"/>
      <c r="F283" s="506"/>
      <c r="G283" s="505" t="str">
        <f>IF(Calcu!B143=TRUE,Calcu!E143*$H$264,"")</f>
        <v/>
      </c>
      <c r="H283" s="458"/>
      <c r="I283" s="458"/>
      <c r="J283" s="458"/>
      <c r="K283" s="506"/>
      <c r="L283" s="505" t="str">
        <f>IF(Calcu!B143=TRUE,Calcu!F143*H$264,"")</f>
        <v/>
      </c>
      <c r="M283" s="458"/>
      <c r="N283" s="458"/>
      <c r="O283" s="458"/>
      <c r="P283" s="506"/>
      <c r="Q283" s="505" t="str">
        <f>IF(Calcu!B143=TRUE,Calcu!G143*H$264,"")</f>
        <v/>
      </c>
      <c r="R283" s="458"/>
      <c r="S283" s="458"/>
      <c r="T283" s="458"/>
      <c r="U283" s="506"/>
      <c r="V283" s="505" t="str">
        <f>IF(Calcu!B143=TRUE,Calcu!H143*H$264,"")</f>
        <v/>
      </c>
      <c r="W283" s="458"/>
      <c r="X283" s="458"/>
      <c r="Y283" s="458"/>
      <c r="Z283" s="506"/>
      <c r="AA283" s="505" t="str">
        <f>IF(Calcu!B143=TRUE,Calcu!I143*H$264,"")</f>
        <v/>
      </c>
      <c r="AB283" s="458"/>
      <c r="AC283" s="458"/>
      <c r="AD283" s="458"/>
      <c r="AE283" s="506"/>
      <c r="AF283" s="505" t="str">
        <f>Calcu!M143</f>
        <v/>
      </c>
      <c r="AG283" s="458"/>
      <c r="AH283" s="458"/>
      <c r="AI283" s="458"/>
      <c r="AJ283" s="506"/>
      <c r="AK283" s="505" t="str">
        <f>Calcu!K143</f>
        <v/>
      </c>
      <c r="AL283" s="458"/>
      <c r="AM283" s="458"/>
      <c r="AN283" s="458"/>
      <c r="AO283" s="506"/>
    </row>
    <row r="284" spans="1:41" ht="18.75" customHeight="1">
      <c r="A284" s="57"/>
      <c r="B284" s="505" t="str">
        <f>Calcu!T144</f>
        <v/>
      </c>
      <c r="C284" s="458"/>
      <c r="D284" s="458"/>
      <c r="E284" s="458"/>
      <c r="F284" s="506"/>
      <c r="G284" s="505" t="str">
        <f>IF(Calcu!B144=TRUE,Calcu!E144*$H$264,"")</f>
        <v/>
      </c>
      <c r="H284" s="458"/>
      <c r="I284" s="458"/>
      <c r="J284" s="458"/>
      <c r="K284" s="506"/>
      <c r="L284" s="505" t="str">
        <f>IF(Calcu!B144=TRUE,Calcu!F144*H$264,"")</f>
        <v/>
      </c>
      <c r="M284" s="458"/>
      <c r="N284" s="458"/>
      <c r="O284" s="458"/>
      <c r="P284" s="506"/>
      <c r="Q284" s="505" t="str">
        <f>IF(Calcu!B144=TRUE,Calcu!G144*H$264,"")</f>
        <v/>
      </c>
      <c r="R284" s="458"/>
      <c r="S284" s="458"/>
      <c r="T284" s="458"/>
      <c r="U284" s="506"/>
      <c r="V284" s="505" t="str">
        <f>IF(Calcu!B144=TRUE,Calcu!H144*H$264,"")</f>
        <v/>
      </c>
      <c r="W284" s="458"/>
      <c r="X284" s="458"/>
      <c r="Y284" s="458"/>
      <c r="Z284" s="506"/>
      <c r="AA284" s="505" t="str">
        <f>IF(Calcu!B144=TRUE,Calcu!I144*H$264,"")</f>
        <v/>
      </c>
      <c r="AB284" s="458"/>
      <c r="AC284" s="458"/>
      <c r="AD284" s="458"/>
      <c r="AE284" s="506"/>
      <c r="AF284" s="505" t="str">
        <f>Calcu!M144</f>
        <v/>
      </c>
      <c r="AG284" s="458"/>
      <c r="AH284" s="458"/>
      <c r="AI284" s="458"/>
      <c r="AJ284" s="506"/>
      <c r="AK284" s="505" t="str">
        <f>Calcu!K144</f>
        <v/>
      </c>
      <c r="AL284" s="458"/>
      <c r="AM284" s="458"/>
      <c r="AN284" s="458"/>
      <c r="AO284" s="506"/>
    </row>
    <row r="285" spans="1:41" ht="18.75" customHeight="1">
      <c r="A285" s="57"/>
      <c r="B285" s="505" t="str">
        <f>Calcu!T145</f>
        <v/>
      </c>
      <c r="C285" s="458"/>
      <c r="D285" s="458"/>
      <c r="E285" s="458"/>
      <c r="F285" s="506"/>
      <c r="G285" s="505" t="str">
        <f>IF(Calcu!B145=TRUE,Calcu!E145*$H$264,"")</f>
        <v/>
      </c>
      <c r="H285" s="458"/>
      <c r="I285" s="458"/>
      <c r="J285" s="458"/>
      <c r="K285" s="506"/>
      <c r="L285" s="505" t="str">
        <f>IF(Calcu!B145=TRUE,Calcu!F145*H$264,"")</f>
        <v/>
      </c>
      <c r="M285" s="458"/>
      <c r="N285" s="458"/>
      <c r="O285" s="458"/>
      <c r="P285" s="506"/>
      <c r="Q285" s="505" t="str">
        <f>IF(Calcu!B145=TRUE,Calcu!G145*H$264,"")</f>
        <v/>
      </c>
      <c r="R285" s="458"/>
      <c r="S285" s="458"/>
      <c r="T285" s="458"/>
      <c r="U285" s="506"/>
      <c r="V285" s="505" t="str">
        <f>IF(Calcu!B145=TRUE,Calcu!H145*H$264,"")</f>
        <v/>
      </c>
      <c r="W285" s="458"/>
      <c r="X285" s="458"/>
      <c r="Y285" s="458"/>
      <c r="Z285" s="506"/>
      <c r="AA285" s="505" t="str">
        <f>IF(Calcu!B145=TRUE,Calcu!I145*H$264,"")</f>
        <v/>
      </c>
      <c r="AB285" s="458"/>
      <c r="AC285" s="458"/>
      <c r="AD285" s="458"/>
      <c r="AE285" s="506"/>
      <c r="AF285" s="505" t="str">
        <f>Calcu!M145</f>
        <v/>
      </c>
      <c r="AG285" s="458"/>
      <c r="AH285" s="458"/>
      <c r="AI285" s="458"/>
      <c r="AJ285" s="506"/>
      <c r="AK285" s="505" t="str">
        <f>Calcu!K145</f>
        <v/>
      </c>
      <c r="AL285" s="458"/>
      <c r="AM285" s="458"/>
      <c r="AN285" s="458"/>
      <c r="AO285" s="506"/>
    </row>
    <row r="286" spans="1:41" ht="18.75" customHeight="1">
      <c r="A286" s="57"/>
      <c r="B286" s="505" t="str">
        <f>Calcu!T146</f>
        <v/>
      </c>
      <c r="C286" s="458"/>
      <c r="D286" s="458"/>
      <c r="E286" s="458"/>
      <c r="F286" s="506"/>
      <c r="G286" s="505" t="str">
        <f>IF(Calcu!B146=TRUE,Calcu!E146*$H$264,"")</f>
        <v/>
      </c>
      <c r="H286" s="458"/>
      <c r="I286" s="458"/>
      <c r="J286" s="458"/>
      <c r="K286" s="506"/>
      <c r="L286" s="505" t="str">
        <f>IF(Calcu!B146=TRUE,Calcu!F146*H$264,"")</f>
        <v/>
      </c>
      <c r="M286" s="458"/>
      <c r="N286" s="458"/>
      <c r="O286" s="458"/>
      <c r="P286" s="506"/>
      <c r="Q286" s="505" t="str">
        <f>IF(Calcu!B146=TRUE,Calcu!G146*H$264,"")</f>
        <v/>
      </c>
      <c r="R286" s="458"/>
      <c r="S286" s="458"/>
      <c r="T286" s="458"/>
      <c r="U286" s="506"/>
      <c r="V286" s="505" t="str">
        <f>IF(Calcu!B146=TRUE,Calcu!H146*H$264,"")</f>
        <v/>
      </c>
      <c r="W286" s="458"/>
      <c r="X286" s="458"/>
      <c r="Y286" s="458"/>
      <c r="Z286" s="506"/>
      <c r="AA286" s="505" t="str">
        <f>IF(Calcu!B146=TRUE,Calcu!I146*H$264,"")</f>
        <v/>
      </c>
      <c r="AB286" s="458"/>
      <c r="AC286" s="458"/>
      <c r="AD286" s="458"/>
      <c r="AE286" s="506"/>
      <c r="AF286" s="505" t="str">
        <f>Calcu!M146</f>
        <v/>
      </c>
      <c r="AG286" s="458"/>
      <c r="AH286" s="458"/>
      <c r="AI286" s="458"/>
      <c r="AJ286" s="506"/>
      <c r="AK286" s="505" t="str">
        <f>Calcu!K146</f>
        <v/>
      </c>
      <c r="AL286" s="458"/>
      <c r="AM286" s="458"/>
      <c r="AN286" s="458"/>
      <c r="AO286" s="506"/>
    </row>
    <row r="287" spans="1:41" ht="18.75" customHeight="1">
      <c r="A287" s="57"/>
      <c r="B287" s="505" t="str">
        <f>Calcu!T147</f>
        <v/>
      </c>
      <c r="C287" s="458"/>
      <c r="D287" s="458"/>
      <c r="E287" s="458"/>
      <c r="F287" s="506"/>
      <c r="G287" s="505" t="str">
        <f>IF(Calcu!B147=TRUE,Calcu!E147*$H$264,"")</f>
        <v/>
      </c>
      <c r="H287" s="458"/>
      <c r="I287" s="458"/>
      <c r="J287" s="458"/>
      <c r="K287" s="506"/>
      <c r="L287" s="505" t="str">
        <f>IF(Calcu!B147=TRUE,Calcu!F147*H$264,"")</f>
        <v/>
      </c>
      <c r="M287" s="458"/>
      <c r="N287" s="458"/>
      <c r="O287" s="458"/>
      <c r="P287" s="506"/>
      <c r="Q287" s="505" t="str">
        <f>IF(Calcu!B147=TRUE,Calcu!G147*H$264,"")</f>
        <v/>
      </c>
      <c r="R287" s="458"/>
      <c r="S287" s="458"/>
      <c r="T287" s="458"/>
      <c r="U287" s="506"/>
      <c r="V287" s="505" t="str">
        <f>IF(Calcu!B147=TRUE,Calcu!H147*H$264,"")</f>
        <v/>
      </c>
      <c r="W287" s="458"/>
      <c r="X287" s="458"/>
      <c r="Y287" s="458"/>
      <c r="Z287" s="506"/>
      <c r="AA287" s="505" t="str">
        <f>IF(Calcu!B147=TRUE,Calcu!I147*H$264,"")</f>
        <v/>
      </c>
      <c r="AB287" s="458"/>
      <c r="AC287" s="458"/>
      <c r="AD287" s="458"/>
      <c r="AE287" s="506"/>
      <c r="AF287" s="505" t="str">
        <f>Calcu!M147</f>
        <v/>
      </c>
      <c r="AG287" s="458"/>
      <c r="AH287" s="458"/>
      <c r="AI287" s="458"/>
      <c r="AJ287" s="506"/>
      <c r="AK287" s="505" t="str">
        <f>Calcu!K147</f>
        <v/>
      </c>
      <c r="AL287" s="458"/>
      <c r="AM287" s="458"/>
      <c r="AN287" s="458"/>
      <c r="AO287" s="506"/>
    </row>
    <row r="288" spans="1:41" ht="18.75" customHeight="1">
      <c r="A288" s="57"/>
      <c r="B288" s="505" t="str">
        <f>Calcu!T148</f>
        <v/>
      </c>
      <c r="C288" s="458"/>
      <c r="D288" s="458"/>
      <c r="E288" s="458"/>
      <c r="F288" s="506"/>
      <c r="G288" s="505" t="str">
        <f>IF(Calcu!B148=TRUE,Calcu!E148*$H$264,"")</f>
        <v/>
      </c>
      <c r="H288" s="458"/>
      <c r="I288" s="458"/>
      <c r="J288" s="458"/>
      <c r="K288" s="506"/>
      <c r="L288" s="505" t="str">
        <f>IF(Calcu!B148=TRUE,Calcu!F148*H$264,"")</f>
        <v/>
      </c>
      <c r="M288" s="458"/>
      <c r="N288" s="458"/>
      <c r="O288" s="458"/>
      <c r="P288" s="506"/>
      <c r="Q288" s="505" t="str">
        <f>IF(Calcu!B148=TRUE,Calcu!G148*H$264,"")</f>
        <v/>
      </c>
      <c r="R288" s="458"/>
      <c r="S288" s="458"/>
      <c r="T288" s="458"/>
      <c r="U288" s="506"/>
      <c r="V288" s="505" t="str">
        <f>IF(Calcu!B148=TRUE,Calcu!H148*H$264,"")</f>
        <v/>
      </c>
      <c r="W288" s="458"/>
      <c r="X288" s="458"/>
      <c r="Y288" s="458"/>
      <c r="Z288" s="506"/>
      <c r="AA288" s="505" t="str">
        <f>IF(Calcu!B148=TRUE,Calcu!I148*H$264,"")</f>
        <v/>
      </c>
      <c r="AB288" s="458"/>
      <c r="AC288" s="458"/>
      <c r="AD288" s="458"/>
      <c r="AE288" s="506"/>
      <c r="AF288" s="505" t="str">
        <f>Calcu!M148</f>
        <v/>
      </c>
      <c r="AG288" s="458"/>
      <c r="AH288" s="458"/>
      <c r="AI288" s="458"/>
      <c r="AJ288" s="506"/>
      <c r="AK288" s="505" t="str">
        <f>Calcu!K148</f>
        <v/>
      </c>
      <c r="AL288" s="458"/>
      <c r="AM288" s="458"/>
      <c r="AN288" s="458"/>
      <c r="AO288" s="506"/>
    </row>
    <row r="289" spans="1:59" ht="18.75" customHeight="1">
      <c r="A289" s="57"/>
      <c r="B289" s="505" t="str">
        <f>Calcu!T149</f>
        <v/>
      </c>
      <c r="C289" s="458"/>
      <c r="D289" s="458"/>
      <c r="E289" s="458"/>
      <c r="F289" s="506"/>
      <c r="G289" s="505" t="str">
        <f>IF(Calcu!B149=TRUE,Calcu!E149*$H$264,"")</f>
        <v/>
      </c>
      <c r="H289" s="458"/>
      <c r="I289" s="458"/>
      <c r="J289" s="458"/>
      <c r="K289" s="506"/>
      <c r="L289" s="505" t="str">
        <f>IF(Calcu!B149=TRUE,Calcu!F149*H$264,"")</f>
        <v/>
      </c>
      <c r="M289" s="458"/>
      <c r="N289" s="458"/>
      <c r="O289" s="458"/>
      <c r="P289" s="506"/>
      <c r="Q289" s="505" t="str">
        <f>IF(Calcu!B149=TRUE,Calcu!G149*H$264,"")</f>
        <v/>
      </c>
      <c r="R289" s="458"/>
      <c r="S289" s="458"/>
      <c r="T289" s="458"/>
      <c r="U289" s="506"/>
      <c r="V289" s="505" t="str">
        <f>IF(Calcu!B149=TRUE,Calcu!H149*H$264,"")</f>
        <v/>
      </c>
      <c r="W289" s="458"/>
      <c r="X289" s="458"/>
      <c r="Y289" s="458"/>
      <c r="Z289" s="506"/>
      <c r="AA289" s="505" t="str">
        <f>IF(Calcu!B149=TRUE,Calcu!I149*H$264,"")</f>
        <v/>
      </c>
      <c r="AB289" s="458"/>
      <c r="AC289" s="458"/>
      <c r="AD289" s="458"/>
      <c r="AE289" s="506"/>
      <c r="AF289" s="505" t="str">
        <f>Calcu!M149</f>
        <v/>
      </c>
      <c r="AG289" s="458"/>
      <c r="AH289" s="458"/>
      <c r="AI289" s="458"/>
      <c r="AJ289" s="506"/>
      <c r="AK289" s="505" t="str">
        <f>Calcu!K149</f>
        <v/>
      </c>
      <c r="AL289" s="458"/>
      <c r="AM289" s="458"/>
      <c r="AN289" s="458"/>
      <c r="AO289" s="506"/>
    </row>
    <row r="290" spans="1:59" ht="18.75" customHeight="1">
      <c r="A290" s="57"/>
      <c r="B290" s="282"/>
      <c r="C290" s="282"/>
      <c r="D290" s="282"/>
      <c r="E290" s="282"/>
      <c r="F290" s="282"/>
      <c r="G290" s="282"/>
      <c r="H290" s="282"/>
      <c r="I290" s="282"/>
      <c r="J290" s="282"/>
      <c r="K290" s="282"/>
      <c r="L290" s="282"/>
      <c r="M290" s="282"/>
      <c r="N290" s="282"/>
      <c r="O290" s="282"/>
      <c r="P290" s="282"/>
      <c r="Q290" s="282"/>
      <c r="R290" s="282"/>
      <c r="S290" s="282"/>
      <c r="T290" s="282"/>
      <c r="U290" s="282"/>
      <c r="V290" s="282"/>
      <c r="W290" s="282"/>
      <c r="X290" s="282"/>
      <c r="Y290" s="282"/>
      <c r="Z290" s="282"/>
      <c r="AA290" s="282"/>
      <c r="AB290" s="282"/>
      <c r="AC290" s="282"/>
      <c r="AD290" s="282"/>
      <c r="AE290" s="282"/>
      <c r="AF290" s="282"/>
      <c r="AG290" s="282"/>
      <c r="AH290" s="282"/>
      <c r="AI290" s="282"/>
      <c r="AJ290" s="282"/>
      <c r="AK290" s="282"/>
      <c r="AL290" s="282"/>
      <c r="AM290" s="282"/>
      <c r="AN290" s="282"/>
      <c r="AO290" s="282"/>
      <c r="AP290" s="282"/>
      <c r="AQ290" s="282"/>
      <c r="AR290" s="282"/>
      <c r="AS290" s="282"/>
      <c r="AT290" s="282"/>
    </row>
    <row r="291" spans="1:59" ht="18.75" customHeight="1">
      <c r="A291" s="60" t="s">
        <v>319</v>
      </c>
      <c r="B291" s="230"/>
      <c r="C291" s="230"/>
      <c r="D291" s="230"/>
      <c r="E291" s="230"/>
      <c r="F291" s="230"/>
      <c r="G291" s="230"/>
      <c r="H291" s="230"/>
      <c r="I291" s="230"/>
      <c r="J291" s="230"/>
      <c r="K291" s="230"/>
      <c r="L291" s="230"/>
      <c r="M291" s="230"/>
      <c r="N291" s="230"/>
      <c r="O291" s="230"/>
      <c r="P291" s="230"/>
      <c r="Q291" s="230"/>
      <c r="R291" s="230"/>
      <c r="S291" s="230"/>
      <c r="T291" s="230"/>
      <c r="U291" s="230"/>
      <c r="V291" s="230"/>
      <c r="W291" s="230"/>
      <c r="X291" s="230"/>
      <c r="Y291" s="230"/>
      <c r="Z291" s="230"/>
      <c r="AA291" s="230"/>
      <c r="AB291" s="230"/>
      <c r="AC291" s="230"/>
      <c r="AD291" s="230"/>
      <c r="AE291" s="230"/>
      <c r="AF291" s="230"/>
      <c r="AG291" s="230"/>
      <c r="AH291" s="230"/>
      <c r="AI291" s="230"/>
      <c r="AJ291" s="230"/>
      <c r="AK291" s="230"/>
      <c r="AL291" s="230"/>
      <c r="AM291" s="230"/>
      <c r="AN291" s="230"/>
      <c r="AO291" s="230"/>
      <c r="AP291" s="230"/>
      <c r="AQ291" s="230"/>
      <c r="AR291" s="230"/>
      <c r="AS291" s="230"/>
      <c r="AT291" s="230"/>
    </row>
    <row r="292" spans="1:59" ht="18.75" customHeight="1">
      <c r="A292" s="230"/>
      <c r="B292" s="490"/>
      <c r="C292" s="491"/>
      <c r="D292" s="474"/>
      <c r="E292" s="475"/>
      <c r="F292" s="475"/>
      <c r="G292" s="476"/>
      <c r="H292" s="468">
        <v>1</v>
      </c>
      <c r="I292" s="468"/>
      <c r="J292" s="468"/>
      <c r="K292" s="468"/>
      <c r="L292" s="468"/>
      <c r="M292" s="468"/>
      <c r="N292" s="468"/>
      <c r="O292" s="474">
        <v>2</v>
      </c>
      <c r="P292" s="475"/>
      <c r="Q292" s="475"/>
      <c r="R292" s="475"/>
      <c r="S292" s="475"/>
      <c r="T292" s="475"/>
      <c r="U292" s="475"/>
      <c r="V292" s="475"/>
      <c r="W292" s="475"/>
      <c r="X292" s="475"/>
      <c r="Y292" s="475"/>
      <c r="Z292" s="475"/>
      <c r="AA292" s="476"/>
      <c r="AB292" s="468">
        <v>3</v>
      </c>
      <c r="AC292" s="468"/>
      <c r="AD292" s="468"/>
      <c r="AE292" s="468"/>
      <c r="AF292" s="468"/>
      <c r="AG292" s="474">
        <v>4</v>
      </c>
      <c r="AH292" s="475"/>
      <c r="AI292" s="475"/>
      <c r="AJ292" s="475"/>
      <c r="AK292" s="475"/>
      <c r="AL292" s="475"/>
      <c r="AM292" s="475"/>
      <c r="AN292" s="475"/>
      <c r="AO292" s="476"/>
      <c r="AP292" s="474">
        <v>5</v>
      </c>
      <c r="AQ292" s="475"/>
      <c r="AR292" s="475"/>
      <c r="AS292" s="475"/>
      <c r="AT292" s="475"/>
      <c r="AU292" s="475"/>
      <c r="AV292" s="475"/>
      <c r="AW292" s="475"/>
      <c r="AX292" s="475"/>
      <c r="AY292" s="475"/>
      <c r="AZ292" s="475"/>
      <c r="BA292" s="475"/>
      <c r="BB292" s="476"/>
      <c r="BC292" s="468">
        <v>6</v>
      </c>
      <c r="BD292" s="468"/>
      <c r="BE292" s="468"/>
      <c r="BF292" s="468"/>
    </row>
    <row r="293" spans="1:59" ht="18.75" customHeight="1">
      <c r="A293" s="230"/>
      <c r="B293" s="517"/>
      <c r="C293" s="518"/>
      <c r="D293" s="490" t="s">
        <v>159</v>
      </c>
      <c r="E293" s="432"/>
      <c r="F293" s="432"/>
      <c r="G293" s="491"/>
      <c r="H293" s="492" t="s">
        <v>160</v>
      </c>
      <c r="I293" s="492"/>
      <c r="J293" s="492"/>
      <c r="K293" s="492"/>
      <c r="L293" s="492"/>
      <c r="M293" s="492"/>
      <c r="N293" s="492"/>
      <c r="O293" s="490" t="s">
        <v>162</v>
      </c>
      <c r="P293" s="432"/>
      <c r="Q293" s="432"/>
      <c r="R293" s="432"/>
      <c r="S293" s="432"/>
      <c r="T293" s="432"/>
      <c r="U293" s="432"/>
      <c r="V293" s="432"/>
      <c r="W293" s="432"/>
      <c r="X293" s="432"/>
      <c r="Y293" s="432"/>
      <c r="Z293" s="432"/>
      <c r="AA293" s="491"/>
      <c r="AB293" s="492" t="s">
        <v>168</v>
      </c>
      <c r="AC293" s="492"/>
      <c r="AD293" s="492"/>
      <c r="AE293" s="492"/>
      <c r="AF293" s="492"/>
      <c r="AG293" s="490" t="s">
        <v>169</v>
      </c>
      <c r="AH293" s="432"/>
      <c r="AI293" s="432"/>
      <c r="AJ293" s="432"/>
      <c r="AK293" s="432"/>
      <c r="AL293" s="432"/>
      <c r="AM293" s="432"/>
      <c r="AN293" s="432"/>
      <c r="AO293" s="491"/>
      <c r="AP293" s="490" t="s">
        <v>325</v>
      </c>
      <c r="AQ293" s="432"/>
      <c r="AR293" s="432"/>
      <c r="AS293" s="432"/>
      <c r="AT293" s="432"/>
      <c r="AU293" s="432"/>
      <c r="AV293" s="432"/>
      <c r="AW293" s="432"/>
      <c r="AX293" s="432"/>
      <c r="AY293" s="432"/>
      <c r="AZ293" s="432"/>
      <c r="BA293" s="432"/>
      <c r="BB293" s="491"/>
      <c r="BC293" s="492" t="s">
        <v>171</v>
      </c>
      <c r="BD293" s="492"/>
      <c r="BE293" s="492"/>
      <c r="BF293" s="492"/>
    </row>
    <row r="294" spans="1:59" ht="18.75" customHeight="1">
      <c r="A294" s="230"/>
      <c r="B294" s="519"/>
      <c r="C294" s="520"/>
      <c r="D294" s="527" t="s">
        <v>327</v>
      </c>
      <c r="E294" s="461"/>
      <c r="F294" s="461"/>
      <c r="G294" s="528"/>
      <c r="H294" s="496" t="s">
        <v>328</v>
      </c>
      <c r="I294" s="496"/>
      <c r="J294" s="496"/>
      <c r="K294" s="496"/>
      <c r="L294" s="496"/>
      <c r="M294" s="496"/>
      <c r="N294" s="496"/>
      <c r="O294" s="493" t="s">
        <v>329</v>
      </c>
      <c r="P294" s="494"/>
      <c r="Q294" s="494"/>
      <c r="R294" s="494"/>
      <c r="S294" s="494"/>
      <c r="T294" s="494"/>
      <c r="U294" s="494"/>
      <c r="V294" s="494"/>
      <c r="W294" s="494"/>
      <c r="X294" s="494"/>
      <c r="Y294" s="494"/>
      <c r="Z294" s="494"/>
      <c r="AA294" s="495"/>
      <c r="AB294" s="496"/>
      <c r="AC294" s="496"/>
      <c r="AD294" s="496"/>
      <c r="AE294" s="496"/>
      <c r="AF294" s="496"/>
      <c r="AG294" s="493" t="s">
        <v>330</v>
      </c>
      <c r="AH294" s="494"/>
      <c r="AI294" s="494"/>
      <c r="AJ294" s="494"/>
      <c r="AK294" s="494"/>
      <c r="AL294" s="494"/>
      <c r="AM294" s="494"/>
      <c r="AN294" s="494"/>
      <c r="AO294" s="495"/>
      <c r="AP294" s="493" t="s">
        <v>331</v>
      </c>
      <c r="AQ294" s="494"/>
      <c r="AR294" s="494"/>
      <c r="AS294" s="494"/>
      <c r="AT294" s="494"/>
      <c r="AU294" s="494"/>
      <c r="AV294" s="494"/>
      <c r="AW294" s="494"/>
      <c r="AX294" s="494"/>
      <c r="AY294" s="494"/>
      <c r="AZ294" s="494"/>
      <c r="BA294" s="494"/>
      <c r="BB294" s="495"/>
      <c r="BC294" s="496"/>
      <c r="BD294" s="496"/>
      <c r="BE294" s="496"/>
      <c r="BF294" s="496"/>
    </row>
    <row r="295" spans="1:59" ht="18.75" customHeight="1">
      <c r="A295" s="230"/>
      <c r="B295" s="468" t="s">
        <v>174</v>
      </c>
      <c r="C295" s="468"/>
      <c r="D295" s="514" t="s">
        <v>308</v>
      </c>
      <c r="E295" s="515"/>
      <c r="F295" s="515"/>
      <c r="G295" s="516"/>
      <c r="H295" s="525" t="e">
        <f ca="1">Calcu!E154</f>
        <v>#N/A</v>
      </c>
      <c r="I295" s="526"/>
      <c r="J295" s="526"/>
      <c r="K295" s="526"/>
      <c r="L295" s="526"/>
      <c r="M295" s="521" t="str">
        <f>Calcu!F154</f>
        <v>mm</v>
      </c>
      <c r="N295" s="522"/>
      <c r="O295" s="456" t="e">
        <f ca="1">Calcu!K154</f>
        <v>#N/A</v>
      </c>
      <c r="P295" s="457"/>
      <c r="Q295" s="457"/>
      <c r="R295" s="242"/>
      <c r="S295" s="279"/>
      <c r="T295" s="458" t="e">
        <f ca="1">Calcu!L154</f>
        <v>#N/A</v>
      </c>
      <c r="U295" s="458"/>
      <c r="V295" s="458"/>
      <c r="W295" s="280"/>
      <c r="X295" s="280"/>
      <c r="Y295" s="280"/>
      <c r="Z295" s="466" t="str">
        <f>Calcu!M154</f>
        <v>μm</v>
      </c>
      <c r="AA295" s="467"/>
      <c r="AB295" s="468" t="str">
        <f>Calcu!N154</f>
        <v>정규</v>
      </c>
      <c r="AC295" s="468"/>
      <c r="AD295" s="468"/>
      <c r="AE295" s="468"/>
      <c r="AF295" s="468"/>
      <c r="AG295" s="474">
        <f>Calcu!Q154</f>
        <v>1</v>
      </c>
      <c r="AH295" s="475"/>
      <c r="AI295" s="475"/>
      <c r="AJ295" s="475"/>
      <c r="AK295" s="475"/>
      <c r="AL295" s="475"/>
      <c r="AM295" s="475"/>
      <c r="AN295" s="475"/>
      <c r="AO295" s="476"/>
      <c r="AP295" s="456" t="e">
        <f ca="1">Calcu!S154</f>
        <v>#N/A</v>
      </c>
      <c r="AQ295" s="457"/>
      <c r="AR295" s="457"/>
      <c r="AS295" s="242"/>
      <c r="AT295" s="279"/>
      <c r="AU295" s="458" t="e">
        <f ca="1">Calcu!T154</f>
        <v>#N/A</v>
      </c>
      <c r="AV295" s="458"/>
      <c r="AW295" s="458"/>
      <c r="AX295" s="280"/>
      <c r="AY295" s="280"/>
      <c r="AZ295" s="280"/>
      <c r="BA295" s="466" t="str">
        <f>Calcu!U154</f>
        <v>μm</v>
      </c>
      <c r="BB295" s="467"/>
      <c r="BC295" s="468" t="str">
        <f>Calcu!V154</f>
        <v>∞</v>
      </c>
      <c r="BD295" s="468"/>
      <c r="BE295" s="468"/>
      <c r="BF295" s="468"/>
    </row>
    <row r="296" spans="1:59" ht="18.75" customHeight="1">
      <c r="A296" s="230"/>
      <c r="B296" s="468" t="s">
        <v>182</v>
      </c>
      <c r="C296" s="468"/>
      <c r="D296" s="514" t="s">
        <v>310</v>
      </c>
      <c r="E296" s="515"/>
      <c r="F296" s="515"/>
      <c r="G296" s="516"/>
      <c r="H296" s="525" t="e">
        <f ca="1">Calcu!E155</f>
        <v>#N/A</v>
      </c>
      <c r="I296" s="526"/>
      <c r="J296" s="526"/>
      <c r="K296" s="526"/>
      <c r="L296" s="526"/>
      <c r="M296" s="521" t="str">
        <f>Calcu!F155</f>
        <v>mm</v>
      </c>
      <c r="N296" s="522"/>
      <c r="O296" s="486">
        <f>Calcu!K155</f>
        <v>0</v>
      </c>
      <c r="P296" s="487"/>
      <c r="Q296" s="487"/>
      <c r="R296" s="487"/>
      <c r="S296" s="487"/>
      <c r="T296" s="487"/>
      <c r="U296" s="487"/>
      <c r="V296" s="488" t="str">
        <f>Calcu!M155</f>
        <v>μm</v>
      </c>
      <c r="W296" s="488"/>
      <c r="X296" s="488"/>
      <c r="Y296" s="488"/>
      <c r="Z296" s="488"/>
      <c r="AA296" s="489"/>
      <c r="AB296" s="468" t="str">
        <f>Calcu!N155</f>
        <v>t</v>
      </c>
      <c r="AC296" s="468"/>
      <c r="AD296" s="468"/>
      <c r="AE296" s="468"/>
      <c r="AF296" s="468"/>
      <c r="AG296" s="474">
        <f>Calcu!Q155</f>
        <v>-1</v>
      </c>
      <c r="AH296" s="475"/>
      <c r="AI296" s="475"/>
      <c r="AJ296" s="475"/>
      <c r="AK296" s="475"/>
      <c r="AL296" s="475"/>
      <c r="AM296" s="475"/>
      <c r="AN296" s="475"/>
      <c r="AO296" s="476"/>
      <c r="AP296" s="486">
        <f>Calcu!S155</f>
        <v>0</v>
      </c>
      <c r="AQ296" s="487"/>
      <c r="AR296" s="487"/>
      <c r="AS296" s="487"/>
      <c r="AT296" s="487"/>
      <c r="AU296" s="487">
        <v>0</v>
      </c>
      <c r="AV296" s="487"/>
      <c r="AW296" s="488" t="str">
        <f>Calcu!U155</f>
        <v>μm</v>
      </c>
      <c r="AX296" s="488"/>
      <c r="AY296" s="488"/>
      <c r="AZ296" s="488"/>
      <c r="BA296" s="488"/>
      <c r="BB296" s="489"/>
      <c r="BC296" s="468">
        <f>Calcu!V155</f>
        <v>4</v>
      </c>
      <c r="BD296" s="468"/>
      <c r="BE296" s="468"/>
      <c r="BF296" s="468"/>
    </row>
    <row r="297" spans="1:59" ht="18.75" customHeight="1">
      <c r="A297" s="230"/>
      <c r="B297" s="468" t="s">
        <v>261</v>
      </c>
      <c r="C297" s="468"/>
      <c r="D297" s="514"/>
      <c r="E297" s="515"/>
      <c r="F297" s="515"/>
      <c r="G297" s="516"/>
      <c r="H297" s="525" t="e">
        <f ca="1">Calcu!E156</f>
        <v>#N/A</v>
      </c>
      <c r="I297" s="526"/>
      <c r="J297" s="526"/>
      <c r="K297" s="526"/>
      <c r="L297" s="526"/>
      <c r="M297" s="521" t="str">
        <f>Calcu!F156</f>
        <v>/℃</v>
      </c>
      <c r="N297" s="522"/>
      <c r="O297" s="484">
        <f>Calcu!L156</f>
        <v>4.0824829046386305E-7</v>
      </c>
      <c r="P297" s="485"/>
      <c r="Q297" s="485"/>
      <c r="R297" s="485"/>
      <c r="S297" s="485"/>
      <c r="T297" s="485"/>
      <c r="U297" s="485"/>
      <c r="V297" s="485"/>
      <c r="W297" s="485"/>
      <c r="X297" s="466" t="str">
        <f>Calcu!M156</f>
        <v>/℃</v>
      </c>
      <c r="Y297" s="466"/>
      <c r="Z297" s="466"/>
      <c r="AA297" s="467"/>
      <c r="AB297" s="468" t="str">
        <f>Calcu!N156</f>
        <v>삼각형</v>
      </c>
      <c r="AC297" s="468"/>
      <c r="AD297" s="468"/>
      <c r="AE297" s="468"/>
      <c r="AF297" s="468"/>
      <c r="AG297" s="481">
        <f>Calcu!Q156</f>
        <v>-200</v>
      </c>
      <c r="AH297" s="466"/>
      <c r="AI297" s="466"/>
      <c r="AJ297" s="466"/>
      <c r="AK297" s="466" t="s">
        <v>337</v>
      </c>
      <c r="AL297" s="466"/>
      <c r="AM297" s="466"/>
      <c r="AN297" s="466"/>
      <c r="AO297" s="467"/>
      <c r="AP297" s="482">
        <f>Calcu!T156</f>
        <v>8.1649658092772609E-5</v>
      </c>
      <c r="AQ297" s="483"/>
      <c r="AR297" s="483"/>
      <c r="AS297" s="483"/>
      <c r="AT297" s="483"/>
      <c r="AU297" s="483" t="s">
        <v>466</v>
      </c>
      <c r="AV297" s="483"/>
      <c r="AW297" s="466" t="s">
        <v>338</v>
      </c>
      <c r="AX297" s="466"/>
      <c r="AY297" s="466"/>
      <c r="AZ297" s="466"/>
      <c r="BA297" s="466"/>
      <c r="BB297" s="467"/>
      <c r="BC297" s="468">
        <f>Calcu!V156</f>
        <v>100</v>
      </c>
      <c r="BD297" s="468"/>
      <c r="BE297" s="468"/>
      <c r="BF297" s="468"/>
    </row>
    <row r="298" spans="1:59" ht="18.75" customHeight="1">
      <c r="A298" s="230"/>
      <c r="B298" s="468" t="s">
        <v>264</v>
      </c>
      <c r="C298" s="468"/>
      <c r="D298" s="514" t="s">
        <v>248</v>
      </c>
      <c r="E298" s="515"/>
      <c r="F298" s="515"/>
      <c r="G298" s="516"/>
      <c r="H298" s="525" t="str">
        <f>Calcu!E157</f>
        <v/>
      </c>
      <c r="I298" s="526"/>
      <c r="J298" s="526"/>
      <c r="K298" s="526"/>
      <c r="L298" s="526"/>
      <c r="M298" s="521" t="str">
        <f>Calcu!F157</f>
        <v>℃</v>
      </c>
      <c r="N298" s="522"/>
      <c r="O298" s="486">
        <f>Calcu!L157</f>
        <v>0.11547005383792516</v>
      </c>
      <c r="P298" s="487"/>
      <c r="Q298" s="487"/>
      <c r="R298" s="487"/>
      <c r="S298" s="487"/>
      <c r="T298" s="487"/>
      <c r="U298" s="487"/>
      <c r="V298" s="488" t="str">
        <f>Calcu!M157</f>
        <v>℃</v>
      </c>
      <c r="W298" s="488"/>
      <c r="X298" s="488"/>
      <c r="Y298" s="488"/>
      <c r="Z298" s="488"/>
      <c r="AA298" s="489"/>
      <c r="AB298" s="468" t="str">
        <f>Calcu!N157</f>
        <v>직사각형</v>
      </c>
      <c r="AC298" s="468"/>
      <c r="AD298" s="468"/>
      <c r="AE298" s="468"/>
      <c r="AF298" s="468"/>
      <c r="AG298" s="481" t="e">
        <f ca="1">Calcu!Q157</f>
        <v>#N/A</v>
      </c>
      <c r="AH298" s="466"/>
      <c r="AI298" s="466"/>
      <c r="AJ298" s="466"/>
      <c r="AK298" s="466" t="s">
        <v>341</v>
      </c>
      <c r="AL298" s="466"/>
      <c r="AM298" s="466"/>
      <c r="AN298" s="466"/>
      <c r="AO298" s="467"/>
      <c r="AP298" s="482" t="e">
        <f ca="1">Calcu!T157</f>
        <v>#N/A</v>
      </c>
      <c r="AQ298" s="483"/>
      <c r="AR298" s="483"/>
      <c r="AS298" s="483"/>
      <c r="AT298" s="483"/>
      <c r="AU298" s="483" t="s">
        <v>467</v>
      </c>
      <c r="AV298" s="483"/>
      <c r="AW298" s="466" t="s">
        <v>338</v>
      </c>
      <c r="AX298" s="466"/>
      <c r="AY298" s="466"/>
      <c r="AZ298" s="466"/>
      <c r="BA298" s="466"/>
      <c r="BB298" s="467"/>
      <c r="BC298" s="468">
        <f>Calcu!V157</f>
        <v>12</v>
      </c>
      <c r="BD298" s="468"/>
      <c r="BE298" s="468"/>
      <c r="BF298" s="468"/>
    </row>
    <row r="299" spans="1:59" ht="18.75" customHeight="1">
      <c r="A299" s="230"/>
      <c r="B299" s="468" t="s">
        <v>194</v>
      </c>
      <c r="C299" s="468"/>
      <c r="D299" s="514" t="s">
        <v>249</v>
      </c>
      <c r="E299" s="515"/>
      <c r="F299" s="515"/>
      <c r="G299" s="516"/>
      <c r="H299" s="525" t="e">
        <f ca="1">Calcu!E158</f>
        <v>#N/A</v>
      </c>
      <c r="I299" s="526"/>
      <c r="J299" s="526"/>
      <c r="K299" s="526"/>
      <c r="L299" s="526"/>
      <c r="M299" s="521" t="str">
        <f>Calcu!F158</f>
        <v>/℃</v>
      </c>
      <c r="N299" s="522"/>
      <c r="O299" s="484">
        <f>Calcu!L158</f>
        <v>8.1649658092772609E-7</v>
      </c>
      <c r="P299" s="485"/>
      <c r="Q299" s="485"/>
      <c r="R299" s="485"/>
      <c r="S299" s="485"/>
      <c r="T299" s="485"/>
      <c r="U299" s="485"/>
      <c r="V299" s="485"/>
      <c r="W299" s="485"/>
      <c r="X299" s="466" t="str">
        <f>Calcu!M158</f>
        <v>/℃</v>
      </c>
      <c r="Y299" s="466"/>
      <c r="Z299" s="466"/>
      <c r="AA299" s="467"/>
      <c r="AB299" s="468" t="str">
        <f>Calcu!N158</f>
        <v>삼각형</v>
      </c>
      <c r="AC299" s="468"/>
      <c r="AD299" s="468"/>
      <c r="AE299" s="468"/>
      <c r="AF299" s="468"/>
      <c r="AG299" s="481">
        <f>Calcu!Q158</f>
        <v>-100</v>
      </c>
      <c r="AH299" s="466"/>
      <c r="AI299" s="466"/>
      <c r="AJ299" s="466"/>
      <c r="AK299" s="466" t="s">
        <v>337</v>
      </c>
      <c r="AL299" s="466"/>
      <c r="AM299" s="466"/>
      <c r="AN299" s="466"/>
      <c r="AO299" s="467"/>
      <c r="AP299" s="482">
        <f>Calcu!T158</f>
        <v>8.1649658092772609E-5</v>
      </c>
      <c r="AQ299" s="483"/>
      <c r="AR299" s="483"/>
      <c r="AS299" s="483"/>
      <c r="AT299" s="483"/>
      <c r="AU299" s="483" t="s">
        <v>466</v>
      </c>
      <c r="AV299" s="483"/>
      <c r="AW299" s="466" t="s">
        <v>338</v>
      </c>
      <c r="AX299" s="466"/>
      <c r="AY299" s="466"/>
      <c r="AZ299" s="466"/>
      <c r="BA299" s="466"/>
      <c r="BB299" s="467"/>
      <c r="BC299" s="468">
        <f>Calcu!V158</f>
        <v>100</v>
      </c>
      <c r="BD299" s="468"/>
      <c r="BE299" s="468"/>
      <c r="BF299" s="468"/>
    </row>
    <row r="300" spans="1:59" ht="18.75" customHeight="1">
      <c r="A300" s="230"/>
      <c r="B300" s="468" t="s">
        <v>199</v>
      </c>
      <c r="C300" s="468"/>
      <c r="D300" s="514" t="s">
        <v>250</v>
      </c>
      <c r="E300" s="515"/>
      <c r="F300" s="515"/>
      <c r="G300" s="516"/>
      <c r="H300" s="525">
        <f>Calcu!E159</f>
        <v>0.1</v>
      </c>
      <c r="I300" s="526"/>
      <c r="J300" s="526"/>
      <c r="K300" s="526"/>
      <c r="L300" s="526"/>
      <c r="M300" s="521" t="str">
        <f>Calcu!F159</f>
        <v>℃</v>
      </c>
      <c r="N300" s="522"/>
      <c r="O300" s="486">
        <f>Calcu!L159</f>
        <v>0.57735026918962584</v>
      </c>
      <c r="P300" s="487"/>
      <c r="Q300" s="487"/>
      <c r="R300" s="487"/>
      <c r="S300" s="487"/>
      <c r="T300" s="487"/>
      <c r="U300" s="487"/>
      <c r="V300" s="488" t="str">
        <f>Calcu!M159</f>
        <v>℃</v>
      </c>
      <c r="W300" s="488"/>
      <c r="X300" s="488"/>
      <c r="Y300" s="488"/>
      <c r="Z300" s="488"/>
      <c r="AA300" s="489"/>
      <c r="AB300" s="468" t="str">
        <f>Calcu!N159</f>
        <v>직사각형</v>
      </c>
      <c r="AC300" s="468"/>
      <c r="AD300" s="468"/>
      <c r="AE300" s="468"/>
      <c r="AF300" s="468"/>
      <c r="AG300" s="481" t="e">
        <f ca="1">Calcu!Q159</f>
        <v>#N/A</v>
      </c>
      <c r="AH300" s="466"/>
      <c r="AI300" s="466"/>
      <c r="AJ300" s="466"/>
      <c r="AK300" s="466" t="s">
        <v>341</v>
      </c>
      <c r="AL300" s="466"/>
      <c r="AM300" s="466"/>
      <c r="AN300" s="466"/>
      <c r="AO300" s="467"/>
      <c r="AP300" s="482" t="e">
        <f ca="1">Calcu!T159</f>
        <v>#N/A</v>
      </c>
      <c r="AQ300" s="483"/>
      <c r="AR300" s="483"/>
      <c r="AS300" s="483"/>
      <c r="AT300" s="483"/>
      <c r="AU300" s="483" t="s">
        <v>467</v>
      </c>
      <c r="AV300" s="483"/>
      <c r="AW300" s="466" t="s">
        <v>338</v>
      </c>
      <c r="AX300" s="466"/>
      <c r="AY300" s="466"/>
      <c r="AZ300" s="466"/>
      <c r="BA300" s="466"/>
      <c r="BB300" s="467"/>
      <c r="BC300" s="468">
        <f>Calcu!V159</f>
        <v>12</v>
      </c>
      <c r="BD300" s="468"/>
      <c r="BE300" s="468"/>
      <c r="BF300" s="468"/>
    </row>
    <row r="301" spans="1:59" ht="18.75" customHeight="1">
      <c r="A301" s="230"/>
      <c r="B301" s="468" t="s">
        <v>202</v>
      </c>
      <c r="C301" s="468"/>
      <c r="D301" s="514" t="s">
        <v>625</v>
      </c>
      <c r="E301" s="515"/>
      <c r="F301" s="515"/>
      <c r="G301" s="516"/>
      <c r="H301" s="525">
        <f>Calcu!E160</f>
        <v>0</v>
      </c>
      <c r="I301" s="526"/>
      <c r="J301" s="526"/>
      <c r="K301" s="526"/>
      <c r="L301" s="526"/>
      <c r="M301" s="521" t="str">
        <f>Calcu!F160</f>
        <v>mm</v>
      </c>
      <c r="N301" s="522"/>
      <c r="O301" s="486">
        <f>Calcu!K160</f>
        <v>0</v>
      </c>
      <c r="P301" s="487"/>
      <c r="Q301" s="487"/>
      <c r="R301" s="487"/>
      <c r="S301" s="487"/>
      <c r="T301" s="487"/>
      <c r="U301" s="487"/>
      <c r="V301" s="488" t="str">
        <f>Calcu!M160</f>
        <v>μm</v>
      </c>
      <c r="W301" s="488"/>
      <c r="X301" s="488"/>
      <c r="Y301" s="488"/>
      <c r="Z301" s="488"/>
      <c r="AA301" s="489"/>
      <c r="AB301" s="468" t="str">
        <f>Calcu!N160</f>
        <v>직사각형</v>
      </c>
      <c r="AC301" s="468"/>
      <c r="AD301" s="468"/>
      <c r="AE301" s="468"/>
      <c r="AF301" s="468"/>
      <c r="AG301" s="474">
        <f>Calcu!Q160</f>
        <v>1</v>
      </c>
      <c r="AH301" s="475"/>
      <c r="AI301" s="475"/>
      <c r="AJ301" s="475"/>
      <c r="AK301" s="475"/>
      <c r="AL301" s="475"/>
      <c r="AM301" s="475"/>
      <c r="AN301" s="475"/>
      <c r="AO301" s="476"/>
      <c r="AP301" s="486">
        <f>Calcu!S160</f>
        <v>0</v>
      </c>
      <c r="AQ301" s="487"/>
      <c r="AR301" s="487"/>
      <c r="AS301" s="487"/>
      <c r="AT301" s="487"/>
      <c r="AU301" s="487">
        <v>0</v>
      </c>
      <c r="AV301" s="487"/>
      <c r="AW301" s="488" t="str">
        <f>Calcu!U160</f>
        <v>μm</v>
      </c>
      <c r="AX301" s="488"/>
      <c r="AY301" s="488"/>
      <c r="AZ301" s="488"/>
      <c r="BA301" s="488"/>
      <c r="BB301" s="489"/>
      <c r="BC301" s="468" t="str">
        <f>Calcu!V160</f>
        <v>∞</v>
      </c>
      <c r="BD301" s="468"/>
      <c r="BE301" s="468"/>
      <c r="BF301" s="468"/>
    </row>
    <row r="302" spans="1:59" ht="18.75" customHeight="1">
      <c r="A302" s="230"/>
      <c r="B302" s="468" t="s">
        <v>502</v>
      </c>
      <c r="C302" s="468"/>
      <c r="D302" s="514" t="s">
        <v>306</v>
      </c>
      <c r="E302" s="515"/>
      <c r="F302" s="515"/>
      <c r="G302" s="516"/>
      <c r="H302" s="525" t="e">
        <f ca="1">Calcu!E161</f>
        <v>#N/A</v>
      </c>
      <c r="I302" s="526"/>
      <c r="J302" s="526"/>
      <c r="K302" s="526"/>
      <c r="L302" s="526"/>
      <c r="M302" s="521" t="str">
        <f>Calcu!F161</f>
        <v>mm</v>
      </c>
      <c r="N302" s="522"/>
      <c r="O302" s="474"/>
      <c r="P302" s="475"/>
      <c r="Q302" s="475"/>
      <c r="R302" s="475"/>
      <c r="S302" s="475"/>
      <c r="T302" s="475"/>
      <c r="U302" s="475"/>
      <c r="V302" s="475"/>
      <c r="W302" s="475"/>
      <c r="X302" s="475"/>
      <c r="Y302" s="475"/>
      <c r="Z302" s="475"/>
      <c r="AA302" s="476"/>
      <c r="AB302" s="468"/>
      <c r="AC302" s="468"/>
      <c r="AD302" s="468"/>
      <c r="AE302" s="468"/>
      <c r="AF302" s="468"/>
      <c r="AG302" s="474"/>
      <c r="AH302" s="475"/>
      <c r="AI302" s="475"/>
      <c r="AJ302" s="475"/>
      <c r="AK302" s="475"/>
      <c r="AL302" s="475"/>
      <c r="AM302" s="475"/>
      <c r="AN302" s="475"/>
      <c r="AO302" s="476"/>
      <c r="AP302" s="456" t="e">
        <f ca="1">Calcu!S161</f>
        <v>#N/A</v>
      </c>
      <c r="AQ302" s="457"/>
      <c r="AR302" s="457"/>
      <c r="AS302" s="242"/>
      <c r="AT302" s="279"/>
      <c r="AU302" s="458" t="e">
        <f ca="1">Calcu!T161</f>
        <v>#N/A</v>
      </c>
      <c r="AV302" s="458"/>
      <c r="AW302" s="458"/>
      <c r="AX302" s="280"/>
      <c r="AY302" s="280"/>
      <c r="AZ302" s="280"/>
      <c r="BA302" s="466" t="str">
        <f>Calcu!U161</f>
        <v>μm</v>
      </c>
      <c r="BB302" s="467"/>
      <c r="BC302" s="468" t="e">
        <f ca="1">Calcu!V161</f>
        <v>#N/A</v>
      </c>
      <c r="BD302" s="468"/>
      <c r="BE302" s="468"/>
      <c r="BF302" s="468"/>
    </row>
    <row r="303" spans="1:59" ht="18.75" customHeight="1">
      <c r="A303" s="230"/>
      <c r="B303" s="230"/>
      <c r="C303" s="230"/>
      <c r="D303" s="230"/>
      <c r="E303" s="230"/>
      <c r="F303" s="230"/>
      <c r="G303" s="230"/>
      <c r="H303" s="230"/>
      <c r="I303" s="230"/>
      <c r="J303" s="230"/>
      <c r="K303" s="230"/>
      <c r="L303" s="230"/>
      <c r="M303" s="230"/>
      <c r="N303" s="230"/>
      <c r="O303" s="230"/>
      <c r="P303" s="230"/>
      <c r="Q303" s="230"/>
      <c r="R303" s="230"/>
      <c r="S303" s="230"/>
      <c r="T303" s="230"/>
      <c r="U303" s="230"/>
      <c r="V303" s="230"/>
      <c r="W303" s="230"/>
      <c r="X303" s="230"/>
      <c r="Y303" s="230"/>
      <c r="Z303" s="230"/>
      <c r="AA303" s="230"/>
      <c r="AB303" s="230"/>
      <c r="AC303" s="230"/>
      <c r="AD303" s="230"/>
      <c r="AE303" s="230"/>
      <c r="AF303" s="230"/>
      <c r="AG303" s="244" t="s">
        <v>511</v>
      </c>
      <c r="AH303" s="230"/>
      <c r="AI303" s="230"/>
      <c r="AJ303" s="230"/>
      <c r="AK303" s="230"/>
      <c r="AL303" s="230"/>
      <c r="AM303" s="230"/>
      <c r="AN303" s="230"/>
      <c r="AO303" s="230"/>
      <c r="AP303" s="230"/>
      <c r="AQ303" s="230"/>
      <c r="AR303" s="230"/>
      <c r="AS303" s="230"/>
      <c r="AT303" s="230"/>
    </row>
    <row r="304" spans="1:59" s="138" customFormat="1" ht="18.75" customHeight="1">
      <c r="B304" s="282"/>
      <c r="C304" s="57"/>
      <c r="D304" s="276"/>
      <c r="E304" s="276"/>
      <c r="F304" s="276"/>
      <c r="G304" s="282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82"/>
      <c r="AF304" s="276"/>
      <c r="AG304" s="282"/>
      <c r="AH304" s="282"/>
      <c r="AI304" s="282"/>
      <c r="AJ304" s="282"/>
      <c r="AK304" s="282"/>
      <c r="AL304" s="282"/>
      <c r="AM304" s="282"/>
      <c r="AN304" s="282"/>
      <c r="AO304" s="282"/>
      <c r="AP304" s="282"/>
      <c r="AQ304" s="282"/>
      <c r="AR304" s="282"/>
      <c r="AS304" s="282"/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282"/>
    </row>
    <row r="305" spans="1:75" s="138" customFormat="1" ht="18.75" customHeight="1">
      <c r="A305" s="57" t="s">
        <v>447</v>
      </c>
      <c r="B305" s="282"/>
      <c r="C305" s="282"/>
      <c r="D305" s="282"/>
      <c r="E305" s="282"/>
      <c r="F305" s="282"/>
      <c r="G305" s="282"/>
      <c r="H305" s="282"/>
      <c r="I305" s="282"/>
      <c r="J305" s="282"/>
      <c r="K305" s="282"/>
      <c r="L305" s="282"/>
      <c r="M305" s="282"/>
      <c r="N305" s="282"/>
      <c r="O305" s="282"/>
      <c r="P305" s="282"/>
      <c r="Q305" s="282"/>
      <c r="R305" s="282"/>
      <c r="S305" s="282"/>
      <c r="T305" s="282"/>
      <c r="U305" s="282"/>
      <c r="V305" s="282"/>
      <c r="W305" s="282"/>
      <c r="X305" s="282"/>
      <c r="Y305" s="282"/>
      <c r="Z305" s="282"/>
      <c r="AA305" s="282"/>
      <c r="AB305" s="282"/>
      <c r="AC305" s="282"/>
      <c r="AD305" s="282"/>
      <c r="AE305" s="282"/>
      <c r="AF305" s="282"/>
      <c r="AG305" s="282"/>
      <c r="AH305" s="282"/>
      <c r="AI305" s="282"/>
      <c r="AJ305" s="282"/>
      <c r="AK305" s="282"/>
      <c r="AL305" s="282"/>
      <c r="AM305" s="282"/>
      <c r="AN305" s="282"/>
      <c r="AO305" s="282"/>
      <c r="AP305" s="282"/>
      <c r="AQ305" s="282"/>
      <c r="AR305" s="282"/>
      <c r="AS305" s="282"/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/>
      <c r="BF305" s="282"/>
    </row>
    <row r="306" spans="1:75" s="138" customFormat="1" ht="18.75" customHeight="1">
      <c r="A306" s="282"/>
      <c r="B306" s="282"/>
      <c r="C306" s="282"/>
      <c r="D306" s="282"/>
      <c r="E306" s="282"/>
      <c r="F306" s="282"/>
      <c r="G306" s="282"/>
      <c r="H306" s="282"/>
      <c r="I306" s="282"/>
      <c r="J306" s="282"/>
      <c r="K306" s="282"/>
      <c r="L306" s="282"/>
      <c r="M306" s="282"/>
      <c r="N306" s="282"/>
      <c r="O306" s="282"/>
      <c r="P306" s="282"/>
      <c r="Q306" s="282"/>
      <c r="R306" s="282"/>
      <c r="S306" s="282"/>
      <c r="T306" s="282"/>
      <c r="U306" s="282"/>
      <c r="V306" s="282"/>
      <c r="W306" s="282"/>
      <c r="X306" s="282"/>
      <c r="Y306" s="282"/>
      <c r="Z306" s="282"/>
      <c r="AA306" s="282"/>
      <c r="AB306" s="282"/>
      <c r="AC306" s="282"/>
      <c r="AD306" s="282"/>
      <c r="AE306" s="276"/>
      <c r="AF306" s="282"/>
      <c r="AG306" s="282"/>
      <c r="AH306" s="282"/>
      <c r="AI306" s="282"/>
      <c r="AJ306" s="282"/>
      <c r="AK306" s="276"/>
      <c r="AL306" s="276"/>
      <c r="AM306" s="277"/>
      <c r="AN306" s="277"/>
      <c r="AO306" s="277"/>
      <c r="AP306" s="277"/>
      <c r="AQ306" s="276"/>
      <c r="AR306" s="282"/>
      <c r="AT306" s="252"/>
      <c r="AU306" s="252"/>
      <c r="AV306" s="252"/>
      <c r="AW306" s="276"/>
      <c r="AX306" s="276"/>
      <c r="AY306" s="282"/>
      <c r="BA306" s="282"/>
      <c r="BB306" s="282"/>
      <c r="BC306" s="282"/>
      <c r="BD306" s="282"/>
      <c r="BE306" s="282"/>
      <c r="BF306" s="282"/>
    </row>
    <row r="307" spans="1:75" s="138" customFormat="1" ht="18.75" customHeight="1">
      <c r="A307" s="282"/>
      <c r="B307" s="282"/>
      <c r="C307" s="282"/>
      <c r="D307" s="282"/>
      <c r="E307" s="282" t="s">
        <v>146</v>
      </c>
      <c r="F307" s="433" t="e">
        <f ca="1">AP295</f>
        <v>#N/A</v>
      </c>
      <c r="G307" s="433"/>
      <c r="H307" s="433"/>
      <c r="I307" s="276" t="s">
        <v>145</v>
      </c>
      <c r="J307" s="276"/>
      <c r="K307" s="431" t="s">
        <v>448</v>
      </c>
      <c r="L307" s="431"/>
      <c r="M307" s="529" t="e">
        <f ca="1">AU295</f>
        <v>#N/A</v>
      </c>
      <c r="N307" s="529"/>
      <c r="O307" s="529"/>
      <c r="P307" s="276" t="s">
        <v>338</v>
      </c>
      <c r="Q307" s="276"/>
      <c r="R307" s="282"/>
      <c r="T307" s="431" t="s">
        <v>448</v>
      </c>
      <c r="U307" s="431"/>
      <c r="V307" s="442">
        <f>AP296</f>
        <v>0</v>
      </c>
      <c r="W307" s="442"/>
      <c r="X307" s="442"/>
      <c r="Y307" s="276" t="s">
        <v>145</v>
      </c>
      <c r="Z307" s="276"/>
      <c r="AA307" s="431" t="s">
        <v>448</v>
      </c>
      <c r="AB307" s="431"/>
      <c r="AC307" s="443">
        <f>AP297</f>
        <v>8.1649658092772609E-5</v>
      </c>
      <c r="AD307" s="443"/>
      <c r="AE307" s="443"/>
      <c r="AF307" s="443"/>
      <c r="AG307" s="276" t="s">
        <v>338</v>
      </c>
      <c r="AH307" s="282"/>
      <c r="AK307" s="431" t="s">
        <v>448</v>
      </c>
      <c r="AL307" s="431"/>
      <c r="AM307" s="443" t="e">
        <f ca="1">AP298</f>
        <v>#N/A</v>
      </c>
      <c r="AN307" s="443"/>
      <c r="AO307" s="443"/>
      <c r="AP307" s="443"/>
      <c r="AQ307" s="276" t="s">
        <v>338</v>
      </c>
      <c r="AR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/>
      <c r="BF307" s="282"/>
    </row>
    <row r="308" spans="1:75" s="138" customFormat="1" ht="18.75" customHeight="1">
      <c r="A308" s="282"/>
      <c r="B308" s="282"/>
      <c r="C308" s="282"/>
      <c r="D308" s="282"/>
      <c r="E308" s="282"/>
      <c r="F308" s="431" t="s">
        <v>448</v>
      </c>
      <c r="G308" s="431"/>
      <c r="H308" s="443">
        <f>AP299</f>
        <v>8.1649658092772609E-5</v>
      </c>
      <c r="I308" s="443"/>
      <c r="J308" s="443"/>
      <c r="K308" s="443"/>
      <c r="L308" s="276" t="s">
        <v>338</v>
      </c>
      <c r="M308" s="282"/>
      <c r="P308" s="431" t="s">
        <v>448</v>
      </c>
      <c r="Q308" s="431"/>
      <c r="R308" s="443" t="e">
        <f ca="1">AP300</f>
        <v>#N/A</v>
      </c>
      <c r="S308" s="443"/>
      <c r="T308" s="443"/>
      <c r="U308" s="443"/>
      <c r="V308" s="276" t="s">
        <v>338</v>
      </c>
      <c r="W308" s="282"/>
      <c r="Z308" s="431" t="s">
        <v>448</v>
      </c>
      <c r="AA308" s="431"/>
      <c r="AB308" s="442">
        <f>AP301</f>
        <v>0</v>
      </c>
      <c r="AC308" s="442"/>
      <c r="AD308" s="442"/>
      <c r="AE308" s="276" t="s">
        <v>145</v>
      </c>
      <c r="AF308" s="276"/>
      <c r="AG308" s="281"/>
      <c r="AH308" s="276"/>
      <c r="AI308" s="276"/>
      <c r="AJ308" s="281"/>
      <c r="AK308" s="281"/>
      <c r="AL308" s="281"/>
      <c r="AM308" s="276"/>
      <c r="AN308" s="276"/>
      <c r="AO308" s="276"/>
      <c r="AP308" s="276"/>
      <c r="AQ308" s="282"/>
      <c r="AS308" s="282"/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</row>
    <row r="309" spans="1:75" s="58" customFormat="1" ht="18.75" customHeight="1">
      <c r="A309" s="276"/>
      <c r="B309" s="276"/>
      <c r="C309" s="276"/>
      <c r="D309" s="276"/>
      <c r="E309" s="282" t="s">
        <v>146</v>
      </c>
      <c r="F309" s="433" t="e">
        <f ca="1">AP302</f>
        <v>#N/A</v>
      </c>
      <c r="G309" s="433"/>
      <c r="H309" s="433"/>
      <c r="I309" s="276" t="s">
        <v>145</v>
      </c>
      <c r="J309" s="276"/>
      <c r="K309" s="431" t="s">
        <v>448</v>
      </c>
      <c r="L309" s="431"/>
      <c r="M309" s="529" t="e">
        <f ca="1">AU302</f>
        <v>#N/A</v>
      </c>
      <c r="N309" s="529"/>
      <c r="O309" s="529"/>
      <c r="P309" s="276" t="s">
        <v>338</v>
      </c>
      <c r="Q309" s="276"/>
      <c r="R309" s="282"/>
      <c r="S309" s="138"/>
      <c r="T309" s="276"/>
      <c r="U309" s="276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82"/>
      <c r="AH309" s="276"/>
      <c r="AI309" s="276"/>
      <c r="AJ309" s="276"/>
      <c r="AK309" s="276"/>
      <c r="AL309" s="276"/>
      <c r="AM309" s="276"/>
      <c r="AN309" s="276"/>
      <c r="AO309" s="276"/>
      <c r="AP309" s="276"/>
      <c r="AQ309" s="276"/>
      <c r="AR309" s="276"/>
      <c r="AS309" s="276"/>
      <c r="AT309" s="276"/>
      <c r="AU309" s="276"/>
      <c r="AV309" s="276"/>
      <c r="AW309" s="276"/>
      <c r="AX309" s="276"/>
      <c r="AY309" s="276"/>
      <c r="AZ309" s="276"/>
      <c r="BA309" s="276"/>
      <c r="BB309" s="276"/>
      <c r="BC309" s="276"/>
      <c r="BD309" s="276"/>
      <c r="BE309" s="276"/>
      <c r="BF309" s="276"/>
      <c r="BG309" s="276"/>
      <c r="BH309" s="276"/>
    </row>
    <row r="310" spans="1:75" s="58" customFormat="1" ht="18.75" customHeight="1">
      <c r="A310" s="276"/>
      <c r="B310" s="276"/>
      <c r="C310" s="276"/>
      <c r="D310" s="283"/>
      <c r="E310" s="283"/>
      <c r="F310" s="283"/>
      <c r="G310" s="276"/>
      <c r="H310" s="276"/>
      <c r="I310" s="282"/>
      <c r="J310" s="282"/>
      <c r="K310" s="149"/>
      <c r="L310" s="149"/>
      <c r="M310" s="149"/>
      <c r="N310" s="149"/>
      <c r="O310" s="276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  <c r="AG310" s="276"/>
      <c r="AH310" s="276"/>
      <c r="AI310" s="276"/>
      <c r="AJ310" s="276"/>
      <c r="AK310" s="276"/>
      <c r="AL310" s="276"/>
      <c r="AM310" s="276"/>
      <c r="AN310" s="276"/>
      <c r="AO310" s="276"/>
      <c r="AP310" s="276"/>
      <c r="AQ310" s="276"/>
      <c r="AR310" s="276"/>
      <c r="AS310" s="276"/>
      <c r="AT310" s="276"/>
      <c r="AU310" s="276"/>
      <c r="AV310" s="276"/>
      <c r="AW310" s="276"/>
      <c r="AX310" s="276"/>
      <c r="AY310" s="276"/>
      <c r="AZ310" s="276"/>
      <c r="BA310" s="276"/>
      <c r="BB310" s="276"/>
      <c r="BC310" s="276"/>
      <c r="BD310" s="276"/>
      <c r="BE310" s="276"/>
      <c r="BF310" s="276"/>
    </row>
    <row r="311" spans="1:75" s="138" customFormat="1" ht="18.75" customHeight="1">
      <c r="A311" s="282"/>
      <c r="B311" s="282"/>
      <c r="C311" s="282"/>
      <c r="D311" s="142" t="s">
        <v>450</v>
      </c>
      <c r="E311" s="282" t="s">
        <v>146</v>
      </c>
      <c r="F311" s="433" t="e">
        <f ca="1">F309</f>
        <v>#N/A</v>
      </c>
      <c r="G311" s="433"/>
      <c r="H311" s="433"/>
      <c r="I311" s="152"/>
      <c r="J311" s="278"/>
      <c r="K311" s="434" t="e">
        <f ca="1">M309</f>
        <v>#N/A</v>
      </c>
      <c r="L311" s="435"/>
      <c r="M311" s="435"/>
      <c r="N311" s="230"/>
      <c r="O311" s="230"/>
      <c r="P311" s="230"/>
      <c r="Q311" s="430" t="str">
        <f>BA302</f>
        <v>μm</v>
      </c>
      <c r="R311" s="430"/>
      <c r="T311" s="276"/>
      <c r="U311" s="276"/>
      <c r="V311" s="276"/>
      <c r="W311" s="276"/>
      <c r="X311" s="276"/>
      <c r="Y311" s="282"/>
      <c r="Z311" s="282"/>
      <c r="AA311" s="282"/>
      <c r="AB311" s="282"/>
      <c r="AC311" s="282"/>
      <c r="AD311" s="282"/>
      <c r="AE311" s="276"/>
      <c r="AF311" s="282"/>
      <c r="AG311" s="282"/>
      <c r="AH311" s="282"/>
      <c r="AI311" s="282"/>
      <c r="AJ311" s="282"/>
      <c r="AK311" s="282"/>
      <c r="AL311" s="282"/>
      <c r="AM311" s="282"/>
      <c r="AN311" s="282"/>
      <c r="AO311" s="282"/>
      <c r="AP311" s="282"/>
      <c r="AQ311" s="282"/>
      <c r="AR311" s="282"/>
      <c r="AS311" s="282"/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/>
      <c r="BF311" s="282"/>
    </row>
    <row r="312" spans="1:75" s="276" customFormat="1" ht="18.75" customHeight="1"/>
    <row r="313" spans="1:75" ht="18.75" customHeight="1">
      <c r="A313" s="57" t="s">
        <v>451</v>
      </c>
      <c r="B313" s="230"/>
      <c r="C313" s="230"/>
      <c r="D313" s="230"/>
      <c r="E313" s="230"/>
      <c r="F313" s="230"/>
      <c r="G313" s="230"/>
      <c r="H313" s="230"/>
      <c r="I313" s="230"/>
      <c r="J313" s="230"/>
      <c r="K313" s="230"/>
      <c r="L313" s="230"/>
      <c r="M313" s="230"/>
      <c r="N313" s="230"/>
      <c r="O313" s="230"/>
      <c r="P313" s="230"/>
      <c r="Q313" s="230"/>
      <c r="R313" s="230"/>
      <c r="S313" s="230"/>
      <c r="T313" s="230"/>
      <c r="U313" s="230"/>
      <c r="V313" s="230"/>
      <c r="W313" s="230"/>
      <c r="X313" s="230"/>
      <c r="Y313" s="230"/>
      <c r="Z313" s="230"/>
      <c r="AA313" s="230"/>
      <c r="AB313" s="230"/>
      <c r="AC313" s="230"/>
      <c r="AD313" s="230"/>
      <c r="AE313" s="230"/>
      <c r="AF313" s="230"/>
      <c r="AG313" s="230"/>
      <c r="AH313" s="230"/>
      <c r="AI313" s="230"/>
      <c r="AJ313" s="230"/>
      <c r="AK313" s="230"/>
      <c r="AL313" s="230"/>
      <c r="AM313" s="230"/>
      <c r="AN313" s="230"/>
      <c r="AO313" s="230"/>
      <c r="AP313" s="230"/>
      <c r="AQ313" s="230"/>
      <c r="AR313" s="230"/>
      <c r="AS313" s="230"/>
      <c r="AT313" s="230"/>
      <c r="AU313" s="230"/>
      <c r="AV313" s="230"/>
      <c r="AW313" s="230"/>
      <c r="AX313" s="230"/>
      <c r="AY313" s="230"/>
      <c r="AZ313" s="230"/>
      <c r="BA313" s="230"/>
      <c r="BB313" s="230"/>
      <c r="BC313" s="230"/>
      <c r="BD313" s="230"/>
      <c r="BE313" s="230"/>
      <c r="BF313" s="230"/>
    </row>
    <row r="314" spans="1:75" ht="18.75" customHeight="1">
      <c r="A314" s="230"/>
      <c r="B314" s="230"/>
      <c r="C314" s="230"/>
      <c r="D314" s="230"/>
      <c r="E314" s="230"/>
      <c r="F314" s="230"/>
      <c r="G314" s="230"/>
      <c r="H314" s="230"/>
      <c r="I314" s="230"/>
      <c r="J314" s="230"/>
      <c r="K314" s="230"/>
      <c r="L314" s="441" t="e">
        <f ca="1">Calcu!W161</f>
        <v>#N/A</v>
      </c>
      <c r="M314" s="441"/>
      <c r="N314" s="441"/>
      <c r="O314" s="441"/>
      <c r="P314" s="441"/>
      <c r="Q314" s="441"/>
      <c r="R314" s="441"/>
      <c r="S314" s="441"/>
      <c r="T314" s="441"/>
      <c r="U314" s="441"/>
      <c r="V314" s="441"/>
      <c r="W314" s="441"/>
      <c r="X314" s="441"/>
      <c r="Y314" s="441"/>
      <c r="Z314" s="441"/>
      <c r="AA314" s="441"/>
      <c r="AB314" s="441"/>
      <c r="AC314" s="441"/>
      <c r="AD314" s="441"/>
      <c r="AE314" s="441"/>
      <c r="AF314" s="441"/>
      <c r="AG314" s="441"/>
      <c r="AH314" s="441"/>
      <c r="AI314" s="441"/>
      <c r="AJ314" s="441"/>
      <c r="AK314" s="441"/>
      <c r="AL314" s="441"/>
      <c r="AM314" s="441"/>
      <c r="AN314" s="441"/>
      <c r="AO314" s="441"/>
      <c r="AP314" s="441"/>
      <c r="AQ314" s="441"/>
      <c r="AR314" s="441"/>
      <c r="AS314" s="441"/>
      <c r="AT314" s="431" t="s">
        <v>146</v>
      </c>
      <c r="AU314" s="438" t="e">
        <f ca="1">TRIM(BC302)</f>
        <v>#N/A</v>
      </c>
      <c r="AV314" s="438"/>
      <c r="AW314" s="438"/>
      <c r="AX314" s="438"/>
      <c r="AY314" s="438"/>
      <c r="AZ314" s="230"/>
      <c r="BA314" s="230"/>
      <c r="BB314" s="276"/>
      <c r="BC314" s="276"/>
      <c r="BF314" s="150"/>
      <c r="BG314" s="150"/>
      <c r="BH314" s="150"/>
      <c r="BI314" s="150"/>
      <c r="BJ314" s="150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</row>
    <row r="315" spans="1:75" ht="18.75" customHeight="1">
      <c r="A315" s="230"/>
      <c r="B315" s="230"/>
      <c r="C315" s="230"/>
      <c r="D315" s="230"/>
      <c r="E315" s="230"/>
      <c r="F315" s="230"/>
      <c r="G315" s="230"/>
      <c r="H315" s="230"/>
      <c r="I315" s="230"/>
      <c r="J315" s="230"/>
      <c r="K315" s="230"/>
      <c r="L315" s="439" t="e">
        <f ca="1">Calcu!W154</f>
        <v>#N/A</v>
      </c>
      <c r="M315" s="439"/>
      <c r="N315" s="439"/>
      <c r="O315" s="439"/>
      <c r="P315" s="431" t="s">
        <v>448</v>
      </c>
      <c r="Q315" s="439">
        <f>Calcu!W155</f>
        <v>0</v>
      </c>
      <c r="R315" s="439"/>
      <c r="S315" s="439"/>
      <c r="T315" s="439"/>
      <c r="U315" s="431" t="s">
        <v>448</v>
      </c>
      <c r="V315" s="440">
        <f>Calcu!W156</f>
        <v>0</v>
      </c>
      <c r="W315" s="440"/>
      <c r="X315" s="440"/>
      <c r="Y315" s="440"/>
      <c r="Z315" s="431" t="s">
        <v>448</v>
      </c>
      <c r="AA315" s="439" t="e">
        <f ca="1">Calcu!W157</f>
        <v>#N/A</v>
      </c>
      <c r="AB315" s="439"/>
      <c r="AC315" s="439"/>
      <c r="AD315" s="439"/>
      <c r="AE315" s="431" t="s">
        <v>448</v>
      </c>
      <c r="AF315" s="440">
        <f>Calcu!W158</f>
        <v>0</v>
      </c>
      <c r="AG315" s="440"/>
      <c r="AH315" s="440"/>
      <c r="AI315" s="440"/>
      <c r="AJ315" s="431" t="s">
        <v>448</v>
      </c>
      <c r="AK315" s="440" t="e">
        <f ca="1">Calcu!W159</f>
        <v>#N/A</v>
      </c>
      <c r="AL315" s="440"/>
      <c r="AM315" s="440"/>
      <c r="AN315" s="440"/>
      <c r="AO315" s="431" t="s">
        <v>448</v>
      </c>
      <c r="AP315" s="440">
        <f>Calcu!W160</f>
        <v>0</v>
      </c>
      <c r="AQ315" s="440"/>
      <c r="AR315" s="440"/>
      <c r="AS315" s="440"/>
      <c r="AT315" s="431"/>
      <c r="AU315" s="438"/>
      <c r="AV315" s="438"/>
      <c r="AW315" s="438"/>
      <c r="AX315" s="438"/>
      <c r="AY315" s="438"/>
      <c r="AZ315" s="230"/>
      <c r="BA315" s="230"/>
      <c r="BB315" s="230"/>
      <c r="BC315" s="230"/>
      <c r="BF315" s="150"/>
      <c r="BG315" s="150"/>
      <c r="BH315" s="150"/>
      <c r="BI315" s="150"/>
      <c r="BJ315" s="150"/>
    </row>
    <row r="316" spans="1:75" ht="18.75" customHeight="1">
      <c r="A316" s="230"/>
      <c r="B316" s="230"/>
      <c r="C316" s="230"/>
      <c r="D316" s="230"/>
      <c r="E316" s="230"/>
      <c r="F316" s="230"/>
      <c r="G316" s="230"/>
      <c r="H316" s="230"/>
      <c r="I316" s="230"/>
      <c r="J316" s="230"/>
      <c r="K316" s="230"/>
      <c r="L316" s="431" t="str">
        <f>BC295</f>
        <v>∞</v>
      </c>
      <c r="M316" s="431"/>
      <c r="N316" s="431"/>
      <c r="O316" s="431"/>
      <c r="P316" s="431"/>
      <c r="Q316" s="431">
        <f>BC296</f>
        <v>4</v>
      </c>
      <c r="R316" s="431"/>
      <c r="S316" s="431"/>
      <c r="T316" s="431"/>
      <c r="U316" s="431"/>
      <c r="V316" s="431">
        <f>BC297</f>
        <v>100</v>
      </c>
      <c r="W316" s="431"/>
      <c r="X316" s="431"/>
      <c r="Y316" s="431"/>
      <c r="Z316" s="431"/>
      <c r="AA316" s="431">
        <f>BC298</f>
        <v>12</v>
      </c>
      <c r="AB316" s="431"/>
      <c r="AC316" s="431"/>
      <c r="AD316" s="431"/>
      <c r="AE316" s="431"/>
      <c r="AF316" s="432">
        <f>BC299</f>
        <v>100</v>
      </c>
      <c r="AG316" s="432"/>
      <c r="AH316" s="432"/>
      <c r="AI316" s="432"/>
      <c r="AJ316" s="431"/>
      <c r="AK316" s="431">
        <f>BC300</f>
        <v>12</v>
      </c>
      <c r="AL316" s="431"/>
      <c r="AM316" s="431"/>
      <c r="AN316" s="431"/>
      <c r="AO316" s="431"/>
      <c r="AP316" s="431" t="str">
        <f>BC301</f>
        <v>∞</v>
      </c>
      <c r="AQ316" s="431"/>
      <c r="AR316" s="431"/>
      <c r="AS316" s="431"/>
      <c r="AT316" s="230"/>
      <c r="AU316" s="230"/>
      <c r="AV316" s="230"/>
      <c r="AW316" s="230"/>
      <c r="AX316" s="230"/>
      <c r="AY316" s="230"/>
      <c r="AZ316" s="230"/>
      <c r="BA316" s="230"/>
      <c r="BB316" s="230"/>
      <c r="BC316" s="230"/>
    </row>
    <row r="317" spans="1:75" ht="18.75" customHeight="1">
      <c r="A317" s="230"/>
      <c r="B317" s="230"/>
      <c r="C317" s="230"/>
      <c r="D317" s="230"/>
      <c r="E317" s="230"/>
      <c r="F317" s="230"/>
      <c r="G317" s="230"/>
      <c r="H317" s="230"/>
      <c r="I317" s="230"/>
      <c r="J317" s="230"/>
      <c r="K317" s="230"/>
      <c r="L317" s="230"/>
      <c r="M317" s="230"/>
      <c r="N317" s="230"/>
      <c r="O317" s="230"/>
      <c r="P317" s="230"/>
      <c r="Q317" s="230"/>
      <c r="R317" s="230"/>
      <c r="S317" s="230"/>
      <c r="T317" s="230"/>
      <c r="U317" s="230"/>
      <c r="V317" s="230"/>
      <c r="W317" s="230"/>
      <c r="X317" s="230"/>
      <c r="Y317" s="230"/>
      <c r="Z317" s="230"/>
      <c r="AA317" s="230"/>
      <c r="AB317" s="230"/>
      <c r="AC317" s="230"/>
      <c r="AD317" s="230"/>
      <c r="AE317" s="230"/>
      <c r="AF317" s="230"/>
      <c r="AG317" s="230"/>
      <c r="AH317" s="230"/>
      <c r="AI317" s="230"/>
      <c r="AJ317" s="230"/>
      <c r="AK317" s="230"/>
      <c r="AL317" s="230"/>
      <c r="AM317" s="230"/>
      <c r="AN317" s="230"/>
      <c r="AO317" s="230"/>
      <c r="AP317" s="230"/>
      <c r="AQ317" s="230"/>
      <c r="AR317" s="230"/>
      <c r="AS317" s="230"/>
      <c r="AT317" s="230"/>
      <c r="AU317" s="230"/>
      <c r="AV317" s="230"/>
      <c r="AW317" s="230"/>
      <c r="AX317" s="230"/>
      <c r="AY317" s="230"/>
      <c r="AZ317" s="230"/>
      <c r="BA317" s="230"/>
      <c r="BB317" s="230"/>
      <c r="BC317" s="230"/>
      <c r="BD317" s="230"/>
      <c r="BE317" s="230"/>
      <c r="BF317" s="230"/>
      <c r="BG317" s="230"/>
      <c r="BH317" s="230"/>
    </row>
    <row r="318" spans="1:75" ht="18.75" customHeight="1">
      <c r="A318" s="57" t="s">
        <v>452</v>
      </c>
      <c r="B318" s="230"/>
      <c r="C318" s="230"/>
      <c r="D318" s="230"/>
      <c r="E318" s="230"/>
      <c r="F318" s="230"/>
      <c r="G318" s="230"/>
      <c r="H318" s="230"/>
      <c r="I318" s="230"/>
      <c r="J318" s="230"/>
      <c r="K318" s="230"/>
      <c r="L318" s="230"/>
      <c r="M318" s="230"/>
      <c r="N318" s="230"/>
      <c r="O318" s="230"/>
      <c r="P318" s="230"/>
      <c r="Q318" s="230"/>
      <c r="R318" s="230"/>
      <c r="S318" s="230"/>
      <c r="T318" s="230"/>
      <c r="U318" s="230"/>
      <c r="V318" s="230"/>
      <c r="W318" s="230"/>
      <c r="X318" s="230"/>
      <c r="Y318" s="230"/>
      <c r="Z318" s="230"/>
      <c r="AA318" s="230"/>
      <c r="AB318" s="230"/>
      <c r="AC318" s="230"/>
      <c r="AD318" s="230"/>
      <c r="AE318" s="230"/>
      <c r="AF318" s="230"/>
      <c r="AG318" s="230"/>
      <c r="AH318" s="230"/>
      <c r="AI318" s="230"/>
      <c r="AJ318" s="230"/>
      <c r="AK318" s="230"/>
      <c r="AL318" s="230"/>
      <c r="AM318" s="230"/>
      <c r="AN318" s="230"/>
      <c r="AO318" s="230"/>
      <c r="AP318" s="230"/>
      <c r="AQ318" s="230"/>
      <c r="AR318" s="230"/>
      <c r="AS318" s="230"/>
      <c r="AT318" s="230"/>
      <c r="AU318" s="230"/>
      <c r="AV318" s="230"/>
      <c r="AW318" s="230"/>
      <c r="AX318" s="230"/>
      <c r="AY318" s="230"/>
      <c r="AZ318" s="230"/>
      <c r="BA318" s="230"/>
      <c r="BB318" s="230"/>
      <c r="BC318" s="230"/>
      <c r="BD318" s="230"/>
    </row>
    <row r="319" spans="1:75" ht="18.75" customHeight="1">
      <c r="A319" s="230"/>
      <c r="B319" s="230"/>
      <c r="C319" s="230"/>
      <c r="D319" s="230"/>
      <c r="E319" s="59"/>
      <c r="F319" s="230"/>
      <c r="G319" s="230"/>
      <c r="H319" s="203" t="s">
        <v>460</v>
      </c>
      <c r="I319" s="431" t="e">
        <f ca="1">Calcu!E176</f>
        <v>#N/A</v>
      </c>
      <c r="J319" s="431"/>
      <c r="K319" s="431"/>
      <c r="L319" s="225" t="s">
        <v>80</v>
      </c>
      <c r="M319" s="433" t="e">
        <f ca="1">F311</f>
        <v>#N/A</v>
      </c>
      <c r="N319" s="433"/>
      <c r="O319" s="433"/>
      <c r="P319" s="152"/>
      <c r="Q319" s="278"/>
      <c r="R319" s="434" t="e">
        <f ca="1">K311</f>
        <v>#N/A</v>
      </c>
      <c r="S319" s="435"/>
      <c r="T319" s="435"/>
      <c r="U319" s="230"/>
      <c r="V319" s="230"/>
      <c r="W319" s="230"/>
      <c r="X319" s="430" t="str">
        <f>Q311</f>
        <v>μm</v>
      </c>
      <c r="Y319" s="430"/>
      <c r="Z319" s="225" t="s">
        <v>146</v>
      </c>
      <c r="AA319" s="433" t="e">
        <f ca="1">Calcu!C165</f>
        <v>#N/A</v>
      </c>
      <c r="AB319" s="433"/>
      <c r="AC319" s="433"/>
      <c r="AD319" s="152"/>
      <c r="AE319" s="278"/>
      <c r="AF319" s="434" t="e">
        <f ca="1">Calcu!D165</f>
        <v>#N/A</v>
      </c>
      <c r="AG319" s="435"/>
      <c r="AH319" s="435"/>
      <c r="AI319" s="230"/>
      <c r="AJ319" s="230"/>
      <c r="AK319" s="230"/>
      <c r="AL319" s="430" t="str">
        <f>X319</f>
        <v>μm</v>
      </c>
      <c r="AM319" s="430"/>
      <c r="AN319" s="282" t="s">
        <v>463</v>
      </c>
      <c r="AO319" s="436" t="e">
        <f ca="1">AA319</f>
        <v>#N/A</v>
      </c>
      <c r="AP319" s="436"/>
      <c r="AQ319" s="436"/>
      <c r="AR319" s="152"/>
      <c r="AS319" s="437" t="e">
        <f ca="1">AF319</f>
        <v>#N/A</v>
      </c>
      <c r="AT319" s="437"/>
      <c r="AU319" s="437"/>
      <c r="AV319" s="281"/>
      <c r="AW319" s="230"/>
      <c r="AX319" s="230"/>
      <c r="AY319" s="230"/>
      <c r="AZ319" s="430" t="str">
        <f>AL319</f>
        <v>μm</v>
      </c>
      <c r="BA319" s="430"/>
    </row>
    <row r="324" spans="1:44" s="68" customFormat="1" ht="31.5">
      <c r="A324" s="67" t="s">
        <v>515</v>
      </c>
    </row>
    <row r="325" spans="1:44" s="68" customFormat="1" ht="18.75" customHeight="1"/>
    <row r="326" spans="1:44" s="68" customFormat="1" ht="18.75" customHeight="1">
      <c r="A326" s="69" t="s">
        <v>291</v>
      </c>
    </row>
    <row r="327" spans="1:44" s="68" customFormat="1" ht="18.75" customHeight="1">
      <c r="B327" s="500" t="s">
        <v>60</v>
      </c>
      <c r="C327" s="500"/>
      <c r="D327" s="500"/>
      <c r="E327" s="500"/>
      <c r="F327" s="500"/>
      <c r="G327" s="500"/>
      <c r="H327" s="523" t="s">
        <v>220</v>
      </c>
      <c r="I327" s="523"/>
      <c r="J327" s="523"/>
      <c r="K327" s="523"/>
      <c r="L327" s="523"/>
      <c r="M327" s="523"/>
      <c r="N327" s="500" t="s">
        <v>30</v>
      </c>
      <c r="O327" s="500"/>
      <c r="P327" s="500"/>
      <c r="Q327" s="500"/>
      <c r="R327" s="500"/>
      <c r="S327" s="500"/>
      <c r="T327" s="500" t="s">
        <v>294</v>
      </c>
      <c r="U327" s="500"/>
      <c r="V327" s="500"/>
      <c r="W327" s="500"/>
      <c r="X327" s="500"/>
      <c r="Y327" s="500"/>
    </row>
    <row r="328" spans="1:44" s="68" customFormat="1" ht="18.75" customHeight="1">
      <c r="B328" s="501">
        <f>Calcu!H184</f>
        <v>0</v>
      </c>
      <c r="C328" s="501"/>
      <c r="D328" s="501"/>
      <c r="E328" s="501"/>
      <c r="F328" s="501"/>
      <c r="G328" s="501"/>
      <c r="H328" s="524">
        <f>Calcu!I184</f>
        <v>1</v>
      </c>
      <c r="I328" s="524"/>
      <c r="J328" s="524"/>
      <c r="K328" s="524"/>
      <c r="L328" s="524"/>
      <c r="M328" s="524"/>
      <c r="N328" s="501" t="s">
        <v>500</v>
      </c>
      <c r="O328" s="501"/>
      <c r="P328" s="501"/>
      <c r="Q328" s="501"/>
      <c r="R328" s="501"/>
      <c r="S328" s="501"/>
      <c r="T328" s="501" t="s">
        <v>501</v>
      </c>
      <c r="U328" s="501"/>
      <c r="V328" s="501"/>
      <c r="W328" s="501"/>
      <c r="X328" s="501"/>
      <c r="Y328" s="501"/>
    </row>
    <row r="329" spans="1:44" s="68" customFormat="1" ht="18.75" customHeight="1"/>
    <row r="330" spans="1:44" ht="18.75" customHeight="1">
      <c r="A330" s="57" t="s">
        <v>295</v>
      </c>
      <c r="B330" s="282"/>
      <c r="C330" s="282"/>
      <c r="D330" s="282"/>
      <c r="E330" s="282"/>
      <c r="F330" s="282"/>
      <c r="G330" s="282"/>
      <c r="H330" s="282"/>
      <c r="I330" s="282"/>
      <c r="J330" s="282"/>
      <c r="K330" s="282"/>
      <c r="L330" s="282"/>
      <c r="M330" s="282"/>
      <c r="N330" s="282"/>
      <c r="O330" s="282"/>
      <c r="P330" s="282"/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  <c r="AA330" s="282"/>
      <c r="AB330" s="282"/>
      <c r="AC330" s="282"/>
      <c r="AD330" s="282"/>
      <c r="AE330" s="282"/>
      <c r="AF330" s="282"/>
      <c r="AG330" s="282"/>
      <c r="AH330" s="282"/>
      <c r="AI330" s="282"/>
      <c r="AJ330" s="282"/>
      <c r="AK330" s="282"/>
      <c r="AL330" s="282"/>
      <c r="AM330" s="282"/>
      <c r="AN330" s="282"/>
      <c r="AO330" s="282"/>
      <c r="AP330" s="282"/>
      <c r="AQ330" s="282"/>
      <c r="AR330" s="282"/>
    </row>
    <row r="331" spans="1:44" ht="18.75" customHeight="1">
      <c r="A331" s="57"/>
      <c r="B331" s="508" t="s">
        <v>92</v>
      </c>
      <c r="C331" s="509"/>
      <c r="D331" s="509"/>
      <c r="E331" s="509"/>
      <c r="F331" s="510"/>
      <c r="G331" s="502" t="str">
        <f>N328&amp;" 지시값"</f>
        <v>비접촉 좌표 측정기 지시값</v>
      </c>
      <c r="H331" s="503"/>
      <c r="I331" s="503"/>
      <c r="J331" s="503"/>
      <c r="K331" s="503"/>
      <c r="L331" s="503"/>
      <c r="M331" s="503"/>
      <c r="N331" s="503"/>
      <c r="O331" s="503"/>
      <c r="P331" s="503"/>
      <c r="Q331" s="503"/>
      <c r="R331" s="503"/>
      <c r="S331" s="503"/>
      <c r="T331" s="503"/>
      <c r="U331" s="503"/>
      <c r="V331" s="503"/>
      <c r="W331" s="503"/>
      <c r="X331" s="503"/>
      <c r="Y331" s="503"/>
      <c r="Z331" s="503"/>
      <c r="AA331" s="503"/>
      <c r="AB331" s="503"/>
      <c r="AC331" s="503"/>
      <c r="AD331" s="503"/>
      <c r="AE331" s="504"/>
      <c r="AF331" s="508" t="s">
        <v>297</v>
      </c>
      <c r="AG331" s="509"/>
      <c r="AH331" s="509"/>
      <c r="AI331" s="509"/>
      <c r="AJ331" s="510"/>
      <c r="AK331" s="508" t="s">
        <v>230</v>
      </c>
      <c r="AL331" s="509"/>
      <c r="AM331" s="509"/>
      <c r="AN331" s="509"/>
      <c r="AO331" s="510"/>
    </row>
    <row r="332" spans="1:44" ht="18.75" customHeight="1">
      <c r="A332" s="57"/>
      <c r="B332" s="511"/>
      <c r="C332" s="512"/>
      <c r="D332" s="512"/>
      <c r="E332" s="512"/>
      <c r="F332" s="513"/>
      <c r="G332" s="502" t="s">
        <v>240</v>
      </c>
      <c r="H332" s="503"/>
      <c r="I332" s="503"/>
      <c r="J332" s="503"/>
      <c r="K332" s="504"/>
      <c r="L332" s="502" t="s">
        <v>241</v>
      </c>
      <c r="M332" s="503"/>
      <c r="N332" s="503"/>
      <c r="O332" s="503"/>
      <c r="P332" s="504"/>
      <c r="Q332" s="502" t="s">
        <v>300</v>
      </c>
      <c r="R332" s="503"/>
      <c r="S332" s="503"/>
      <c r="T332" s="503"/>
      <c r="U332" s="504"/>
      <c r="V332" s="502" t="s">
        <v>301</v>
      </c>
      <c r="W332" s="503"/>
      <c r="X332" s="503"/>
      <c r="Y332" s="503"/>
      <c r="Z332" s="504"/>
      <c r="AA332" s="502" t="s">
        <v>302</v>
      </c>
      <c r="AB332" s="503"/>
      <c r="AC332" s="503"/>
      <c r="AD332" s="503"/>
      <c r="AE332" s="504"/>
      <c r="AF332" s="511"/>
      <c r="AG332" s="512"/>
      <c r="AH332" s="512"/>
      <c r="AI332" s="512"/>
      <c r="AJ332" s="513"/>
      <c r="AK332" s="511"/>
      <c r="AL332" s="512"/>
      <c r="AM332" s="512"/>
      <c r="AN332" s="512"/>
      <c r="AO332" s="513"/>
    </row>
    <row r="333" spans="1:44" ht="18.75" customHeight="1">
      <c r="A333" s="57"/>
      <c r="B333" s="502" t="s">
        <v>177</v>
      </c>
      <c r="C333" s="503"/>
      <c r="D333" s="503"/>
      <c r="E333" s="503"/>
      <c r="F333" s="504"/>
      <c r="G333" s="502" t="str">
        <f>B333</f>
        <v>mm</v>
      </c>
      <c r="H333" s="503"/>
      <c r="I333" s="503"/>
      <c r="J333" s="503"/>
      <c r="K333" s="504"/>
      <c r="L333" s="502" t="str">
        <f>G333</f>
        <v>mm</v>
      </c>
      <c r="M333" s="503"/>
      <c r="N333" s="503"/>
      <c r="O333" s="503"/>
      <c r="P333" s="504"/>
      <c r="Q333" s="502" t="str">
        <f>L333</f>
        <v>mm</v>
      </c>
      <c r="R333" s="503"/>
      <c r="S333" s="503"/>
      <c r="T333" s="503"/>
      <c r="U333" s="504"/>
      <c r="V333" s="502" t="str">
        <f>Q333</f>
        <v>mm</v>
      </c>
      <c r="W333" s="503"/>
      <c r="X333" s="503"/>
      <c r="Y333" s="503"/>
      <c r="Z333" s="504"/>
      <c r="AA333" s="502" t="str">
        <f>V333</f>
        <v>mm</v>
      </c>
      <c r="AB333" s="503"/>
      <c r="AC333" s="503"/>
      <c r="AD333" s="503"/>
      <c r="AE333" s="504"/>
      <c r="AF333" s="502" t="s">
        <v>177</v>
      </c>
      <c r="AG333" s="503"/>
      <c r="AH333" s="503"/>
      <c r="AI333" s="503"/>
      <c r="AJ333" s="504"/>
      <c r="AK333" s="502" t="s">
        <v>177</v>
      </c>
      <c r="AL333" s="503"/>
      <c r="AM333" s="503"/>
      <c r="AN333" s="503"/>
      <c r="AO333" s="504"/>
    </row>
    <row r="334" spans="1:44" ht="18.75" customHeight="1">
      <c r="A334" s="57"/>
      <c r="B334" s="505" t="str">
        <f>Calcu!T190</f>
        <v/>
      </c>
      <c r="C334" s="458"/>
      <c r="D334" s="458"/>
      <c r="E334" s="458"/>
      <c r="F334" s="506"/>
      <c r="G334" s="505" t="str">
        <f>IF(Calcu!B190=TRUE,Calcu!E190*$H$328,"")</f>
        <v/>
      </c>
      <c r="H334" s="458"/>
      <c r="I334" s="458"/>
      <c r="J334" s="458"/>
      <c r="K334" s="506"/>
      <c r="L334" s="505" t="str">
        <f>IF(Calcu!B190=TRUE,Calcu!F190*H$328,"")</f>
        <v/>
      </c>
      <c r="M334" s="458"/>
      <c r="N334" s="458"/>
      <c r="O334" s="458"/>
      <c r="P334" s="506"/>
      <c r="Q334" s="505" t="str">
        <f>IF(Calcu!B190=TRUE,Calcu!G190*H$328,"")</f>
        <v/>
      </c>
      <c r="R334" s="458"/>
      <c r="S334" s="458"/>
      <c r="T334" s="458"/>
      <c r="U334" s="506"/>
      <c r="V334" s="505" t="str">
        <f>IF(Calcu!B190=TRUE,Calcu!H190*H$328,"")</f>
        <v/>
      </c>
      <c r="W334" s="458"/>
      <c r="X334" s="458"/>
      <c r="Y334" s="458"/>
      <c r="Z334" s="506"/>
      <c r="AA334" s="505" t="str">
        <f>IF(Calcu!B190=TRUE,Calcu!I190*H$328,"")</f>
        <v/>
      </c>
      <c r="AB334" s="458"/>
      <c r="AC334" s="458"/>
      <c r="AD334" s="458"/>
      <c r="AE334" s="506"/>
      <c r="AF334" s="505" t="str">
        <f>Calcu!M190</f>
        <v/>
      </c>
      <c r="AG334" s="458"/>
      <c r="AH334" s="458"/>
      <c r="AI334" s="458"/>
      <c r="AJ334" s="506"/>
      <c r="AK334" s="505" t="str">
        <f>Calcu!K190</f>
        <v/>
      </c>
      <c r="AL334" s="458"/>
      <c r="AM334" s="458"/>
      <c r="AN334" s="458"/>
      <c r="AO334" s="506"/>
    </row>
    <row r="335" spans="1:44" ht="18.75" customHeight="1">
      <c r="A335" s="57"/>
      <c r="B335" s="505" t="str">
        <f>Calcu!T191</f>
        <v/>
      </c>
      <c r="C335" s="458"/>
      <c r="D335" s="458"/>
      <c r="E335" s="458"/>
      <c r="F335" s="506"/>
      <c r="G335" s="505" t="str">
        <f>IF(Calcu!B191=TRUE,Calcu!E191*$H$328,"")</f>
        <v/>
      </c>
      <c r="H335" s="458"/>
      <c r="I335" s="458"/>
      <c r="J335" s="458"/>
      <c r="K335" s="506"/>
      <c r="L335" s="505" t="str">
        <f>IF(Calcu!B191=TRUE,Calcu!F191*H$328,"")</f>
        <v/>
      </c>
      <c r="M335" s="458"/>
      <c r="N335" s="458"/>
      <c r="O335" s="458"/>
      <c r="P335" s="506"/>
      <c r="Q335" s="505" t="str">
        <f>IF(Calcu!B191=TRUE,Calcu!G191*H$328,"")</f>
        <v/>
      </c>
      <c r="R335" s="458"/>
      <c r="S335" s="458"/>
      <c r="T335" s="458"/>
      <c r="U335" s="506"/>
      <c r="V335" s="505" t="str">
        <f>IF(Calcu!B191=TRUE,Calcu!H191*H$328,"")</f>
        <v/>
      </c>
      <c r="W335" s="458"/>
      <c r="X335" s="458"/>
      <c r="Y335" s="458"/>
      <c r="Z335" s="506"/>
      <c r="AA335" s="505" t="str">
        <f>IF(Calcu!B191=TRUE,Calcu!I191*H$328,"")</f>
        <v/>
      </c>
      <c r="AB335" s="458"/>
      <c r="AC335" s="458"/>
      <c r="AD335" s="458"/>
      <c r="AE335" s="506"/>
      <c r="AF335" s="505" t="str">
        <f>Calcu!M191</f>
        <v/>
      </c>
      <c r="AG335" s="458"/>
      <c r="AH335" s="458"/>
      <c r="AI335" s="458"/>
      <c r="AJ335" s="506"/>
      <c r="AK335" s="505" t="str">
        <f>Calcu!K191</f>
        <v/>
      </c>
      <c r="AL335" s="458"/>
      <c r="AM335" s="458"/>
      <c r="AN335" s="458"/>
      <c r="AO335" s="506"/>
    </row>
    <row r="336" spans="1:44" ht="18.75" customHeight="1">
      <c r="A336" s="57"/>
      <c r="B336" s="505" t="str">
        <f>Calcu!T192</f>
        <v/>
      </c>
      <c r="C336" s="458"/>
      <c r="D336" s="458"/>
      <c r="E336" s="458"/>
      <c r="F336" s="506"/>
      <c r="G336" s="505" t="str">
        <f>IF(Calcu!B192=TRUE,Calcu!E192*$H$328,"")</f>
        <v/>
      </c>
      <c r="H336" s="458"/>
      <c r="I336" s="458"/>
      <c r="J336" s="458"/>
      <c r="K336" s="506"/>
      <c r="L336" s="505" t="str">
        <f>IF(Calcu!B192=TRUE,Calcu!F192*H$328,"")</f>
        <v/>
      </c>
      <c r="M336" s="458"/>
      <c r="N336" s="458"/>
      <c r="O336" s="458"/>
      <c r="P336" s="506"/>
      <c r="Q336" s="505" t="str">
        <f>IF(Calcu!B192=TRUE,Calcu!G192*H$328,"")</f>
        <v/>
      </c>
      <c r="R336" s="458"/>
      <c r="S336" s="458"/>
      <c r="T336" s="458"/>
      <c r="U336" s="506"/>
      <c r="V336" s="505" t="str">
        <f>IF(Calcu!B192=TRUE,Calcu!H192*H$328,"")</f>
        <v/>
      </c>
      <c r="W336" s="458"/>
      <c r="X336" s="458"/>
      <c r="Y336" s="458"/>
      <c r="Z336" s="506"/>
      <c r="AA336" s="505" t="str">
        <f>IF(Calcu!B192=TRUE,Calcu!I192*H$328,"")</f>
        <v/>
      </c>
      <c r="AB336" s="458"/>
      <c r="AC336" s="458"/>
      <c r="AD336" s="458"/>
      <c r="AE336" s="506"/>
      <c r="AF336" s="505" t="str">
        <f>Calcu!M192</f>
        <v/>
      </c>
      <c r="AG336" s="458"/>
      <c r="AH336" s="458"/>
      <c r="AI336" s="458"/>
      <c r="AJ336" s="506"/>
      <c r="AK336" s="505" t="str">
        <f>Calcu!K192</f>
        <v/>
      </c>
      <c r="AL336" s="458"/>
      <c r="AM336" s="458"/>
      <c r="AN336" s="458"/>
      <c r="AO336" s="506"/>
    </row>
    <row r="337" spans="1:41" ht="18.75" customHeight="1">
      <c r="A337" s="57"/>
      <c r="B337" s="505" t="str">
        <f>Calcu!T193</f>
        <v/>
      </c>
      <c r="C337" s="458"/>
      <c r="D337" s="458"/>
      <c r="E337" s="458"/>
      <c r="F337" s="506"/>
      <c r="G337" s="505" t="str">
        <f>IF(Calcu!B193=TRUE,Calcu!E193*$H$328,"")</f>
        <v/>
      </c>
      <c r="H337" s="458"/>
      <c r="I337" s="458"/>
      <c r="J337" s="458"/>
      <c r="K337" s="506"/>
      <c r="L337" s="505" t="str">
        <f>IF(Calcu!B193=TRUE,Calcu!F193*H$328,"")</f>
        <v/>
      </c>
      <c r="M337" s="458"/>
      <c r="N337" s="458"/>
      <c r="O337" s="458"/>
      <c r="P337" s="506"/>
      <c r="Q337" s="505" t="str">
        <f>IF(Calcu!B193=TRUE,Calcu!G193*H$328,"")</f>
        <v/>
      </c>
      <c r="R337" s="458"/>
      <c r="S337" s="458"/>
      <c r="T337" s="458"/>
      <c r="U337" s="506"/>
      <c r="V337" s="505" t="str">
        <f>IF(Calcu!B193=TRUE,Calcu!H193*H$328,"")</f>
        <v/>
      </c>
      <c r="W337" s="458"/>
      <c r="X337" s="458"/>
      <c r="Y337" s="458"/>
      <c r="Z337" s="506"/>
      <c r="AA337" s="505" t="str">
        <f>IF(Calcu!B193=TRUE,Calcu!I193*H$328,"")</f>
        <v/>
      </c>
      <c r="AB337" s="458"/>
      <c r="AC337" s="458"/>
      <c r="AD337" s="458"/>
      <c r="AE337" s="506"/>
      <c r="AF337" s="505" t="str">
        <f>Calcu!M193</f>
        <v/>
      </c>
      <c r="AG337" s="458"/>
      <c r="AH337" s="458"/>
      <c r="AI337" s="458"/>
      <c r="AJ337" s="506"/>
      <c r="AK337" s="505" t="str">
        <f>Calcu!K193</f>
        <v/>
      </c>
      <c r="AL337" s="458"/>
      <c r="AM337" s="458"/>
      <c r="AN337" s="458"/>
      <c r="AO337" s="506"/>
    </row>
    <row r="338" spans="1:41" ht="18.75" customHeight="1">
      <c r="A338" s="57"/>
      <c r="B338" s="505" t="str">
        <f>Calcu!T194</f>
        <v/>
      </c>
      <c r="C338" s="458"/>
      <c r="D338" s="458"/>
      <c r="E338" s="458"/>
      <c r="F338" s="506"/>
      <c r="G338" s="505" t="str">
        <f>IF(Calcu!B194=TRUE,Calcu!E194*$H$328,"")</f>
        <v/>
      </c>
      <c r="H338" s="458"/>
      <c r="I338" s="458"/>
      <c r="J338" s="458"/>
      <c r="K338" s="506"/>
      <c r="L338" s="505" t="str">
        <f>IF(Calcu!B194=TRUE,Calcu!F194*H$328,"")</f>
        <v/>
      </c>
      <c r="M338" s="458"/>
      <c r="N338" s="458"/>
      <c r="O338" s="458"/>
      <c r="P338" s="506"/>
      <c r="Q338" s="505" t="str">
        <f>IF(Calcu!B194=TRUE,Calcu!G194*H$328,"")</f>
        <v/>
      </c>
      <c r="R338" s="458"/>
      <c r="S338" s="458"/>
      <c r="T338" s="458"/>
      <c r="U338" s="506"/>
      <c r="V338" s="505" t="str">
        <f>IF(Calcu!B194=TRUE,Calcu!H194*H$328,"")</f>
        <v/>
      </c>
      <c r="W338" s="458"/>
      <c r="X338" s="458"/>
      <c r="Y338" s="458"/>
      <c r="Z338" s="506"/>
      <c r="AA338" s="505" t="str">
        <f>IF(Calcu!B194=TRUE,Calcu!I194*H$328,"")</f>
        <v/>
      </c>
      <c r="AB338" s="458"/>
      <c r="AC338" s="458"/>
      <c r="AD338" s="458"/>
      <c r="AE338" s="506"/>
      <c r="AF338" s="505" t="str">
        <f>Calcu!M194</f>
        <v/>
      </c>
      <c r="AG338" s="458"/>
      <c r="AH338" s="458"/>
      <c r="AI338" s="458"/>
      <c r="AJ338" s="506"/>
      <c r="AK338" s="505" t="str">
        <f>Calcu!K194</f>
        <v/>
      </c>
      <c r="AL338" s="458"/>
      <c r="AM338" s="458"/>
      <c r="AN338" s="458"/>
      <c r="AO338" s="506"/>
    </row>
    <row r="339" spans="1:41" ht="18.75" customHeight="1">
      <c r="A339" s="57"/>
      <c r="B339" s="505" t="str">
        <f>Calcu!T195</f>
        <v/>
      </c>
      <c r="C339" s="458"/>
      <c r="D339" s="458"/>
      <c r="E339" s="458"/>
      <c r="F339" s="506"/>
      <c r="G339" s="505" t="str">
        <f>IF(Calcu!B195=TRUE,Calcu!E195*$H$328,"")</f>
        <v/>
      </c>
      <c r="H339" s="458"/>
      <c r="I339" s="458"/>
      <c r="J339" s="458"/>
      <c r="K339" s="506"/>
      <c r="L339" s="505" t="str">
        <f>IF(Calcu!B195=TRUE,Calcu!F195*H$328,"")</f>
        <v/>
      </c>
      <c r="M339" s="458"/>
      <c r="N339" s="458"/>
      <c r="O339" s="458"/>
      <c r="P339" s="506"/>
      <c r="Q339" s="505" t="str">
        <f>IF(Calcu!B195=TRUE,Calcu!G195*H$328,"")</f>
        <v/>
      </c>
      <c r="R339" s="458"/>
      <c r="S339" s="458"/>
      <c r="T339" s="458"/>
      <c r="U339" s="506"/>
      <c r="V339" s="505" t="str">
        <f>IF(Calcu!B195=TRUE,Calcu!H195*H$328,"")</f>
        <v/>
      </c>
      <c r="W339" s="458"/>
      <c r="X339" s="458"/>
      <c r="Y339" s="458"/>
      <c r="Z339" s="506"/>
      <c r="AA339" s="505" t="str">
        <f>IF(Calcu!B195=TRUE,Calcu!I195*H$328,"")</f>
        <v/>
      </c>
      <c r="AB339" s="458"/>
      <c r="AC339" s="458"/>
      <c r="AD339" s="458"/>
      <c r="AE339" s="506"/>
      <c r="AF339" s="505" t="str">
        <f>Calcu!M195</f>
        <v/>
      </c>
      <c r="AG339" s="458"/>
      <c r="AH339" s="458"/>
      <c r="AI339" s="458"/>
      <c r="AJ339" s="506"/>
      <c r="AK339" s="505" t="str">
        <f>Calcu!K195</f>
        <v/>
      </c>
      <c r="AL339" s="458"/>
      <c r="AM339" s="458"/>
      <c r="AN339" s="458"/>
      <c r="AO339" s="506"/>
    </row>
    <row r="340" spans="1:41" ht="18.75" customHeight="1">
      <c r="A340" s="57"/>
      <c r="B340" s="505" t="str">
        <f>Calcu!T196</f>
        <v/>
      </c>
      <c r="C340" s="458"/>
      <c r="D340" s="458"/>
      <c r="E340" s="458"/>
      <c r="F340" s="506"/>
      <c r="G340" s="505" t="str">
        <f>IF(Calcu!B196=TRUE,Calcu!E196*$H$328,"")</f>
        <v/>
      </c>
      <c r="H340" s="458"/>
      <c r="I340" s="458"/>
      <c r="J340" s="458"/>
      <c r="K340" s="506"/>
      <c r="L340" s="505" t="str">
        <f>IF(Calcu!B196=TRUE,Calcu!F196*H$328,"")</f>
        <v/>
      </c>
      <c r="M340" s="458"/>
      <c r="N340" s="458"/>
      <c r="O340" s="458"/>
      <c r="P340" s="506"/>
      <c r="Q340" s="505" t="str">
        <f>IF(Calcu!B196=TRUE,Calcu!G196*H$328,"")</f>
        <v/>
      </c>
      <c r="R340" s="458"/>
      <c r="S340" s="458"/>
      <c r="T340" s="458"/>
      <c r="U340" s="506"/>
      <c r="V340" s="505" t="str">
        <f>IF(Calcu!B196=TRUE,Calcu!H196*H$328,"")</f>
        <v/>
      </c>
      <c r="W340" s="458"/>
      <c r="X340" s="458"/>
      <c r="Y340" s="458"/>
      <c r="Z340" s="506"/>
      <c r="AA340" s="505" t="str">
        <f>IF(Calcu!B196=TRUE,Calcu!I196*H$328,"")</f>
        <v/>
      </c>
      <c r="AB340" s="458"/>
      <c r="AC340" s="458"/>
      <c r="AD340" s="458"/>
      <c r="AE340" s="506"/>
      <c r="AF340" s="505" t="str">
        <f>Calcu!M196</f>
        <v/>
      </c>
      <c r="AG340" s="458"/>
      <c r="AH340" s="458"/>
      <c r="AI340" s="458"/>
      <c r="AJ340" s="506"/>
      <c r="AK340" s="505" t="str">
        <f>Calcu!K196</f>
        <v/>
      </c>
      <c r="AL340" s="458"/>
      <c r="AM340" s="458"/>
      <c r="AN340" s="458"/>
      <c r="AO340" s="506"/>
    </row>
    <row r="341" spans="1:41" ht="18.75" customHeight="1">
      <c r="A341" s="57"/>
      <c r="B341" s="505" t="str">
        <f>Calcu!T197</f>
        <v/>
      </c>
      <c r="C341" s="458"/>
      <c r="D341" s="458"/>
      <c r="E341" s="458"/>
      <c r="F341" s="506"/>
      <c r="G341" s="505" t="str">
        <f>IF(Calcu!B197=TRUE,Calcu!E197*$H$328,"")</f>
        <v/>
      </c>
      <c r="H341" s="458"/>
      <c r="I341" s="458"/>
      <c r="J341" s="458"/>
      <c r="K341" s="506"/>
      <c r="L341" s="505" t="str">
        <f>IF(Calcu!B197=TRUE,Calcu!F197*H$328,"")</f>
        <v/>
      </c>
      <c r="M341" s="458"/>
      <c r="N341" s="458"/>
      <c r="O341" s="458"/>
      <c r="P341" s="506"/>
      <c r="Q341" s="505" t="str">
        <f>IF(Calcu!B197=TRUE,Calcu!G197*H$328,"")</f>
        <v/>
      </c>
      <c r="R341" s="458"/>
      <c r="S341" s="458"/>
      <c r="T341" s="458"/>
      <c r="U341" s="506"/>
      <c r="V341" s="505" t="str">
        <f>IF(Calcu!B197=TRUE,Calcu!H197*H$328,"")</f>
        <v/>
      </c>
      <c r="W341" s="458"/>
      <c r="X341" s="458"/>
      <c r="Y341" s="458"/>
      <c r="Z341" s="506"/>
      <c r="AA341" s="505" t="str">
        <f>IF(Calcu!B197=TRUE,Calcu!I197*H$328,"")</f>
        <v/>
      </c>
      <c r="AB341" s="458"/>
      <c r="AC341" s="458"/>
      <c r="AD341" s="458"/>
      <c r="AE341" s="506"/>
      <c r="AF341" s="505" t="str">
        <f>Calcu!M197</f>
        <v/>
      </c>
      <c r="AG341" s="458"/>
      <c r="AH341" s="458"/>
      <c r="AI341" s="458"/>
      <c r="AJ341" s="506"/>
      <c r="AK341" s="505" t="str">
        <f>Calcu!K197</f>
        <v/>
      </c>
      <c r="AL341" s="458"/>
      <c r="AM341" s="458"/>
      <c r="AN341" s="458"/>
      <c r="AO341" s="506"/>
    </row>
    <row r="342" spans="1:41" ht="18.75" customHeight="1">
      <c r="A342" s="57"/>
      <c r="B342" s="505" t="str">
        <f>Calcu!T198</f>
        <v/>
      </c>
      <c r="C342" s="458"/>
      <c r="D342" s="458"/>
      <c r="E342" s="458"/>
      <c r="F342" s="506"/>
      <c r="G342" s="505" t="str">
        <f>IF(Calcu!B198=TRUE,Calcu!E198*$H$328,"")</f>
        <v/>
      </c>
      <c r="H342" s="458"/>
      <c r="I342" s="458"/>
      <c r="J342" s="458"/>
      <c r="K342" s="506"/>
      <c r="L342" s="505" t="str">
        <f>IF(Calcu!B198=TRUE,Calcu!F198*H$328,"")</f>
        <v/>
      </c>
      <c r="M342" s="458"/>
      <c r="N342" s="458"/>
      <c r="O342" s="458"/>
      <c r="P342" s="506"/>
      <c r="Q342" s="505" t="str">
        <f>IF(Calcu!B198=TRUE,Calcu!G198*H$328,"")</f>
        <v/>
      </c>
      <c r="R342" s="458"/>
      <c r="S342" s="458"/>
      <c r="T342" s="458"/>
      <c r="U342" s="506"/>
      <c r="V342" s="505" t="str">
        <f>IF(Calcu!B198=TRUE,Calcu!H198*H$328,"")</f>
        <v/>
      </c>
      <c r="W342" s="458"/>
      <c r="X342" s="458"/>
      <c r="Y342" s="458"/>
      <c r="Z342" s="506"/>
      <c r="AA342" s="505" t="str">
        <f>IF(Calcu!B198=TRUE,Calcu!I198*H$328,"")</f>
        <v/>
      </c>
      <c r="AB342" s="458"/>
      <c r="AC342" s="458"/>
      <c r="AD342" s="458"/>
      <c r="AE342" s="506"/>
      <c r="AF342" s="505" t="str">
        <f>Calcu!M198</f>
        <v/>
      </c>
      <c r="AG342" s="458"/>
      <c r="AH342" s="458"/>
      <c r="AI342" s="458"/>
      <c r="AJ342" s="506"/>
      <c r="AK342" s="505" t="str">
        <f>Calcu!K198</f>
        <v/>
      </c>
      <c r="AL342" s="458"/>
      <c r="AM342" s="458"/>
      <c r="AN342" s="458"/>
      <c r="AO342" s="506"/>
    </row>
    <row r="343" spans="1:41" ht="18.75" customHeight="1">
      <c r="A343" s="57"/>
      <c r="B343" s="505" t="str">
        <f>Calcu!T199</f>
        <v/>
      </c>
      <c r="C343" s="458"/>
      <c r="D343" s="458"/>
      <c r="E343" s="458"/>
      <c r="F343" s="506"/>
      <c r="G343" s="505" t="str">
        <f>IF(Calcu!B199=TRUE,Calcu!E199*$H$328,"")</f>
        <v/>
      </c>
      <c r="H343" s="458"/>
      <c r="I343" s="458"/>
      <c r="J343" s="458"/>
      <c r="K343" s="506"/>
      <c r="L343" s="505" t="str">
        <f>IF(Calcu!B199=TRUE,Calcu!F199*H$328,"")</f>
        <v/>
      </c>
      <c r="M343" s="458"/>
      <c r="N343" s="458"/>
      <c r="O343" s="458"/>
      <c r="P343" s="506"/>
      <c r="Q343" s="505" t="str">
        <f>IF(Calcu!B199=TRUE,Calcu!G199*H$328,"")</f>
        <v/>
      </c>
      <c r="R343" s="458"/>
      <c r="S343" s="458"/>
      <c r="T343" s="458"/>
      <c r="U343" s="506"/>
      <c r="V343" s="505" t="str">
        <f>IF(Calcu!B199=TRUE,Calcu!H199*H$328,"")</f>
        <v/>
      </c>
      <c r="W343" s="458"/>
      <c r="X343" s="458"/>
      <c r="Y343" s="458"/>
      <c r="Z343" s="506"/>
      <c r="AA343" s="505" t="str">
        <f>IF(Calcu!B199=TRUE,Calcu!I199*H$328,"")</f>
        <v/>
      </c>
      <c r="AB343" s="458"/>
      <c r="AC343" s="458"/>
      <c r="AD343" s="458"/>
      <c r="AE343" s="506"/>
      <c r="AF343" s="505" t="str">
        <f>Calcu!M199</f>
        <v/>
      </c>
      <c r="AG343" s="458"/>
      <c r="AH343" s="458"/>
      <c r="AI343" s="458"/>
      <c r="AJ343" s="506"/>
      <c r="AK343" s="505" t="str">
        <f>Calcu!K199</f>
        <v/>
      </c>
      <c r="AL343" s="458"/>
      <c r="AM343" s="458"/>
      <c r="AN343" s="458"/>
      <c r="AO343" s="506"/>
    </row>
    <row r="344" spans="1:41" ht="18.75" customHeight="1">
      <c r="A344" s="57"/>
      <c r="B344" s="505" t="str">
        <f>Calcu!T200</f>
        <v/>
      </c>
      <c r="C344" s="458"/>
      <c r="D344" s="458"/>
      <c r="E344" s="458"/>
      <c r="F344" s="506"/>
      <c r="G344" s="505" t="str">
        <f>IF(Calcu!B200=TRUE,Calcu!E200*$H$328,"")</f>
        <v/>
      </c>
      <c r="H344" s="458"/>
      <c r="I344" s="458"/>
      <c r="J344" s="458"/>
      <c r="K344" s="506"/>
      <c r="L344" s="505" t="str">
        <f>IF(Calcu!B200=TRUE,Calcu!F200*H$328,"")</f>
        <v/>
      </c>
      <c r="M344" s="458"/>
      <c r="N344" s="458"/>
      <c r="O344" s="458"/>
      <c r="P344" s="506"/>
      <c r="Q344" s="505" t="str">
        <f>IF(Calcu!B200=TRUE,Calcu!G200*H$328,"")</f>
        <v/>
      </c>
      <c r="R344" s="458"/>
      <c r="S344" s="458"/>
      <c r="T344" s="458"/>
      <c r="U344" s="506"/>
      <c r="V344" s="505" t="str">
        <f>IF(Calcu!B200=TRUE,Calcu!H200*H$328,"")</f>
        <v/>
      </c>
      <c r="W344" s="458"/>
      <c r="X344" s="458"/>
      <c r="Y344" s="458"/>
      <c r="Z344" s="506"/>
      <c r="AA344" s="505" t="str">
        <f>IF(Calcu!B200=TRUE,Calcu!I200*H$328,"")</f>
        <v/>
      </c>
      <c r="AB344" s="458"/>
      <c r="AC344" s="458"/>
      <c r="AD344" s="458"/>
      <c r="AE344" s="506"/>
      <c r="AF344" s="505" t="str">
        <f>Calcu!M200</f>
        <v/>
      </c>
      <c r="AG344" s="458"/>
      <c r="AH344" s="458"/>
      <c r="AI344" s="458"/>
      <c r="AJ344" s="506"/>
      <c r="AK344" s="505" t="str">
        <f>Calcu!K200</f>
        <v/>
      </c>
      <c r="AL344" s="458"/>
      <c r="AM344" s="458"/>
      <c r="AN344" s="458"/>
      <c r="AO344" s="506"/>
    </row>
    <row r="345" spans="1:41" ht="18.75" customHeight="1">
      <c r="A345" s="57"/>
      <c r="B345" s="505" t="str">
        <f>Calcu!T201</f>
        <v/>
      </c>
      <c r="C345" s="458"/>
      <c r="D345" s="458"/>
      <c r="E345" s="458"/>
      <c r="F345" s="506"/>
      <c r="G345" s="505" t="str">
        <f>IF(Calcu!B201=TRUE,Calcu!E201*$H$328,"")</f>
        <v/>
      </c>
      <c r="H345" s="458"/>
      <c r="I345" s="458"/>
      <c r="J345" s="458"/>
      <c r="K345" s="506"/>
      <c r="L345" s="505" t="str">
        <f>IF(Calcu!B201=TRUE,Calcu!F201*H$328,"")</f>
        <v/>
      </c>
      <c r="M345" s="458"/>
      <c r="N345" s="458"/>
      <c r="O345" s="458"/>
      <c r="P345" s="506"/>
      <c r="Q345" s="505" t="str">
        <f>IF(Calcu!B201=TRUE,Calcu!G201*H$328,"")</f>
        <v/>
      </c>
      <c r="R345" s="458"/>
      <c r="S345" s="458"/>
      <c r="T345" s="458"/>
      <c r="U345" s="506"/>
      <c r="V345" s="505" t="str">
        <f>IF(Calcu!B201=TRUE,Calcu!H201*H$328,"")</f>
        <v/>
      </c>
      <c r="W345" s="458"/>
      <c r="X345" s="458"/>
      <c r="Y345" s="458"/>
      <c r="Z345" s="506"/>
      <c r="AA345" s="505" t="str">
        <f>IF(Calcu!B201=TRUE,Calcu!I201*H$328,"")</f>
        <v/>
      </c>
      <c r="AB345" s="458"/>
      <c r="AC345" s="458"/>
      <c r="AD345" s="458"/>
      <c r="AE345" s="506"/>
      <c r="AF345" s="505" t="str">
        <f>Calcu!M201</f>
        <v/>
      </c>
      <c r="AG345" s="458"/>
      <c r="AH345" s="458"/>
      <c r="AI345" s="458"/>
      <c r="AJ345" s="506"/>
      <c r="AK345" s="505" t="str">
        <f>Calcu!K201</f>
        <v/>
      </c>
      <c r="AL345" s="458"/>
      <c r="AM345" s="458"/>
      <c r="AN345" s="458"/>
      <c r="AO345" s="506"/>
    </row>
    <row r="346" spans="1:41" ht="18.75" customHeight="1">
      <c r="A346" s="57"/>
      <c r="B346" s="505" t="str">
        <f>Calcu!T202</f>
        <v/>
      </c>
      <c r="C346" s="458"/>
      <c r="D346" s="458"/>
      <c r="E346" s="458"/>
      <c r="F346" s="506"/>
      <c r="G346" s="505" t="str">
        <f>IF(Calcu!B202=TRUE,Calcu!E202*$H$328,"")</f>
        <v/>
      </c>
      <c r="H346" s="458"/>
      <c r="I346" s="458"/>
      <c r="J346" s="458"/>
      <c r="K346" s="506"/>
      <c r="L346" s="505" t="str">
        <f>IF(Calcu!B202=TRUE,Calcu!F202*H$328,"")</f>
        <v/>
      </c>
      <c r="M346" s="458"/>
      <c r="N346" s="458"/>
      <c r="O346" s="458"/>
      <c r="P346" s="506"/>
      <c r="Q346" s="505" t="str">
        <f>IF(Calcu!B202=TRUE,Calcu!G202*H$328,"")</f>
        <v/>
      </c>
      <c r="R346" s="458"/>
      <c r="S346" s="458"/>
      <c r="T346" s="458"/>
      <c r="U346" s="506"/>
      <c r="V346" s="505" t="str">
        <f>IF(Calcu!B202=TRUE,Calcu!H202*H$328,"")</f>
        <v/>
      </c>
      <c r="W346" s="458"/>
      <c r="X346" s="458"/>
      <c r="Y346" s="458"/>
      <c r="Z346" s="506"/>
      <c r="AA346" s="505" t="str">
        <f>IF(Calcu!B202=TRUE,Calcu!I202*H$328,"")</f>
        <v/>
      </c>
      <c r="AB346" s="458"/>
      <c r="AC346" s="458"/>
      <c r="AD346" s="458"/>
      <c r="AE346" s="506"/>
      <c r="AF346" s="505" t="str">
        <f>Calcu!M202</f>
        <v/>
      </c>
      <c r="AG346" s="458"/>
      <c r="AH346" s="458"/>
      <c r="AI346" s="458"/>
      <c r="AJ346" s="506"/>
      <c r="AK346" s="505" t="str">
        <f>Calcu!K202</f>
        <v/>
      </c>
      <c r="AL346" s="458"/>
      <c r="AM346" s="458"/>
      <c r="AN346" s="458"/>
      <c r="AO346" s="506"/>
    </row>
    <row r="347" spans="1:41" ht="18.75" customHeight="1">
      <c r="A347" s="57"/>
      <c r="B347" s="505" t="str">
        <f>Calcu!T203</f>
        <v/>
      </c>
      <c r="C347" s="458"/>
      <c r="D347" s="458"/>
      <c r="E347" s="458"/>
      <c r="F347" s="506"/>
      <c r="G347" s="505" t="str">
        <f>IF(Calcu!B203=TRUE,Calcu!E203*$H$328,"")</f>
        <v/>
      </c>
      <c r="H347" s="458"/>
      <c r="I347" s="458"/>
      <c r="J347" s="458"/>
      <c r="K347" s="506"/>
      <c r="L347" s="505" t="str">
        <f>IF(Calcu!B203=TRUE,Calcu!F203*H$328,"")</f>
        <v/>
      </c>
      <c r="M347" s="458"/>
      <c r="N347" s="458"/>
      <c r="O347" s="458"/>
      <c r="P347" s="506"/>
      <c r="Q347" s="505" t="str">
        <f>IF(Calcu!B203=TRUE,Calcu!G203*H$328,"")</f>
        <v/>
      </c>
      <c r="R347" s="458"/>
      <c r="S347" s="458"/>
      <c r="T347" s="458"/>
      <c r="U347" s="506"/>
      <c r="V347" s="505" t="str">
        <f>IF(Calcu!B203=TRUE,Calcu!H203*H$328,"")</f>
        <v/>
      </c>
      <c r="W347" s="458"/>
      <c r="X347" s="458"/>
      <c r="Y347" s="458"/>
      <c r="Z347" s="506"/>
      <c r="AA347" s="505" t="str">
        <f>IF(Calcu!B203=TRUE,Calcu!I203*H$328,"")</f>
        <v/>
      </c>
      <c r="AB347" s="458"/>
      <c r="AC347" s="458"/>
      <c r="AD347" s="458"/>
      <c r="AE347" s="506"/>
      <c r="AF347" s="505" t="str">
        <f>Calcu!M203</f>
        <v/>
      </c>
      <c r="AG347" s="458"/>
      <c r="AH347" s="458"/>
      <c r="AI347" s="458"/>
      <c r="AJ347" s="506"/>
      <c r="AK347" s="505" t="str">
        <f>Calcu!K203</f>
        <v/>
      </c>
      <c r="AL347" s="458"/>
      <c r="AM347" s="458"/>
      <c r="AN347" s="458"/>
      <c r="AO347" s="506"/>
    </row>
    <row r="348" spans="1:41" ht="18.75" customHeight="1">
      <c r="A348" s="57"/>
      <c r="B348" s="505" t="str">
        <f>Calcu!T204</f>
        <v/>
      </c>
      <c r="C348" s="458"/>
      <c r="D348" s="458"/>
      <c r="E348" s="458"/>
      <c r="F348" s="506"/>
      <c r="G348" s="505" t="str">
        <f>IF(Calcu!B204=TRUE,Calcu!E204*$H$328,"")</f>
        <v/>
      </c>
      <c r="H348" s="458"/>
      <c r="I348" s="458"/>
      <c r="J348" s="458"/>
      <c r="K348" s="506"/>
      <c r="L348" s="505" t="str">
        <f>IF(Calcu!B204=TRUE,Calcu!F204*H$328,"")</f>
        <v/>
      </c>
      <c r="M348" s="458"/>
      <c r="N348" s="458"/>
      <c r="O348" s="458"/>
      <c r="P348" s="506"/>
      <c r="Q348" s="505" t="str">
        <f>IF(Calcu!B204=TRUE,Calcu!G204*H$328,"")</f>
        <v/>
      </c>
      <c r="R348" s="458"/>
      <c r="S348" s="458"/>
      <c r="T348" s="458"/>
      <c r="U348" s="506"/>
      <c r="V348" s="505" t="str">
        <f>IF(Calcu!B204=TRUE,Calcu!H204*H$328,"")</f>
        <v/>
      </c>
      <c r="W348" s="458"/>
      <c r="X348" s="458"/>
      <c r="Y348" s="458"/>
      <c r="Z348" s="506"/>
      <c r="AA348" s="505" t="str">
        <f>IF(Calcu!B204=TRUE,Calcu!I204*H$328,"")</f>
        <v/>
      </c>
      <c r="AB348" s="458"/>
      <c r="AC348" s="458"/>
      <c r="AD348" s="458"/>
      <c r="AE348" s="506"/>
      <c r="AF348" s="505" t="str">
        <f>Calcu!M204</f>
        <v/>
      </c>
      <c r="AG348" s="458"/>
      <c r="AH348" s="458"/>
      <c r="AI348" s="458"/>
      <c r="AJ348" s="506"/>
      <c r="AK348" s="505" t="str">
        <f>Calcu!K204</f>
        <v/>
      </c>
      <c r="AL348" s="458"/>
      <c r="AM348" s="458"/>
      <c r="AN348" s="458"/>
      <c r="AO348" s="506"/>
    </row>
    <row r="349" spans="1:41" ht="18.75" customHeight="1">
      <c r="A349" s="57"/>
      <c r="B349" s="505" t="str">
        <f>Calcu!T205</f>
        <v/>
      </c>
      <c r="C349" s="458"/>
      <c r="D349" s="458"/>
      <c r="E349" s="458"/>
      <c r="F349" s="506"/>
      <c r="G349" s="505" t="str">
        <f>IF(Calcu!B205=TRUE,Calcu!E205*$H$328,"")</f>
        <v/>
      </c>
      <c r="H349" s="458"/>
      <c r="I349" s="458"/>
      <c r="J349" s="458"/>
      <c r="K349" s="506"/>
      <c r="L349" s="505" t="str">
        <f>IF(Calcu!B205=TRUE,Calcu!F205*H$328,"")</f>
        <v/>
      </c>
      <c r="M349" s="458"/>
      <c r="N349" s="458"/>
      <c r="O349" s="458"/>
      <c r="P349" s="506"/>
      <c r="Q349" s="505" t="str">
        <f>IF(Calcu!B205=TRUE,Calcu!G205*H$328,"")</f>
        <v/>
      </c>
      <c r="R349" s="458"/>
      <c r="S349" s="458"/>
      <c r="T349" s="458"/>
      <c r="U349" s="506"/>
      <c r="V349" s="505" t="str">
        <f>IF(Calcu!B205=TRUE,Calcu!H205*H$328,"")</f>
        <v/>
      </c>
      <c r="W349" s="458"/>
      <c r="X349" s="458"/>
      <c r="Y349" s="458"/>
      <c r="Z349" s="506"/>
      <c r="AA349" s="505" t="str">
        <f>IF(Calcu!B205=TRUE,Calcu!I205*H$328,"")</f>
        <v/>
      </c>
      <c r="AB349" s="458"/>
      <c r="AC349" s="458"/>
      <c r="AD349" s="458"/>
      <c r="AE349" s="506"/>
      <c r="AF349" s="505" t="str">
        <f>Calcu!M205</f>
        <v/>
      </c>
      <c r="AG349" s="458"/>
      <c r="AH349" s="458"/>
      <c r="AI349" s="458"/>
      <c r="AJ349" s="506"/>
      <c r="AK349" s="505" t="str">
        <f>Calcu!K205</f>
        <v/>
      </c>
      <c r="AL349" s="458"/>
      <c r="AM349" s="458"/>
      <c r="AN349" s="458"/>
      <c r="AO349" s="506"/>
    </row>
    <row r="350" spans="1:41" ht="18.75" customHeight="1">
      <c r="A350" s="57"/>
      <c r="B350" s="505" t="str">
        <f>Calcu!T206</f>
        <v/>
      </c>
      <c r="C350" s="458"/>
      <c r="D350" s="458"/>
      <c r="E350" s="458"/>
      <c r="F350" s="506"/>
      <c r="G350" s="505" t="str">
        <f>IF(Calcu!B206=TRUE,Calcu!E206*$H$328,"")</f>
        <v/>
      </c>
      <c r="H350" s="458"/>
      <c r="I350" s="458"/>
      <c r="J350" s="458"/>
      <c r="K350" s="506"/>
      <c r="L350" s="505" t="str">
        <f>IF(Calcu!B206=TRUE,Calcu!F206*H$328,"")</f>
        <v/>
      </c>
      <c r="M350" s="458"/>
      <c r="N350" s="458"/>
      <c r="O350" s="458"/>
      <c r="P350" s="506"/>
      <c r="Q350" s="505" t="str">
        <f>IF(Calcu!B206=TRUE,Calcu!G206*H$328,"")</f>
        <v/>
      </c>
      <c r="R350" s="458"/>
      <c r="S350" s="458"/>
      <c r="T350" s="458"/>
      <c r="U350" s="506"/>
      <c r="V350" s="505" t="str">
        <f>IF(Calcu!B206=TRUE,Calcu!H206*H$328,"")</f>
        <v/>
      </c>
      <c r="W350" s="458"/>
      <c r="X350" s="458"/>
      <c r="Y350" s="458"/>
      <c r="Z350" s="506"/>
      <c r="AA350" s="505" t="str">
        <f>IF(Calcu!B206=TRUE,Calcu!I206*H$328,"")</f>
        <v/>
      </c>
      <c r="AB350" s="458"/>
      <c r="AC350" s="458"/>
      <c r="AD350" s="458"/>
      <c r="AE350" s="506"/>
      <c r="AF350" s="505" t="str">
        <f>Calcu!M206</f>
        <v/>
      </c>
      <c r="AG350" s="458"/>
      <c r="AH350" s="458"/>
      <c r="AI350" s="458"/>
      <c r="AJ350" s="506"/>
      <c r="AK350" s="505" t="str">
        <f>Calcu!K206</f>
        <v/>
      </c>
      <c r="AL350" s="458"/>
      <c r="AM350" s="458"/>
      <c r="AN350" s="458"/>
      <c r="AO350" s="506"/>
    </row>
    <row r="351" spans="1:41" ht="18.75" customHeight="1">
      <c r="A351" s="57"/>
      <c r="B351" s="505" t="str">
        <f>Calcu!T207</f>
        <v/>
      </c>
      <c r="C351" s="458"/>
      <c r="D351" s="458"/>
      <c r="E351" s="458"/>
      <c r="F351" s="506"/>
      <c r="G351" s="505" t="str">
        <f>IF(Calcu!B207=TRUE,Calcu!E207*$H$328,"")</f>
        <v/>
      </c>
      <c r="H351" s="458"/>
      <c r="I351" s="458"/>
      <c r="J351" s="458"/>
      <c r="K351" s="506"/>
      <c r="L351" s="505" t="str">
        <f>IF(Calcu!B207=TRUE,Calcu!F207*H$328,"")</f>
        <v/>
      </c>
      <c r="M351" s="458"/>
      <c r="N351" s="458"/>
      <c r="O351" s="458"/>
      <c r="P351" s="506"/>
      <c r="Q351" s="505" t="str">
        <f>IF(Calcu!B207=TRUE,Calcu!G207*H$328,"")</f>
        <v/>
      </c>
      <c r="R351" s="458"/>
      <c r="S351" s="458"/>
      <c r="T351" s="458"/>
      <c r="U351" s="506"/>
      <c r="V351" s="505" t="str">
        <f>IF(Calcu!B207=TRUE,Calcu!H207*H$328,"")</f>
        <v/>
      </c>
      <c r="W351" s="458"/>
      <c r="X351" s="458"/>
      <c r="Y351" s="458"/>
      <c r="Z351" s="506"/>
      <c r="AA351" s="505" t="str">
        <f>IF(Calcu!B207=TRUE,Calcu!I207*H$328,"")</f>
        <v/>
      </c>
      <c r="AB351" s="458"/>
      <c r="AC351" s="458"/>
      <c r="AD351" s="458"/>
      <c r="AE351" s="506"/>
      <c r="AF351" s="505" t="str">
        <f>Calcu!M207</f>
        <v/>
      </c>
      <c r="AG351" s="458"/>
      <c r="AH351" s="458"/>
      <c r="AI351" s="458"/>
      <c r="AJ351" s="506"/>
      <c r="AK351" s="505" t="str">
        <f>Calcu!K207</f>
        <v/>
      </c>
      <c r="AL351" s="458"/>
      <c r="AM351" s="458"/>
      <c r="AN351" s="458"/>
      <c r="AO351" s="506"/>
    </row>
    <row r="352" spans="1:41" ht="18.75" customHeight="1">
      <c r="A352" s="57"/>
      <c r="B352" s="505" t="str">
        <f>Calcu!T208</f>
        <v/>
      </c>
      <c r="C352" s="458"/>
      <c r="D352" s="458"/>
      <c r="E352" s="458"/>
      <c r="F352" s="506"/>
      <c r="G352" s="505" t="str">
        <f>IF(Calcu!B208=TRUE,Calcu!E208*$H$328,"")</f>
        <v/>
      </c>
      <c r="H352" s="458"/>
      <c r="I352" s="458"/>
      <c r="J352" s="458"/>
      <c r="K352" s="506"/>
      <c r="L352" s="505" t="str">
        <f>IF(Calcu!B208=TRUE,Calcu!F208*H$328,"")</f>
        <v/>
      </c>
      <c r="M352" s="458"/>
      <c r="N352" s="458"/>
      <c r="O352" s="458"/>
      <c r="P352" s="506"/>
      <c r="Q352" s="505" t="str">
        <f>IF(Calcu!B208=TRUE,Calcu!G208*H$328,"")</f>
        <v/>
      </c>
      <c r="R352" s="458"/>
      <c r="S352" s="458"/>
      <c r="T352" s="458"/>
      <c r="U352" s="506"/>
      <c r="V352" s="505" t="str">
        <f>IF(Calcu!B208=TRUE,Calcu!H208*H$328,"")</f>
        <v/>
      </c>
      <c r="W352" s="458"/>
      <c r="X352" s="458"/>
      <c r="Y352" s="458"/>
      <c r="Z352" s="506"/>
      <c r="AA352" s="505" t="str">
        <f>IF(Calcu!B208=TRUE,Calcu!I208*H$328,"")</f>
        <v/>
      </c>
      <c r="AB352" s="458"/>
      <c r="AC352" s="458"/>
      <c r="AD352" s="458"/>
      <c r="AE352" s="506"/>
      <c r="AF352" s="505" t="str">
        <f>Calcu!M208</f>
        <v/>
      </c>
      <c r="AG352" s="458"/>
      <c r="AH352" s="458"/>
      <c r="AI352" s="458"/>
      <c r="AJ352" s="506"/>
      <c r="AK352" s="505" t="str">
        <f>Calcu!K208</f>
        <v/>
      </c>
      <c r="AL352" s="458"/>
      <c r="AM352" s="458"/>
      <c r="AN352" s="458"/>
      <c r="AO352" s="506"/>
    </row>
    <row r="353" spans="1:59" ht="18.75" customHeight="1">
      <c r="A353" s="57"/>
      <c r="B353" s="505" t="str">
        <f>Calcu!T209</f>
        <v/>
      </c>
      <c r="C353" s="458"/>
      <c r="D353" s="458"/>
      <c r="E353" s="458"/>
      <c r="F353" s="506"/>
      <c r="G353" s="505" t="str">
        <f>IF(Calcu!B209=TRUE,Calcu!E209*$H$328,"")</f>
        <v/>
      </c>
      <c r="H353" s="458"/>
      <c r="I353" s="458"/>
      <c r="J353" s="458"/>
      <c r="K353" s="506"/>
      <c r="L353" s="505" t="str">
        <f>IF(Calcu!B209=TRUE,Calcu!F209*H$328,"")</f>
        <v/>
      </c>
      <c r="M353" s="458"/>
      <c r="N353" s="458"/>
      <c r="O353" s="458"/>
      <c r="P353" s="506"/>
      <c r="Q353" s="505" t="str">
        <f>IF(Calcu!B209=TRUE,Calcu!G209*H$328,"")</f>
        <v/>
      </c>
      <c r="R353" s="458"/>
      <c r="S353" s="458"/>
      <c r="T353" s="458"/>
      <c r="U353" s="506"/>
      <c r="V353" s="505" t="str">
        <f>IF(Calcu!B209=TRUE,Calcu!H209*H$328,"")</f>
        <v/>
      </c>
      <c r="W353" s="458"/>
      <c r="X353" s="458"/>
      <c r="Y353" s="458"/>
      <c r="Z353" s="506"/>
      <c r="AA353" s="505" t="str">
        <f>IF(Calcu!B209=TRUE,Calcu!I209*H$328,"")</f>
        <v/>
      </c>
      <c r="AB353" s="458"/>
      <c r="AC353" s="458"/>
      <c r="AD353" s="458"/>
      <c r="AE353" s="506"/>
      <c r="AF353" s="505" t="str">
        <f>Calcu!M209</f>
        <v/>
      </c>
      <c r="AG353" s="458"/>
      <c r="AH353" s="458"/>
      <c r="AI353" s="458"/>
      <c r="AJ353" s="506"/>
      <c r="AK353" s="505" t="str">
        <f>Calcu!K209</f>
        <v/>
      </c>
      <c r="AL353" s="458"/>
      <c r="AM353" s="458"/>
      <c r="AN353" s="458"/>
      <c r="AO353" s="506"/>
    </row>
    <row r="354" spans="1:59" ht="18.75" customHeight="1">
      <c r="A354" s="57"/>
      <c r="B354" s="282"/>
      <c r="C354" s="282"/>
      <c r="D354" s="282"/>
      <c r="E354" s="282"/>
      <c r="F354" s="282"/>
      <c r="G354" s="282"/>
      <c r="H354" s="282"/>
      <c r="I354" s="282"/>
      <c r="J354" s="282"/>
      <c r="K354" s="282"/>
      <c r="L354" s="282"/>
      <c r="M354" s="282"/>
      <c r="N354" s="282"/>
      <c r="O354" s="282"/>
      <c r="P354" s="282"/>
      <c r="Q354" s="282"/>
      <c r="R354" s="282"/>
      <c r="S354" s="282"/>
      <c r="T354" s="282"/>
      <c r="U354" s="282"/>
      <c r="V354" s="282"/>
      <c r="W354" s="282"/>
      <c r="X354" s="282"/>
      <c r="Y354" s="282"/>
      <c r="Z354" s="282"/>
      <c r="AA354" s="282"/>
      <c r="AB354" s="282"/>
      <c r="AC354" s="282"/>
      <c r="AD354" s="282"/>
      <c r="AE354" s="282"/>
      <c r="AF354" s="282"/>
      <c r="AG354" s="282"/>
      <c r="AH354" s="282"/>
      <c r="AI354" s="282"/>
      <c r="AJ354" s="282"/>
      <c r="AK354" s="282"/>
      <c r="AL354" s="282"/>
      <c r="AM354" s="282"/>
      <c r="AN354" s="282"/>
      <c r="AO354" s="282"/>
      <c r="AP354" s="282"/>
      <c r="AQ354" s="282"/>
      <c r="AR354" s="282"/>
      <c r="AS354" s="282"/>
      <c r="AT354" s="282"/>
    </row>
    <row r="355" spans="1:59" ht="18.75" customHeight="1">
      <c r="A355" s="60" t="s">
        <v>319</v>
      </c>
      <c r="B355" s="230"/>
      <c r="C355" s="230"/>
      <c r="D355" s="230"/>
      <c r="E355" s="230"/>
      <c r="F355" s="230"/>
      <c r="G355" s="230"/>
      <c r="H355" s="230"/>
      <c r="I355" s="230"/>
      <c r="J355" s="230"/>
      <c r="K355" s="230"/>
      <c r="L355" s="230"/>
      <c r="M355" s="230"/>
      <c r="N355" s="230"/>
      <c r="O355" s="230"/>
      <c r="P355" s="230"/>
      <c r="Q355" s="230"/>
      <c r="R355" s="230"/>
      <c r="S355" s="230"/>
      <c r="T355" s="230"/>
      <c r="U355" s="230"/>
      <c r="V355" s="230"/>
      <c r="W355" s="230"/>
      <c r="X355" s="230"/>
      <c r="Y355" s="230"/>
      <c r="Z355" s="230"/>
      <c r="AA355" s="230"/>
      <c r="AB355" s="230"/>
      <c r="AC355" s="230"/>
      <c r="AD355" s="230"/>
      <c r="AE355" s="230"/>
      <c r="AF355" s="230"/>
      <c r="AG355" s="230"/>
      <c r="AH355" s="230"/>
      <c r="AI355" s="230"/>
      <c r="AJ355" s="230"/>
      <c r="AK355" s="230"/>
      <c r="AL355" s="230"/>
      <c r="AM355" s="230"/>
      <c r="AN355" s="230"/>
      <c r="AO355" s="230"/>
      <c r="AP355" s="230"/>
      <c r="AQ355" s="230"/>
      <c r="AR355" s="230"/>
      <c r="AS355" s="230"/>
      <c r="AT355" s="230"/>
    </row>
    <row r="356" spans="1:59" ht="18.75" customHeight="1">
      <c r="A356" s="230"/>
      <c r="B356" s="490"/>
      <c r="C356" s="491"/>
      <c r="D356" s="474"/>
      <c r="E356" s="475"/>
      <c r="F356" s="475"/>
      <c r="G356" s="476"/>
      <c r="H356" s="468">
        <v>1</v>
      </c>
      <c r="I356" s="468"/>
      <c r="J356" s="468"/>
      <c r="K356" s="468"/>
      <c r="L356" s="468"/>
      <c r="M356" s="468"/>
      <c r="N356" s="468"/>
      <c r="O356" s="474">
        <v>2</v>
      </c>
      <c r="P356" s="475"/>
      <c r="Q356" s="475"/>
      <c r="R356" s="475"/>
      <c r="S356" s="475"/>
      <c r="T356" s="475"/>
      <c r="U356" s="475"/>
      <c r="V356" s="475"/>
      <c r="W356" s="475"/>
      <c r="X356" s="475"/>
      <c r="Y356" s="475"/>
      <c r="Z356" s="475"/>
      <c r="AA356" s="476"/>
      <c r="AB356" s="468">
        <v>3</v>
      </c>
      <c r="AC356" s="468"/>
      <c r="AD356" s="468"/>
      <c r="AE356" s="468"/>
      <c r="AF356" s="468"/>
      <c r="AG356" s="474">
        <v>4</v>
      </c>
      <c r="AH356" s="475"/>
      <c r="AI356" s="475"/>
      <c r="AJ356" s="475"/>
      <c r="AK356" s="475"/>
      <c r="AL356" s="475"/>
      <c r="AM356" s="475"/>
      <c r="AN356" s="475"/>
      <c r="AO356" s="476"/>
      <c r="AP356" s="474">
        <v>5</v>
      </c>
      <c r="AQ356" s="475"/>
      <c r="AR356" s="475"/>
      <c r="AS356" s="475"/>
      <c r="AT356" s="475"/>
      <c r="AU356" s="475"/>
      <c r="AV356" s="475"/>
      <c r="AW356" s="475"/>
      <c r="AX356" s="475"/>
      <c r="AY356" s="475"/>
      <c r="AZ356" s="475"/>
      <c r="BA356" s="475"/>
      <c r="BB356" s="476"/>
      <c r="BC356" s="468">
        <v>6</v>
      </c>
      <c r="BD356" s="468"/>
      <c r="BE356" s="468"/>
      <c r="BF356" s="468"/>
    </row>
    <row r="357" spans="1:59" ht="18.75" customHeight="1">
      <c r="A357" s="230"/>
      <c r="B357" s="517"/>
      <c r="C357" s="518"/>
      <c r="D357" s="490" t="s">
        <v>159</v>
      </c>
      <c r="E357" s="432"/>
      <c r="F357" s="432"/>
      <c r="G357" s="491"/>
      <c r="H357" s="492" t="s">
        <v>160</v>
      </c>
      <c r="I357" s="492"/>
      <c r="J357" s="492"/>
      <c r="K357" s="492"/>
      <c r="L357" s="492"/>
      <c r="M357" s="492"/>
      <c r="N357" s="492"/>
      <c r="O357" s="490" t="s">
        <v>162</v>
      </c>
      <c r="P357" s="432"/>
      <c r="Q357" s="432"/>
      <c r="R357" s="432"/>
      <c r="S357" s="432"/>
      <c r="T357" s="432"/>
      <c r="U357" s="432"/>
      <c r="V357" s="432"/>
      <c r="W357" s="432"/>
      <c r="X357" s="432"/>
      <c r="Y357" s="432"/>
      <c r="Z357" s="432"/>
      <c r="AA357" s="491"/>
      <c r="AB357" s="492" t="s">
        <v>168</v>
      </c>
      <c r="AC357" s="492"/>
      <c r="AD357" s="492"/>
      <c r="AE357" s="492"/>
      <c r="AF357" s="492"/>
      <c r="AG357" s="490" t="s">
        <v>169</v>
      </c>
      <c r="AH357" s="432"/>
      <c r="AI357" s="432"/>
      <c r="AJ357" s="432"/>
      <c r="AK357" s="432"/>
      <c r="AL357" s="432"/>
      <c r="AM357" s="432"/>
      <c r="AN357" s="432"/>
      <c r="AO357" s="491"/>
      <c r="AP357" s="490" t="s">
        <v>325</v>
      </c>
      <c r="AQ357" s="432"/>
      <c r="AR357" s="432"/>
      <c r="AS357" s="432"/>
      <c r="AT357" s="432"/>
      <c r="AU357" s="432"/>
      <c r="AV357" s="432"/>
      <c r="AW357" s="432"/>
      <c r="AX357" s="432"/>
      <c r="AY357" s="432"/>
      <c r="AZ357" s="432"/>
      <c r="BA357" s="432"/>
      <c r="BB357" s="491"/>
      <c r="BC357" s="492" t="s">
        <v>171</v>
      </c>
      <c r="BD357" s="492"/>
      <c r="BE357" s="492"/>
      <c r="BF357" s="492"/>
    </row>
    <row r="358" spans="1:59" ht="18.75" customHeight="1">
      <c r="A358" s="230"/>
      <c r="B358" s="519"/>
      <c r="C358" s="520"/>
      <c r="D358" s="527" t="s">
        <v>327</v>
      </c>
      <c r="E358" s="461"/>
      <c r="F358" s="461"/>
      <c r="G358" s="528"/>
      <c r="H358" s="496" t="s">
        <v>328</v>
      </c>
      <c r="I358" s="496"/>
      <c r="J358" s="496"/>
      <c r="K358" s="496"/>
      <c r="L358" s="496"/>
      <c r="M358" s="496"/>
      <c r="N358" s="496"/>
      <c r="O358" s="493" t="s">
        <v>329</v>
      </c>
      <c r="P358" s="494"/>
      <c r="Q358" s="494"/>
      <c r="R358" s="494"/>
      <c r="S358" s="494"/>
      <c r="T358" s="494"/>
      <c r="U358" s="494"/>
      <c r="V358" s="494"/>
      <c r="W358" s="494"/>
      <c r="X358" s="494"/>
      <c r="Y358" s="494"/>
      <c r="Z358" s="494"/>
      <c r="AA358" s="495"/>
      <c r="AB358" s="496"/>
      <c r="AC358" s="496"/>
      <c r="AD358" s="496"/>
      <c r="AE358" s="496"/>
      <c r="AF358" s="496"/>
      <c r="AG358" s="493" t="s">
        <v>330</v>
      </c>
      <c r="AH358" s="494"/>
      <c r="AI358" s="494"/>
      <c r="AJ358" s="494"/>
      <c r="AK358" s="494"/>
      <c r="AL358" s="494"/>
      <c r="AM358" s="494"/>
      <c r="AN358" s="494"/>
      <c r="AO358" s="495"/>
      <c r="AP358" s="493" t="s">
        <v>331</v>
      </c>
      <c r="AQ358" s="494"/>
      <c r="AR358" s="494"/>
      <c r="AS358" s="494"/>
      <c r="AT358" s="494"/>
      <c r="AU358" s="494"/>
      <c r="AV358" s="494"/>
      <c r="AW358" s="494"/>
      <c r="AX358" s="494"/>
      <c r="AY358" s="494"/>
      <c r="AZ358" s="494"/>
      <c r="BA358" s="494"/>
      <c r="BB358" s="495"/>
      <c r="BC358" s="496"/>
      <c r="BD358" s="496"/>
      <c r="BE358" s="496"/>
      <c r="BF358" s="496"/>
    </row>
    <row r="359" spans="1:59" ht="18.75" customHeight="1">
      <c r="A359" s="230"/>
      <c r="B359" s="468" t="s">
        <v>174</v>
      </c>
      <c r="C359" s="468"/>
      <c r="D359" s="514" t="s">
        <v>308</v>
      </c>
      <c r="E359" s="515"/>
      <c r="F359" s="515"/>
      <c r="G359" s="516"/>
      <c r="H359" s="525" t="e">
        <f ca="1">Calcu!E214</f>
        <v>#N/A</v>
      </c>
      <c r="I359" s="526"/>
      <c r="J359" s="526"/>
      <c r="K359" s="526"/>
      <c r="L359" s="526"/>
      <c r="M359" s="521" t="str">
        <f>Calcu!F214</f>
        <v>mm</v>
      </c>
      <c r="N359" s="522"/>
      <c r="O359" s="456" t="e">
        <f ca="1">Calcu!K214</f>
        <v>#N/A</v>
      </c>
      <c r="P359" s="457"/>
      <c r="Q359" s="457"/>
      <c r="R359" s="242"/>
      <c r="S359" s="279"/>
      <c r="T359" s="458" t="e">
        <f ca="1">Calcu!L214</f>
        <v>#N/A</v>
      </c>
      <c r="U359" s="458"/>
      <c r="V359" s="458"/>
      <c r="W359" s="280"/>
      <c r="X359" s="280"/>
      <c r="Y359" s="280"/>
      <c r="Z359" s="466" t="str">
        <f>Calcu!M214</f>
        <v>μm</v>
      </c>
      <c r="AA359" s="467"/>
      <c r="AB359" s="468" t="str">
        <f>Calcu!N214</f>
        <v>정규</v>
      </c>
      <c r="AC359" s="468"/>
      <c r="AD359" s="468"/>
      <c r="AE359" s="468"/>
      <c r="AF359" s="468"/>
      <c r="AG359" s="474">
        <f>Calcu!Q214</f>
        <v>1</v>
      </c>
      <c r="AH359" s="475"/>
      <c r="AI359" s="475"/>
      <c r="AJ359" s="475"/>
      <c r="AK359" s="475"/>
      <c r="AL359" s="475"/>
      <c r="AM359" s="475"/>
      <c r="AN359" s="475"/>
      <c r="AO359" s="476"/>
      <c r="AP359" s="456" t="e">
        <f ca="1">Calcu!S214</f>
        <v>#N/A</v>
      </c>
      <c r="AQ359" s="457"/>
      <c r="AR359" s="457"/>
      <c r="AS359" s="242"/>
      <c r="AT359" s="279"/>
      <c r="AU359" s="458" t="e">
        <f ca="1">Calcu!T214</f>
        <v>#N/A</v>
      </c>
      <c r="AV359" s="458"/>
      <c r="AW359" s="458"/>
      <c r="AX359" s="280"/>
      <c r="AY359" s="280"/>
      <c r="AZ359" s="280"/>
      <c r="BA359" s="466" t="str">
        <f>Calcu!U214</f>
        <v>μm</v>
      </c>
      <c r="BB359" s="467"/>
      <c r="BC359" s="468" t="str">
        <f>Calcu!V214</f>
        <v>∞</v>
      </c>
      <c r="BD359" s="468"/>
      <c r="BE359" s="468"/>
      <c r="BF359" s="468"/>
    </row>
    <row r="360" spans="1:59" ht="18.75" customHeight="1">
      <c r="A360" s="230"/>
      <c r="B360" s="468" t="s">
        <v>182</v>
      </c>
      <c r="C360" s="468"/>
      <c r="D360" s="514" t="s">
        <v>310</v>
      </c>
      <c r="E360" s="515"/>
      <c r="F360" s="515"/>
      <c r="G360" s="516"/>
      <c r="H360" s="525" t="e">
        <f ca="1">Calcu!E215</f>
        <v>#N/A</v>
      </c>
      <c r="I360" s="526"/>
      <c r="J360" s="526"/>
      <c r="K360" s="526"/>
      <c r="L360" s="526"/>
      <c r="M360" s="521" t="str">
        <f>Calcu!F215</f>
        <v>mm</v>
      </c>
      <c r="N360" s="522"/>
      <c r="O360" s="486">
        <f>Calcu!K215</f>
        <v>0</v>
      </c>
      <c r="P360" s="487"/>
      <c r="Q360" s="487"/>
      <c r="R360" s="487"/>
      <c r="S360" s="487"/>
      <c r="T360" s="487"/>
      <c r="U360" s="487"/>
      <c r="V360" s="488" t="str">
        <f>Calcu!M215</f>
        <v>μm</v>
      </c>
      <c r="W360" s="488"/>
      <c r="X360" s="488"/>
      <c r="Y360" s="488"/>
      <c r="Z360" s="488"/>
      <c r="AA360" s="489"/>
      <c r="AB360" s="468" t="str">
        <f>Calcu!N215</f>
        <v>t</v>
      </c>
      <c r="AC360" s="468"/>
      <c r="AD360" s="468"/>
      <c r="AE360" s="468"/>
      <c r="AF360" s="468"/>
      <c r="AG360" s="474">
        <f>Calcu!Q215</f>
        <v>-1</v>
      </c>
      <c r="AH360" s="475"/>
      <c r="AI360" s="475"/>
      <c r="AJ360" s="475"/>
      <c r="AK360" s="475"/>
      <c r="AL360" s="475"/>
      <c r="AM360" s="475"/>
      <c r="AN360" s="475"/>
      <c r="AO360" s="476"/>
      <c r="AP360" s="486">
        <f>Calcu!S215</f>
        <v>0</v>
      </c>
      <c r="AQ360" s="487"/>
      <c r="AR360" s="487"/>
      <c r="AS360" s="487"/>
      <c r="AT360" s="487"/>
      <c r="AU360" s="487">
        <v>0</v>
      </c>
      <c r="AV360" s="487"/>
      <c r="AW360" s="488" t="str">
        <f>Calcu!U215</f>
        <v>μm</v>
      </c>
      <c r="AX360" s="488"/>
      <c r="AY360" s="488"/>
      <c r="AZ360" s="488"/>
      <c r="BA360" s="488"/>
      <c r="BB360" s="489"/>
      <c r="BC360" s="468">
        <f>Calcu!V215</f>
        <v>4</v>
      </c>
      <c r="BD360" s="468"/>
      <c r="BE360" s="468"/>
      <c r="BF360" s="468"/>
    </row>
    <row r="361" spans="1:59" ht="18.75" customHeight="1">
      <c r="A361" s="230"/>
      <c r="B361" s="468" t="s">
        <v>261</v>
      </c>
      <c r="C361" s="468"/>
      <c r="D361" s="514"/>
      <c r="E361" s="515"/>
      <c r="F361" s="515"/>
      <c r="G361" s="516"/>
      <c r="H361" s="525" t="e">
        <f ca="1">Calcu!E216</f>
        <v>#N/A</v>
      </c>
      <c r="I361" s="526"/>
      <c r="J361" s="526"/>
      <c r="K361" s="526"/>
      <c r="L361" s="526"/>
      <c r="M361" s="521" t="str">
        <f>Calcu!F216</f>
        <v>/℃</v>
      </c>
      <c r="N361" s="522"/>
      <c r="O361" s="484">
        <f>Calcu!L216</f>
        <v>4.0824829046386305E-7</v>
      </c>
      <c r="P361" s="485"/>
      <c r="Q361" s="485"/>
      <c r="R361" s="485"/>
      <c r="S361" s="485"/>
      <c r="T361" s="485"/>
      <c r="U361" s="485"/>
      <c r="V361" s="485"/>
      <c r="W361" s="485"/>
      <c r="X361" s="466" t="str">
        <f>Calcu!M216</f>
        <v>/℃</v>
      </c>
      <c r="Y361" s="466"/>
      <c r="Z361" s="466"/>
      <c r="AA361" s="467"/>
      <c r="AB361" s="468" t="str">
        <f>Calcu!N216</f>
        <v>삼각형</v>
      </c>
      <c r="AC361" s="468"/>
      <c r="AD361" s="468"/>
      <c r="AE361" s="468"/>
      <c r="AF361" s="468"/>
      <c r="AG361" s="481">
        <f>Calcu!Q216</f>
        <v>-200</v>
      </c>
      <c r="AH361" s="466"/>
      <c r="AI361" s="466"/>
      <c r="AJ361" s="466"/>
      <c r="AK361" s="466" t="s">
        <v>337</v>
      </c>
      <c r="AL361" s="466"/>
      <c r="AM361" s="466"/>
      <c r="AN361" s="466"/>
      <c r="AO361" s="467"/>
      <c r="AP361" s="482">
        <f>Calcu!T216</f>
        <v>8.1649658092772609E-5</v>
      </c>
      <c r="AQ361" s="483"/>
      <c r="AR361" s="483"/>
      <c r="AS361" s="483"/>
      <c r="AT361" s="483"/>
      <c r="AU361" s="483" t="s">
        <v>466</v>
      </c>
      <c r="AV361" s="483"/>
      <c r="AW361" s="466" t="s">
        <v>338</v>
      </c>
      <c r="AX361" s="466"/>
      <c r="AY361" s="466"/>
      <c r="AZ361" s="466"/>
      <c r="BA361" s="466"/>
      <c r="BB361" s="467"/>
      <c r="BC361" s="468">
        <f>Calcu!V216</f>
        <v>100</v>
      </c>
      <c r="BD361" s="468"/>
      <c r="BE361" s="468"/>
      <c r="BF361" s="468"/>
    </row>
    <row r="362" spans="1:59" ht="18.75" customHeight="1">
      <c r="A362" s="230"/>
      <c r="B362" s="468" t="s">
        <v>264</v>
      </c>
      <c r="C362" s="468"/>
      <c r="D362" s="514" t="s">
        <v>248</v>
      </c>
      <c r="E362" s="515"/>
      <c r="F362" s="515"/>
      <c r="G362" s="516"/>
      <c r="H362" s="525" t="str">
        <f>Calcu!E217</f>
        <v/>
      </c>
      <c r="I362" s="526"/>
      <c r="J362" s="526"/>
      <c r="K362" s="526"/>
      <c r="L362" s="526"/>
      <c r="M362" s="521" t="str">
        <f>Calcu!F217</f>
        <v>℃</v>
      </c>
      <c r="N362" s="522"/>
      <c r="O362" s="486">
        <f>Calcu!L217</f>
        <v>0.11547005383792516</v>
      </c>
      <c r="P362" s="487"/>
      <c r="Q362" s="487"/>
      <c r="R362" s="487"/>
      <c r="S362" s="487"/>
      <c r="T362" s="487"/>
      <c r="U362" s="487"/>
      <c r="V362" s="488" t="str">
        <f>Calcu!M217</f>
        <v>℃</v>
      </c>
      <c r="W362" s="488"/>
      <c r="X362" s="488"/>
      <c r="Y362" s="488"/>
      <c r="Z362" s="488"/>
      <c r="AA362" s="489"/>
      <c r="AB362" s="468" t="str">
        <f>Calcu!N217</f>
        <v>직사각형</v>
      </c>
      <c r="AC362" s="468"/>
      <c r="AD362" s="468"/>
      <c r="AE362" s="468"/>
      <c r="AF362" s="468"/>
      <c r="AG362" s="481" t="e">
        <f ca="1">Calcu!Q217</f>
        <v>#N/A</v>
      </c>
      <c r="AH362" s="466"/>
      <c r="AI362" s="466"/>
      <c r="AJ362" s="466"/>
      <c r="AK362" s="466" t="s">
        <v>341</v>
      </c>
      <c r="AL362" s="466"/>
      <c r="AM362" s="466"/>
      <c r="AN362" s="466"/>
      <c r="AO362" s="467"/>
      <c r="AP362" s="482" t="e">
        <f ca="1">Calcu!T217</f>
        <v>#N/A</v>
      </c>
      <c r="AQ362" s="483"/>
      <c r="AR362" s="483"/>
      <c r="AS362" s="483"/>
      <c r="AT362" s="483"/>
      <c r="AU362" s="483" t="s">
        <v>467</v>
      </c>
      <c r="AV362" s="483"/>
      <c r="AW362" s="466" t="s">
        <v>338</v>
      </c>
      <c r="AX362" s="466"/>
      <c r="AY362" s="466"/>
      <c r="AZ362" s="466"/>
      <c r="BA362" s="466"/>
      <c r="BB362" s="467"/>
      <c r="BC362" s="468">
        <f>Calcu!V217</f>
        <v>12</v>
      </c>
      <c r="BD362" s="468"/>
      <c r="BE362" s="468"/>
      <c r="BF362" s="468"/>
    </row>
    <row r="363" spans="1:59" ht="18.75" customHeight="1">
      <c r="A363" s="230"/>
      <c r="B363" s="468" t="s">
        <v>194</v>
      </c>
      <c r="C363" s="468"/>
      <c r="D363" s="514" t="s">
        <v>249</v>
      </c>
      <c r="E363" s="515"/>
      <c r="F363" s="515"/>
      <c r="G363" s="516"/>
      <c r="H363" s="525" t="e">
        <f ca="1">Calcu!E218</f>
        <v>#N/A</v>
      </c>
      <c r="I363" s="526"/>
      <c r="J363" s="526"/>
      <c r="K363" s="526"/>
      <c r="L363" s="526"/>
      <c r="M363" s="521" t="str">
        <f>Calcu!F218</f>
        <v>/℃</v>
      </c>
      <c r="N363" s="522"/>
      <c r="O363" s="484">
        <f>Calcu!L218</f>
        <v>8.1649658092772609E-7</v>
      </c>
      <c r="P363" s="485"/>
      <c r="Q363" s="485"/>
      <c r="R363" s="485"/>
      <c r="S363" s="485"/>
      <c r="T363" s="485"/>
      <c r="U363" s="485"/>
      <c r="V363" s="485"/>
      <c r="W363" s="485"/>
      <c r="X363" s="466" t="str">
        <f>Calcu!M218</f>
        <v>/℃</v>
      </c>
      <c r="Y363" s="466"/>
      <c r="Z363" s="466"/>
      <c r="AA363" s="467"/>
      <c r="AB363" s="468" t="str">
        <f>Calcu!N218</f>
        <v>삼각형</v>
      </c>
      <c r="AC363" s="468"/>
      <c r="AD363" s="468"/>
      <c r="AE363" s="468"/>
      <c r="AF363" s="468"/>
      <c r="AG363" s="481">
        <f>Calcu!Q218</f>
        <v>-100</v>
      </c>
      <c r="AH363" s="466"/>
      <c r="AI363" s="466"/>
      <c r="AJ363" s="466"/>
      <c r="AK363" s="466" t="s">
        <v>337</v>
      </c>
      <c r="AL363" s="466"/>
      <c r="AM363" s="466"/>
      <c r="AN363" s="466"/>
      <c r="AO363" s="467"/>
      <c r="AP363" s="482">
        <f>Calcu!T218</f>
        <v>8.1649658092772609E-5</v>
      </c>
      <c r="AQ363" s="483"/>
      <c r="AR363" s="483"/>
      <c r="AS363" s="483"/>
      <c r="AT363" s="483"/>
      <c r="AU363" s="483" t="s">
        <v>466</v>
      </c>
      <c r="AV363" s="483"/>
      <c r="AW363" s="466" t="s">
        <v>338</v>
      </c>
      <c r="AX363" s="466"/>
      <c r="AY363" s="466"/>
      <c r="AZ363" s="466"/>
      <c r="BA363" s="466"/>
      <c r="BB363" s="467"/>
      <c r="BC363" s="468">
        <f>Calcu!V218</f>
        <v>100</v>
      </c>
      <c r="BD363" s="468"/>
      <c r="BE363" s="468"/>
      <c r="BF363" s="468"/>
    </row>
    <row r="364" spans="1:59" ht="18.75" customHeight="1">
      <c r="A364" s="230"/>
      <c r="B364" s="468" t="s">
        <v>199</v>
      </c>
      <c r="C364" s="468"/>
      <c r="D364" s="514" t="s">
        <v>250</v>
      </c>
      <c r="E364" s="515"/>
      <c r="F364" s="515"/>
      <c r="G364" s="516"/>
      <c r="H364" s="525">
        <f>Calcu!E219</f>
        <v>0.1</v>
      </c>
      <c r="I364" s="526"/>
      <c r="J364" s="526"/>
      <c r="K364" s="526"/>
      <c r="L364" s="526"/>
      <c r="M364" s="521" t="str">
        <f>Calcu!F219</f>
        <v>℃</v>
      </c>
      <c r="N364" s="522"/>
      <c r="O364" s="486">
        <f>Calcu!L219</f>
        <v>0.57735026918962584</v>
      </c>
      <c r="P364" s="487"/>
      <c r="Q364" s="487"/>
      <c r="R364" s="487"/>
      <c r="S364" s="487"/>
      <c r="T364" s="487"/>
      <c r="U364" s="487"/>
      <c r="V364" s="488" t="str">
        <f>Calcu!M219</f>
        <v>℃</v>
      </c>
      <c r="W364" s="488"/>
      <c r="X364" s="488"/>
      <c r="Y364" s="488"/>
      <c r="Z364" s="488"/>
      <c r="AA364" s="489"/>
      <c r="AB364" s="468" t="str">
        <f>Calcu!N219</f>
        <v>직사각형</v>
      </c>
      <c r="AC364" s="468"/>
      <c r="AD364" s="468"/>
      <c r="AE364" s="468"/>
      <c r="AF364" s="468"/>
      <c r="AG364" s="481" t="e">
        <f ca="1">Calcu!Q219</f>
        <v>#N/A</v>
      </c>
      <c r="AH364" s="466"/>
      <c r="AI364" s="466"/>
      <c r="AJ364" s="466"/>
      <c r="AK364" s="466" t="s">
        <v>341</v>
      </c>
      <c r="AL364" s="466"/>
      <c r="AM364" s="466"/>
      <c r="AN364" s="466"/>
      <c r="AO364" s="467"/>
      <c r="AP364" s="482" t="e">
        <f ca="1">Calcu!T219</f>
        <v>#N/A</v>
      </c>
      <c r="AQ364" s="483"/>
      <c r="AR364" s="483"/>
      <c r="AS364" s="483"/>
      <c r="AT364" s="483"/>
      <c r="AU364" s="483" t="s">
        <v>467</v>
      </c>
      <c r="AV364" s="483"/>
      <c r="AW364" s="466" t="s">
        <v>338</v>
      </c>
      <c r="AX364" s="466"/>
      <c r="AY364" s="466"/>
      <c r="AZ364" s="466"/>
      <c r="BA364" s="466"/>
      <c r="BB364" s="467"/>
      <c r="BC364" s="468">
        <f>Calcu!V219</f>
        <v>12</v>
      </c>
      <c r="BD364" s="468"/>
      <c r="BE364" s="468"/>
      <c r="BF364" s="468"/>
    </row>
    <row r="365" spans="1:59" ht="18.75" customHeight="1">
      <c r="A365" s="230"/>
      <c r="B365" s="468" t="s">
        <v>202</v>
      </c>
      <c r="C365" s="468"/>
      <c r="D365" s="514" t="s">
        <v>622</v>
      </c>
      <c r="E365" s="515"/>
      <c r="F365" s="515"/>
      <c r="G365" s="516"/>
      <c r="H365" s="525">
        <f>Calcu!E220</f>
        <v>0</v>
      </c>
      <c r="I365" s="526"/>
      <c r="J365" s="526"/>
      <c r="K365" s="526"/>
      <c r="L365" s="526"/>
      <c r="M365" s="521" t="str">
        <f>Calcu!F220</f>
        <v>mm</v>
      </c>
      <c r="N365" s="522"/>
      <c r="O365" s="486">
        <f>Calcu!K220</f>
        <v>0</v>
      </c>
      <c r="P365" s="487"/>
      <c r="Q365" s="487"/>
      <c r="R365" s="487"/>
      <c r="S365" s="487"/>
      <c r="T365" s="487"/>
      <c r="U365" s="487"/>
      <c r="V365" s="488" t="str">
        <f>Calcu!M220</f>
        <v>μm</v>
      </c>
      <c r="W365" s="488"/>
      <c r="X365" s="488"/>
      <c r="Y365" s="488"/>
      <c r="Z365" s="488"/>
      <c r="AA365" s="489"/>
      <c r="AB365" s="468" t="str">
        <f>Calcu!N220</f>
        <v>직사각형</v>
      </c>
      <c r="AC365" s="468"/>
      <c r="AD365" s="468"/>
      <c r="AE365" s="468"/>
      <c r="AF365" s="468"/>
      <c r="AG365" s="474">
        <f>Calcu!Q220</f>
        <v>1</v>
      </c>
      <c r="AH365" s="475"/>
      <c r="AI365" s="475"/>
      <c r="AJ365" s="475"/>
      <c r="AK365" s="475"/>
      <c r="AL365" s="475"/>
      <c r="AM365" s="475"/>
      <c r="AN365" s="475"/>
      <c r="AO365" s="476"/>
      <c r="AP365" s="486">
        <f>Calcu!S220</f>
        <v>0</v>
      </c>
      <c r="AQ365" s="487"/>
      <c r="AR365" s="487"/>
      <c r="AS365" s="487"/>
      <c r="AT365" s="487"/>
      <c r="AU365" s="487">
        <v>0</v>
      </c>
      <c r="AV365" s="487"/>
      <c r="AW365" s="488" t="str">
        <f>Calcu!U220</f>
        <v>μm</v>
      </c>
      <c r="AX365" s="488"/>
      <c r="AY365" s="488"/>
      <c r="AZ365" s="488"/>
      <c r="BA365" s="488"/>
      <c r="BB365" s="489"/>
      <c r="BC365" s="468" t="str">
        <f>Calcu!V220</f>
        <v>∞</v>
      </c>
      <c r="BD365" s="468"/>
      <c r="BE365" s="468"/>
      <c r="BF365" s="468"/>
    </row>
    <row r="366" spans="1:59" ht="18.75" customHeight="1">
      <c r="A366" s="230"/>
      <c r="B366" s="468" t="s">
        <v>502</v>
      </c>
      <c r="C366" s="468"/>
      <c r="D366" s="514" t="s">
        <v>306</v>
      </c>
      <c r="E366" s="515"/>
      <c r="F366" s="515"/>
      <c r="G366" s="516"/>
      <c r="H366" s="525" t="e">
        <f ca="1">Calcu!E221</f>
        <v>#N/A</v>
      </c>
      <c r="I366" s="526"/>
      <c r="J366" s="526"/>
      <c r="K366" s="526"/>
      <c r="L366" s="526"/>
      <c r="M366" s="521" t="str">
        <f>Calcu!F221</f>
        <v>mm</v>
      </c>
      <c r="N366" s="522"/>
      <c r="O366" s="474"/>
      <c r="P366" s="475"/>
      <c r="Q366" s="475"/>
      <c r="R366" s="475"/>
      <c r="S366" s="475"/>
      <c r="T366" s="475"/>
      <c r="U366" s="475"/>
      <c r="V366" s="475"/>
      <c r="W366" s="475"/>
      <c r="X366" s="475"/>
      <c r="Y366" s="475"/>
      <c r="Z366" s="475"/>
      <c r="AA366" s="476"/>
      <c r="AB366" s="468"/>
      <c r="AC366" s="468"/>
      <c r="AD366" s="468"/>
      <c r="AE366" s="468"/>
      <c r="AF366" s="468"/>
      <c r="AG366" s="474"/>
      <c r="AH366" s="475"/>
      <c r="AI366" s="475"/>
      <c r="AJ366" s="475"/>
      <c r="AK366" s="475"/>
      <c r="AL366" s="475"/>
      <c r="AM366" s="475"/>
      <c r="AN366" s="475"/>
      <c r="AO366" s="476"/>
      <c r="AP366" s="456" t="e">
        <f ca="1">Calcu!S221</f>
        <v>#N/A</v>
      </c>
      <c r="AQ366" s="457"/>
      <c r="AR366" s="457"/>
      <c r="AS366" s="242"/>
      <c r="AT366" s="279"/>
      <c r="AU366" s="458" t="e">
        <f ca="1">Calcu!T221</f>
        <v>#N/A</v>
      </c>
      <c r="AV366" s="458"/>
      <c r="AW366" s="458"/>
      <c r="AX366" s="280"/>
      <c r="AY366" s="280"/>
      <c r="AZ366" s="280"/>
      <c r="BA366" s="466" t="str">
        <f>Calcu!U221</f>
        <v>μm</v>
      </c>
      <c r="BB366" s="467"/>
      <c r="BC366" s="468" t="e">
        <f ca="1">Calcu!V221</f>
        <v>#N/A</v>
      </c>
      <c r="BD366" s="468"/>
      <c r="BE366" s="468"/>
      <c r="BF366" s="468"/>
    </row>
    <row r="367" spans="1:59" ht="18.75" customHeight="1">
      <c r="A367" s="230"/>
      <c r="B367" s="230"/>
      <c r="C367" s="230"/>
      <c r="D367" s="230"/>
      <c r="E367" s="230"/>
      <c r="F367" s="230"/>
      <c r="G367" s="230"/>
      <c r="H367" s="230"/>
      <c r="I367" s="230"/>
      <c r="J367" s="230"/>
      <c r="K367" s="230"/>
      <c r="L367" s="230"/>
      <c r="M367" s="230"/>
      <c r="N367" s="230"/>
      <c r="O367" s="230"/>
      <c r="P367" s="230"/>
      <c r="Q367" s="230"/>
      <c r="R367" s="230"/>
      <c r="S367" s="230"/>
      <c r="T367" s="230"/>
      <c r="U367" s="230"/>
      <c r="V367" s="230"/>
      <c r="W367" s="230"/>
      <c r="X367" s="230"/>
      <c r="Y367" s="230"/>
      <c r="Z367" s="230"/>
      <c r="AA367" s="230"/>
      <c r="AB367" s="230"/>
      <c r="AC367" s="230"/>
      <c r="AD367" s="230"/>
      <c r="AE367" s="230"/>
      <c r="AF367" s="230"/>
      <c r="AG367" s="244" t="s">
        <v>511</v>
      </c>
      <c r="AH367" s="230"/>
      <c r="AI367" s="230"/>
      <c r="AJ367" s="230"/>
      <c r="AK367" s="230"/>
      <c r="AL367" s="230"/>
      <c r="AM367" s="230"/>
      <c r="AN367" s="230"/>
      <c r="AO367" s="230"/>
      <c r="AP367" s="230"/>
      <c r="AQ367" s="230"/>
      <c r="AR367" s="230"/>
      <c r="AS367" s="230"/>
      <c r="AT367" s="230"/>
    </row>
    <row r="368" spans="1:59" s="138" customFormat="1" ht="18.75" customHeight="1">
      <c r="B368" s="282"/>
      <c r="C368" s="57"/>
      <c r="D368" s="276"/>
      <c r="E368" s="276"/>
      <c r="F368" s="276"/>
      <c r="G368" s="282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82"/>
      <c r="AF368" s="276"/>
      <c r="AG368" s="282"/>
      <c r="AH368" s="282"/>
      <c r="AI368" s="282"/>
      <c r="AJ368" s="282"/>
      <c r="AK368" s="282"/>
      <c r="AL368" s="282"/>
      <c r="AM368" s="282"/>
      <c r="AN368" s="282"/>
      <c r="AO368" s="282"/>
      <c r="AP368" s="282"/>
      <c r="AQ368" s="282"/>
      <c r="AR368" s="282"/>
      <c r="AS368" s="282"/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/>
      <c r="BF368" s="282"/>
      <c r="BG368" s="282"/>
    </row>
    <row r="369" spans="1:75" s="138" customFormat="1" ht="18.75" customHeight="1">
      <c r="A369" s="57" t="s">
        <v>447</v>
      </c>
      <c r="B369" s="282"/>
      <c r="C369" s="282"/>
      <c r="D369" s="282"/>
      <c r="E369" s="282"/>
      <c r="F369" s="282"/>
      <c r="G369" s="282"/>
      <c r="H369" s="282"/>
      <c r="I369" s="282"/>
      <c r="J369" s="282"/>
      <c r="K369" s="282"/>
      <c r="L369" s="282"/>
      <c r="M369" s="282"/>
      <c r="N369" s="282"/>
      <c r="O369" s="282"/>
      <c r="P369" s="282"/>
      <c r="Q369" s="282"/>
      <c r="R369" s="282"/>
      <c r="S369" s="282"/>
      <c r="T369" s="282"/>
      <c r="U369" s="282"/>
      <c r="V369" s="282"/>
      <c r="W369" s="282"/>
      <c r="X369" s="282"/>
      <c r="Y369" s="282"/>
      <c r="Z369" s="282"/>
      <c r="AA369" s="282"/>
      <c r="AB369" s="282"/>
      <c r="AC369" s="282"/>
      <c r="AD369" s="282"/>
      <c r="AE369" s="282"/>
      <c r="AF369" s="282"/>
      <c r="AG369" s="282"/>
      <c r="AH369" s="282"/>
      <c r="AI369" s="282"/>
      <c r="AJ369" s="282"/>
      <c r="AK369" s="282"/>
      <c r="AL369" s="282"/>
      <c r="AM369" s="282"/>
      <c r="AN369" s="282"/>
      <c r="AO369" s="282"/>
      <c r="AP369" s="282"/>
      <c r="AQ369" s="282"/>
      <c r="AR369" s="282"/>
      <c r="AS369" s="282"/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/>
      <c r="BF369" s="282"/>
    </row>
    <row r="370" spans="1:75" s="138" customFormat="1" ht="18.75" customHeight="1">
      <c r="A370" s="282"/>
      <c r="B370" s="282"/>
      <c r="C370" s="282"/>
      <c r="D370" s="282"/>
      <c r="E370" s="282"/>
      <c r="F370" s="282"/>
      <c r="G370" s="282"/>
      <c r="H370" s="282"/>
      <c r="I370" s="282"/>
      <c r="J370" s="282"/>
      <c r="K370" s="282"/>
      <c r="L370" s="282"/>
      <c r="M370" s="282"/>
      <c r="N370" s="282"/>
      <c r="O370" s="282"/>
      <c r="P370" s="282"/>
      <c r="Q370" s="282"/>
      <c r="R370" s="282"/>
      <c r="S370" s="282"/>
      <c r="T370" s="282"/>
      <c r="U370" s="282"/>
      <c r="V370" s="282"/>
      <c r="W370" s="282"/>
      <c r="X370" s="282"/>
      <c r="Y370" s="282"/>
      <c r="Z370" s="282"/>
      <c r="AA370" s="282"/>
      <c r="AB370" s="282"/>
      <c r="AC370" s="282"/>
      <c r="AD370" s="282"/>
      <c r="AE370" s="276"/>
      <c r="AF370" s="282"/>
      <c r="AG370" s="282"/>
      <c r="AH370" s="282"/>
      <c r="AI370" s="282"/>
      <c r="AJ370" s="282"/>
      <c r="AK370" s="276"/>
      <c r="AL370" s="276"/>
      <c r="AM370" s="277"/>
      <c r="AN370" s="277"/>
      <c r="AO370" s="277"/>
      <c r="AP370" s="277"/>
      <c r="AQ370" s="276"/>
      <c r="AR370" s="282"/>
      <c r="AT370" s="252"/>
      <c r="AU370" s="252"/>
      <c r="AV370" s="252"/>
      <c r="AW370" s="276"/>
      <c r="AX370" s="276"/>
      <c r="AY370" s="282"/>
      <c r="BA370" s="282"/>
      <c r="BB370" s="282"/>
      <c r="BC370" s="282"/>
      <c r="BD370" s="282"/>
      <c r="BE370" s="282"/>
      <c r="BF370" s="282"/>
    </row>
    <row r="371" spans="1:75" s="138" customFormat="1" ht="18.75" customHeight="1">
      <c r="A371" s="282"/>
      <c r="B371" s="282"/>
      <c r="C371" s="282"/>
      <c r="D371" s="282"/>
      <c r="E371" s="282" t="s">
        <v>146</v>
      </c>
      <c r="F371" s="433" t="e">
        <f ca="1">AP359</f>
        <v>#N/A</v>
      </c>
      <c r="G371" s="433"/>
      <c r="H371" s="433"/>
      <c r="I371" s="276" t="s">
        <v>145</v>
      </c>
      <c r="J371" s="276"/>
      <c r="K371" s="431" t="s">
        <v>448</v>
      </c>
      <c r="L371" s="431"/>
      <c r="M371" s="529" t="e">
        <f ca="1">AU359</f>
        <v>#N/A</v>
      </c>
      <c r="N371" s="529"/>
      <c r="O371" s="529"/>
      <c r="P371" s="276" t="s">
        <v>338</v>
      </c>
      <c r="Q371" s="276"/>
      <c r="R371" s="282"/>
      <c r="T371" s="431" t="s">
        <v>448</v>
      </c>
      <c r="U371" s="431"/>
      <c r="V371" s="442">
        <f>AP360</f>
        <v>0</v>
      </c>
      <c r="W371" s="442"/>
      <c r="X371" s="442"/>
      <c r="Y371" s="276" t="s">
        <v>145</v>
      </c>
      <c r="Z371" s="276"/>
      <c r="AA371" s="431" t="s">
        <v>448</v>
      </c>
      <c r="AB371" s="431"/>
      <c r="AC371" s="443">
        <f>AP361</f>
        <v>8.1649658092772609E-5</v>
      </c>
      <c r="AD371" s="443"/>
      <c r="AE371" s="443"/>
      <c r="AF371" s="443"/>
      <c r="AG371" s="276" t="s">
        <v>338</v>
      </c>
      <c r="AH371" s="282"/>
      <c r="AK371" s="431" t="s">
        <v>448</v>
      </c>
      <c r="AL371" s="431"/>
      <c r="AM371" s="443" t="e">
        <f ca="1">AP362</f>
        <v>#N/A</v>
      </c>
      <c r="AN371" s="443"/>
      <c r="AO371" s="443"/>
      <c r="AP371" s="443"/>
      <c r="AQ371" s="276" t="s">
        <v>338</v>
      </c>
      <c r="AR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/>
      <c r="BF371" s="282"/>
    </row>
    <row r="372" spans="1:75" s="138" customFormat="1" ht="18.75" customHeight="1">
      <c r="A372" s="282"/>
      <c r="B372" s="282"/>
      <c r="C372" s="282"/>
      <c r="D372" s="282"/>
      <c r="E372" s="282"/>
      <c r="F372" s="431" t="s">
        <v>448</v>
      </c>
      <c r="G372" s="431"/>
      <c r="H372" s="443">
        <f>AP363</f>
        <v>8.1649658092772609E-5</v>
      </c>
      <c r="I372" s="443"/>
      <c r="J372" s="443"/>
      <c r="K372" s="443"/>
      <c r="L372" s="276" t="s">
        <v>338</v>
      </c>
      <c r="M372" s="282"/>
      <c r="P372" s="431" t="s">
        <v>448</v>
      </c>
      <c r="Q372" s="431"/>
      <c r="R372" s="443" t="e">
        <f ca="1">AP364</f>
        <v>#N/A</v>
      </c>
      <c r="S372" s="443"/>
      <c r="T372" s="443"/>
      <c r="U372" s="443"/>
      <c r="V372" s="276" t="s">
        <v>338</v>
      </c>
      <c r="W372" s="282"/>
      <c r="Z372" s="431" t="s">
        <v>448</v>
      </c>
      <c r="AA372" s="431"/>
      <c r="AB372" s="442">
        <f>AP365</f>
        <v>0</v>
      </c>
      <c r="AC372" s="442"/>
      <c r="AD372" s="442"/>
      <c r="AE372" s="276" t="s">
        <v>145</v>
      </c>
      <c r="AF372" s="276"/>
      <c r="AG372" s="281"/>
      <c r="AH372" s="276"/>
      <c r="AI372" s="276"/>
      <c r="AJ372" s="281"/>
      <c r="AK372" s="281"/>
      <c r="AL372" s="281"/>
      <c r="AM372" s="276"/>
      <c r="AN372" s="276"/>
      <c r="AO372" s="276"/>
      <c r="AP372" s="276"/>
      <c r="AQ372" s="282"/>
      <c r="AS372" s="282"/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/>
      <c r="BF372" s="282"/>
    </row>
    <row r="373" spans="1:75" s="58" customFormat="1" ht="18.75" customHeight="1">
      <c r="A373" s="276"/>
      <c r="B373" s="276"/>
      <c r="C373" s="276"/>
      <c r="D373" s="276"/>
      <c r="E373" s="282" t="s">
        <v>146</v>
      </c>
      <c r="F373" s="433" t="e">
        <f ca="1">AP366</f>
        <v>#N/A</v>
      </c>
      <c r="G373" s="433"/>
      <c r="H373" s="433"/>
      <c r="I373" s="276" t="s">
        <v>145</v>
      </c>
      <c r="J373" s="276"/>
      <c r="K373" s="431" t="s">
        <v>448</v>
      </c>
      <c r="L373" s="431"/>
      <c r="M373" s="529" t="e">
        <f ca="1">AU366</f>
        <v>#N/A</v>
      </c>
      <c r="N373" s="529"/>
      <c r="O373" s="529"/>
      <c r="P373" s="276" t="s">
        <v>338</v>
      </c>
      <c r="Q373" s="276"/>
      <c r="R373" s="282"/>
      <c r="S373" s="138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  <c r="AG373" s="282"/>
      <c r="AH373" s="276"/>
      <c r="AI373" s="276"/>
      <c r="AJ373" s="276"/>
      <c r="AK373" s="276"/>
      <c r="AL373" s="276"/>
      <c r="AM373" s="276"/>
      <c r="AN373" s="276"/>
      <c r="AO373" s="276"/>
      <c r="AP373" s="276"/>
      <c r="AQ373" s="276"/>
      <c r="AR373" s="276"/>
      <c r="AS373" s="276"/>
      <c r="AT373" s="276"/>
      <c r="AU373" s="276"/>
      <c r="AV373" s="276"/>
      <c r="AW373" s="276"/>
      <c r="AX373" s="276"/>
      <c r="AY373" s="276"/>
      <c r="AZ373" s="276"/>
      <c r="BA373" s="276"/>
      <c r="BB373" s="276"/>
      <c r="BC373" s="276"/>
      <c r="BD373" s="276"/>
      <c r="BE373" s="276"/>
      <c r="BF373" s="276"/>
      <c r="BG373" s="276"/>
      <c r="BH373" s="276"/>
    </row>
    <row r="374" spans="1:75" s="58" customFormat="1" ht="18.75" customHeight="1">
      <c r="A374" s="276"/>
      <c r="B374" s="276"/>
      <c r="C374" s="276"/>
      <c r="D374" s="283"/>
      <c r="E374" s="283"/>
      <c r="F374" s="283"/>
      <c r="G374" s="276"/>
      <c r="H374" s="276"/>
      <c r="I374" s="282"/>
      <c r="J374" s="282"/>
      <c r="K374" s="149"/>
      <c r="L374" s="149"/>
      <c r="M374" s="149"/>
      <c r="N374" s="149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  <c r="AG374" s="276"/>
      <c r="AH374" s="276"/>
      <c r="AI374" s="276"/>
      <c r="AJ374" s="276"/>
      <c r="AK374" s="276"/>
      <c r="AL374" s="276"/>
      <c r="AM374" s="276"/>
      <c r="AN374" s="276"/>
      <c r="AO374" s="276"/>
      <c r="AP374" s="276"/>
      <c r="AQ374" s="276"/>
      <c r="AR374" s="276"/>
      <c r="AS374" s="276"/>
      <c r="AT374" s="276"/>
      <c r="AU374" s="276"/>
      <c r="AV374" s="276"/>
      <c r="AW374" s="276"/>
      <c r="AX374" s="276"/>
      <c r="AY374" s="276"/>
      <c r="AZ374" s="276"/>
      <c r="BA374" s="276"/>
      <c r="BB374" s="276"/>
      <c r="BC374" s="276"/>
      <c r="BD374" s="276"/>
      <c r="BE374" s="276"/>
      <c r="BF374" s="276"/>
    </row>
    <row r="375" spans="1:75" s="138" customFormat="1" ht="18.75" customHeight="1">
      <c r="A375" s="282"/>
      <c r="B375" s="282"/>
      <c r="C375" s="282"/>
      <c r="D375" s="142" t="s">
        <v>450</v>
      </c>
      <c r="E375" s="282" t="s">
        <v>146</v>
      </c>
      <c r="F375" s="433" t="e">
        <f ca="1">F373</f>
        <v>#N/A</v>
      </c>
      <c r="G375" s="433"/>
      <c r="H375" s="433"/>
      <c r="I375" s="152"/>
      <c r="J375" s="278"/>
      <c r="K375" s="434" t="e">
        <f ca="1">M373</f>
        <v>#N/A</v>
      </c>
      <c r="L375" s="435"/>
      <c r="M375" s="435"/>
      <c r="N375" s="230"/>
      <c r="O375" s="230"/>
      <c r="P375" s="230"/>
      <c r="Q375" s="430" t="str">
        <f>BA366</f>
        <v>μm</v>
      </c>
      <c r="R375" s="430"/>
      <c r="T375" s="276"/>
      <c r="U375" s="276"/>
      <c r="V375" s="276"/>
      <c r="W375" s="276"/>
      <c r="X375" s="276"/>
      <c r="Y375" s="282"/>
      <c r="Z375" s="282"/>
      <c r="AA375" s="282"/>
      <c r="AB375" s="282"/>
      <c r="AC375" s="282"/>
      <c r="AD375" s="282"/>
      <c r="AE375" s="276"/>
      <c r="AF375" s="282"/>
      <c r="AG375" s="282"/>
      <c r="AH375" s="282"/>
      <c r="AI375" s="282"/>
      <c r="AJ375" s="282"/>
      <c r="AK375" s="282"/>
      <c r="AL375" s="282"/>
      <c r="AM375" s="282"/>
      <c r="AN375" s="282"/>
      <c r="AO375" s="282"/>
      <c r="AP375" s="282"/>
      <c r="AQ375" s="282"/>
      <c r="AR375" s="282"/>
      <c r="AS375" s="282"/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/>
      <c r="BF375" s="282"/>
    </row>
    <row r="376" spans="1:75" s="276" customFormat="1" ht="18.75" customHeight="1"/>
    <row r="377" spans="1:75" ht="18.75" customHeight="1">
      <c r="A377" s="57" t="s">
        <v>451</v>
      </c>
      <c r="B377" s="230"/>
      <c r="C377" s="230"/>
      <c r="D377" s="230"/>
      <c r="E377" s="230"/>
      <c r="F377" s="230"/>
      <c r="G377" s="230"/>
      <c r="H377" s="230"/>
      <c r="I377" s="230"/>
      <c r="J377" s="230"/>
      <c r="K377" s="230"/>
      <c r="L377" s="230"/>
      <c r="M377" s="230"/>
      <c r="N377" s="230"/>
      <c r="O377" s="230"/>
      <c r="P377" s="230"/>
      <c r="Q377" s="230"/>
      <c r="R377" s="230"/>
      <c r="S377" s="230"/>
      <c r="T377" s="230"/>
      <c r="U377" s="230"/>
      <c r="V377" s="230"/>
      <c r="W377" s="230"/>
      <c r="X377" s="230"/>
      <c r="Y377" s="230"/>
      <c r="Z377" s="230"/>
      <c r="AA377" s="230"/>
      <c r="AB377" s="230"/>
      <c r="AC377" s="230"/>
      <c r="AD377" s="230"/>
      <c r="AE377" s="230"/>
      <c r="AF377" s="230"/>
      <c r="AG377" s="230"/>
      <c r="AH377" s="230"/>
      <c r="AI377" s="230"/>
      <c r="AJ377" s="230"/>
      <c r="AK377" s="230"/>
      <c r="AL377" s="230"/>
      <c r="AM377" s="230"/>
      <c r="AN377" s="230"/>
      <c r="AO377" s="230"/>
      <c r="AP377" s="230"/>
      <c r="AQ377" s="230"/>
      <c r="AR377" s="230"/>
      <c r="AS377" s="230"/>
      <c r="AT377" s="230"/>
      <c r="AU377" s="230"/>
      <c r="AV377" s="230"/>
      <c r="AW377" s="230"/>
      <c r="AX377" s="230"/>
      <c r="AY377" s="230"/>
      <c r="AZ377" s="230"/>
      <c r="BA377" s="230"/>
      <c r="BB377" s="230"/>
      <c r="BC377" s="230"/>
      <c r="BD377" s="230"/>
      <c r="BE377" s="230"/>
      <c r="BF377" s="230"/>
    </row>
    <row r="378" spans="1:75" ht="18.75" customHeight="1">
      <c r="A378" s="230"/>
      <c r="B378" s="230"/>
      <c r="C378" s="230"/>
      <c r="D378" s="230"/>
      <c r="E378" s="230"/>
      <c r="F378" s="230"/>
      <c r="G378" s="230"/>
      <c r="H378" s="230"/>
      <c r="I378" s="230"/>
      <c r="J378" s="230"/>
      <c r="K378" s="230"/>
      <c r="L378" s="441" t="e">
        <f ca="1">Calcu!W221</f>
        <v>#N/A</v>
      </c>
      <c r="M378" s="441"/>
      <c r="N378" s="441"/>
      <c r="O378" s="441"/>
      <c r="P378" s="441"/>
      <c r="Q378" s="441"/>
      <c r="R378" s="441"/>
      <c r="S378" s="441"/>
      <c r="T378" s="441"/>
      <c r="U378" s="441"/>
      <c r="V378" s="441"/>
      <c r="W378" s="441"/>
      <c r="X378" s="441"/>
      <c r="Y378" s="441"/>
      <c r="Z378" s="441"/>
      <c r="AA378" s="441"/>
      <c r="AB378" s="441"/>
      <c r="AC378" s="441"/>
      <c r="AD378" s="441"/>
      <c r="AE378" s="441"/>
      <c r="AF378" s="441"/>
      <c r="AG378" s="441"/>
      <c r="AH378" s="441"/>
      <c r="AI378" s="441"/>
      <c r="AJ378" s="441"/>
      <c r="AK378" s="441"/>
      <c r="AL378" s="441"/>
      <c r="AM378" s="441"/>
      <c r="AN378" s="441"/>
      <c r="AO378" s="441"/>
      <c r="AP378" s="441"/>
      <c r="AQ378" s="441"/>
      <c r="AR378" s="441"/>
      <c r="AS378" s="441"/>
      <c r="AT378" s="431" t="s">
        <v>146</v>
      </c>
      <c r="AU378" s="438" t="e">
        <f ca="1">TRIM(BC366)</f>
        <v>#N/A</v>
      </c>
      <c r="AV378" s="438"/>
      <c r="AW378" s="438"/>
      <c r="AX378" s="438"/>
      <c r="AY378" s="438"/>
      <c r="AZ378" s="230"/>
      <c r="BA378" s="230"/>
      <c r="BB378" s="276"/>
      <c r="BC378" s="276"/>
      <c r="BF378" s="150"/>
      <c r="BG378" s="150"/>
      <c r="BH378" s="150"/>
      <c r="BI378" s="150"/>
      <c r="BJ378" s="150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</row>
    <row r="379" spans="1:75" ht="18.75" customHeight="1">
      <c r="A379" s="230"/>
      <c r="B379" s="230"/>
      <c r="C379" s="230"/>
      <c r="D379" s="230"/>
      <c r="E379" s="230"/>
      <c r="F379" s="230"/>
      <c r="G379" s="230"/>
      <c r="H379" s="230"/>
      <c r="I379" s="230"/>
      <c r="J379" s="230"/>
      <c r="K379" s="230"/>
      <c r="L379" s="439" t="e">
        <f ca="1">Calcu!W214</f>
        <v>#N/A</v>
      </c>
      <c r="M379" s="439"/>
      <c r="N379" s="439"/>
      <c r="O379" s="439"/>
      <c r="P379" s="431" t="s">
        <v>448</v>
      </c>
      <c r="Q379" s="439">
        <f>Calcu!W215</f>
        <v>0</v>
      </c>
      <c r="R379" s="439"/>
      <c r="S379" s="439"/>
      <c r="T379" s="439"/>
      <c r="U379" s="431" t="s">
        <v>448</v>
      </c>
      <c r="V379" s="440">
        <f>Calcu!W216</f>
        <v>0</v>
      </c>
      <c r="W379" s="440"/>
      <c r="X379" s="440"/>
      <c r="Y379" s="440"/>
      <c r="Z379" s="431" t="s">
        <v>448</v>
      </c>
      <c r="AA379" s="439" t="e">
        <f ca="1">Calcu!W217</f>
        <v>#N/A</v>
      </c>
      <c r="AB379" s="439"/>
      <c r="AC379" s="439"/>
      <c r="AD379" s="439"/>
      <c r="AE379" s="431" t="s">
        <v>448</v>
      </c>
      <c r="AF379" s="440">
        <f>Calcu!W218</f>
        <v>0</v>
      </c>
      <c r="AG379" s="440"/>
      <c r="AH379" s="440"/>
      <c r="AI379" s="440"/>
      <c r="AJ379" s="431" t="s">
        <v>448</v>
      </c>
      <c r="AK379" s="440" t="e">
        <f ca="1">Calcu!W219</f>
        <v>#N/A</v>
      </c>
      <c r="AL379" s="440"/>
      <c r="AM379" s="440"/>
      <c r="AN379" s="440"/>
      <c r="AO379" s="431" t="s">
        <v>448</v>
      </c>
      <c r="AP379" s="440">
        <f>Calcu!W220</f>
        <v>0</v>
      </c>
      <c r="AQ379" s="440"/>
      <c r="AR379" s="440"/>
      <c r="AS379" s="440"/>
      <c r="AT379" s="431"/>
      <c r="AU379" s="438"/>
      <c r="AV379" s="438"/>
      <c r="AW379" s="438"/>
      <c r="AX379" s="438"/>
      <c r="AY379" s="438"/>
      <c r="AZ379" s="230"/>
      <c r="BA379" s="230"/>
      <c r="BB379" s="230"/>
      <c r="BC379" s="230"/>
      <c r="BF379" s="150"/>
      <c r="BG379" s="150"/>
      <c r="BH379" s="150"/>
      <c r="BI379" s="150"/>
      <c r="BJ379" s="150"/>
    </row>
    <row r="380" spans="1:75" ht="18.75" customHeight="1">
      <c r="A380" s="230"/>
      <c r="B380" s="230"/>
      <c r="C380" s="230"/>
      <c r="D380" s="230"/>
      <c r="E380" s="230"/>
      <c r="F380" s="230"/>
      <c r="G380" s="230"/>
      <c r="H380" s="230"/>
      <c r="I380" s="230"/>
      <c r="J380" s="230"/>
      <c r="K380" s="230"/>
      <c r="L380" s="431" t="str">
        <f>BC359</f>
        <v>∞</v>
      </c>
      <c r="M380" s="431"/>
      <c r="N380" s="431"/>
      <c r="O380" s="431"/>
      <c r="P380" s="431"/>
      <c r="Q380" s="431">
        <f>BC360</f>
        <v>4</v>
      </c>
      <c r="R380" s="431"/>
      <c r="S380" s="431"/>
      <c r="T380" s="431"/>
      <c r="U380" s="431"/>
      <c r="V380" s="431">
        <f>BC361</f>
        <v>100</v>
      </c>
      <c r="W380" s="431"/>
      <c r="X380" s="431"/>
      <c r="Y380" s="431"/>
      <c r="Z380" s="431"/>
      <c r="AA380" s="431">
        <f>BC362</f>
        <v>12</v>
      </c>
      <c r="AB380" s="431"/>
      <c r="AC380" s="431"/>
      <c r="AD380" s="431"/>
      <c r="AE380" s="431"/>
      <c r="AF380" s="432">
        <f>BC363</f>
        <v>100</v>
      </c>
      <c r="AG380" s="432"/>
      <c r="AH380" s="432"/>
      <c r="AI380" s="432"/>
      <c r="AJ380" s="431"/>
      <c r="AK380" s="431">
        <f>BC364</f>
        <v>12</v>
      </c>
      <c r="AL380" s="431"/>
      <c r="AM380" s="431"/>
      <c r="AN380" s="431"/>
      <c r="AO380" s="431"/>
      <c r="AP380" s="431" t="str">
        <f>BC365</f>
        <v>∞</v>
      </c>
      <c r="AQ380" s="431"/>
      <c r="AR380" s="431"/>
      <c r="AS380" s="431"/>
      <c r="AT380" s="230"/>
      <c r="AU380" s="230"/>
      <c r="AV380" s="230"/>
      <c r="AW380" s="230"/>
      <c r="AX380" s="230"/>
      <c r="AY380" s="230"/>
      <c r="AZ380" s="230"/>
      <c r="BA380" s="230"/>
      <c r="BB380" s="230"/>
      <c r="BC380" s="230"/>
    </row>
    <row r="381" spans="1:75" ht="18.75" customHeight="1">
      <c r="A381" s="230"/>
      <c r="B381" s="230"/>
      <c r="C381" s="230"/>
      <c r="D381" s="230"/>
      <c r="E381" s="230"/>
      <c r="F381" s="230"/>
      <c r="G381" s="230"/>
      <c r="H381" s="230"/>
      <c r="I381" s="230"/>
      <c r="J381" s="230"/>
      <c r="K381" s="230"/>
      <c r="L381" s="230"/>
      <c r="M381" s="230"/>
      <c r="N381" s="230"/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  <c r="AA381" s="230"/>
      <c r="AB381" s="230"/>
      <c r="AC381" s="230"/>
      <c r="AD381" s="230"/>
      <c r="AE381" s="230"/>
      <c r="AF381" s="230"/>
      <c r="AG381" s="230"/>
      <c r="AH381" s="230"/>
      <c r="AI381" s="230"/>
      <c r="AJ381" s="230"/>
      <c r="AK381" s="230"/>
      <c r="AL381" s="230"/>
      <c r="AM381" s="230"/>
      <c r="AN381" s="230"/>
      <c r="AO381" s="230"/>
      <c r="AP381" s="230"/>
      <c r="AQ381" s="230"/>
      <c r="AR381" s="230"/>
      <c r="AS381" s="230"/>
      <c r="AT381" s="230"/>
      <c r="AU381" s="230"/>
      <c r="AV381" s="230"/>
      <c r="AW381" s="230"/>
      <c r="AX381" s="230"/>
      <c r="AY381" s="230"/>
      <c r="AZ381" s="230"/>
      <c r="BA381" s="230"/>
      <c r="BB381" s="230"/>
      <c r="BC381" s="230"/>
      <c r="BD381" s="230"/>
      <c r="BE381" s="230"/>
      <c r="BF381" s="230"/>
      <c r="BG381" s="230"/>
      <c r="BH381" s="230"/>
    </row>
    <row r="382" spans="1:75" ht="18.75" customHeight="1">
      <c r="A382" s="57" t="s">
        <v>452</v>
      </c>
      <c r="B382" s="230"/>
      <c r="C382" s="230"/>
      <c r="D382" s="230"/>
      <c r="E382" s="230"/>
      <c r="F382" s="230"/>
      <c r="G382" s="230"/>
      <c r="H382" s="230"/>
      <c r="I382" s="230"/>
      <c r="J382" s="230"/>
      <c r="K382" s="230"/>
      <c r="L382" s="230"/>
      <c r="M382" s="230"/>
      <c r="N382" s="230"/>
      <c r="O382" s="230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  <c r="AA382" s="230"/>
      <c r="AB382" s="230"/>
      <c r="AC382" s="230"/>
      <c r="AD382" s="230"/>
      <c r="AE382" s="230"/>
      <c r="AF382" s="230"/>
      <c r="AG382" s="230"/>
      <c r="AH382" s="230"/>
      <c r="AI382" s="230"/>
      <c r="AJ382" s="230"/>
      <c r="AK382" s="230"/>
      <c r="AL382" s="230"/>
      <c r="AM382" s="230"/>
      <c r="AN382" s="230"/>
      <c r="AO382" s="230"/>
      <c r="AP382" s="230"/>
      <c r="AQ382" s="230"/>
      <c r="AR382" s="230"/>
      <c r="AS382" s="230"/>
      <c r="AT382" s="230"/>
      <c r="AU382" s="230"/>
      <c r="AV382" s="230"/>
      <c r="AW382" s="230"/>
      <c r="AX382" s="230"/>
      <c r="AY382" s="230"/>
      <c r="AZ382" s="230"/>
      <c r="BA382" s="230"/>
      <c r="BB382" s="230"/>
      <c r="BC382" s="230"/>
      <c r="BD382" s="230"/>
    </row>
    <row r="383" spans="1:75" ht="18.75" customHeight="1">
      <c r="A383" s="230"/>
      <c r="B383" s="230"/>
      <c r="C383" s="230"/>
      <c r="D383" s="230"/>
      <c r="E383" s="59"/>
      <c r="F383" s="230"/>
      <c r="G383" s="230"/>
      <c r="H383" s="203" t="s">
        <v>460</v>
      </c>
      <c r="I383" s="431" t="e">
        <f ca="1">Calcu!E236</f>
        <v>#N/A</v>
      </c>
      <c r="J383" s="431"/>
      <c r="K383" s="431"/>
      <c r="L383" s="225" t="s">
        <v>80</v>
      </c>
      <c r="M383" s="433" t="e">
        <f ca="1">F375</f>
        <v>#N/A</v>
      </c>
      <c r="N383" s="433"/>
      <c r="O383" s="433"/>
      <c r="P383" s="152"/>
      <c r="Q383" s="278"/>
      <c r="R383" s="434" t="e">
        <f ca="1">K375</f>
        <v>#N/A</v>
      </c>
      <c r="S383" s="435"/>
      <c r="T383" s="435"/>
      <c r="U383" s="230"/>
      <c r="V383" s="230"/>
      <c r="W383" s="230"/>
      <c r="X383" s="430" t="str">
        <f>Q375</f>
        <v>μm</v>
      </c>
      <c r="Y383" s="430"/>
      <c r="Z383" s="225" t="s">
        <v>146</v>
      </c>
      <c r="AA383" s="433" t="e">
        <f ca="1">Calcu!C225</f>
        <v>#N/A</v>
      </c>
      <c r="AB383" s="433"/>
      <c r="AC383" s="433"/>
      <c r="AD383" s="152"/>
      <c r="AE383" s="278"/>
      <c r="AF383" s="434" t="e">
        <f ca="1">Calcu!D225</f>
        <v>#N/A</v>
      </c>
      <c r="AG383" s="435"/>
      <c r="AH383" s="435"/>
      <c r="AI383" s="230"/>
      <c r="AJ383" s="230"/>
      <c r="AK383" s="230"/>
      <c r="AL383" s="430" t="str">
        <f>X383</f>
        <v>μm</v>
      </c>
      <c r="AM383" s="430"/>
      <c r="AN383" s="282" t="s">
        <v>463</v>
      </c>
      <c r="AO383" s="436" t="e">
        <f ca="1">AA383</f>
        <v>#N/A</v>
      </c>
      <c r="AP383" s="436"/>
      <c r="AQ383" s="436"/>
      <c r="AR383" s="152"/>
      <c r="AS383" s="437" t="e">
        <f ca="1">AF383</f>
        <v>#N/A</v>
      </c>
      <c r="AT383" s="437"/>
      <c r="AU383" s="437"/>
      <c r="AV383" s="281"/>
      <c r="AW383" s="230"/>
      <c r="AX383" s="230"/>
      <c r="AY383" s="230"/>
      <c r="AZ383" s="430" t="str">
        <f>AL383</f>
        <v>μm</v>
      </c>
      <c r="BA383" s="430"/>
    </row>
    <row r="388" spans="1:44" s="68" customFormat="1" ht="31.5">
      <c r="A388" s="67" t="s">
        <v>516</v>
      </c>
    </row>
    <row r="389" spans="1:44" s="68" customFormat="1" ht="18.75" customHeight="1"/>
    <row r="390" spans="1:44" s="68" customFormat="1" ht="18.75" customHeight="1">
      <c r="A390" s="69" t="s">
        <v>291</v>
      </c>
    </row>
    <row r="391" spans="1:44" s="68" customFormat="1" ht="18.75" customHeight="1">
      <c r="B391" s="500" t="s">
        <v>60</v>
      </c>
      <c r="C391" s="500"/>
      <c r="D391" s="500"/>
      <c r="E391" s="500"/>
      <c r="F391" s="500"/>
      <c r="G391" s="500"/>
      <c r="H391" s="523" t="s">
        <v>220</v>
      </c>
      <c r="I391" s="523"/>
      <c r="J391" s="523"/>
      <c r="K391" s="523"/>
      <c r="L391" s="523"/>
      <c r="M391" s="523"/>
      <c r="N391" s="500" t="s">
        <v>30</v>
      </c>
      <c r="O391" s="500"/>
      <c r="P391" s="500"/>
      <c r="Q391" s="500"/>
      <c r="R391" s="500"/>
      <c r="S391" s="500"/>
      <c r="T391" s="500" t="s">
        <v>294</v>
      </c>
      <c r="U391" s="500"/>
      <c r="V391" s="500"/>
      <c r="W391" s="500"/>
      <c r="X391" s="500"/>
      <c r="Y391" s="500"/>
    </row>
    <row r="392" spans="1:44" s="68" customFormat="1" ht="18.75" customHeight="1">
      <c r="B392" s="501">
        <f>Calcu!H244</f>
        <v>0</v>
      </c>
      <c r="C392" s="501"/>
      <c r="D392" s="501"/>
      <c r="E392" s="501"/>
      <c r="F392" s="501"/>
      <c r="G392" s="501"/>
      <c r="H392" s="524">
        <f>Calcu!I244</f>
        <v>1</v>
      </c>
      <c r="I392" s="524"/>
      <c r="J392" s="524"/>
      <c r="K392" s="524"/>
      <c r="L392" s="524"/>
      <c r="M392" s="524"/>
      <c r="N392" s="501" t="s">
        <v>500</v>
      </c>
      <c r="O392" s="501"/>
      <c r="P392" s="501"/>
      <c r="Q392" s="501"/>
      <c r="R392" s="501"/>
      <c r="S392" s="501"/>
      <c r="T392" s="501" t="s">
        <v>544</v>
      </c>
      <c r="U392" s="501"/>
      <c r="V392" s="501"/>
      <c r="W392" s="501"/>
      <c r="X392" s="501"/>
      <c r="Y392" s="501"/>
    </row>
    <row r="393" spans="1:44" s="68" customFormat="1" ht="18.75" customHeight="1"/>
    <row r="394" spans="1:44" ht="18.75" customHeight="1">
      <c r="A394" s="57" t="s">
        <v>295</v>
      </c>
      <c r="B394" s="282"/>
      <c r="C394" s="282"/>
      <c r="D394" s="282"/>
      <c r="E394" s="282"/>
      <c r="F394" s="282"/>
      <c r="G394" s="282"/>
      <c r="H394" s="282"/>
      <c r="I394" s="282"/>
      <c r="J394" s="282"/>
      <c r="K394" s="282"/>
      <c r="L394" s="282"/>
      <c r="M394" s="282"/>
      <c r="N394" s="282"/>
      <c r="O394" s="282"/>
      <c r="P394" s="282"/>
      <c r="Q394" s="282"/>
      <c r="R394" s="282"/>
      <c r="S394" s="282"/>
      <c r="T394" s="282"/>
      <c r="U394" s="282"/>
      <c r="V394" s="282"/>
      <c r="W394" s="282"/>
      <c r="X394" s="282"/>
      <c r="Y394" s="282"/>
      <c r="Z394" s="282"/>
      <c r="AA394" s="282"/>
      <c r="AB394" s="282"/>
      <c r="AC394" s="282"/>
      <c r="AD394" s="282"/>
      <c r="AE394" s="282"/>
      <c r="AF394" s="282"/>
      <c r="AG394" s="282"/>
      <c r="AH394" s="282"/>
      <c r="AI394" s="282"/>
      <c r="AJ394" s="282"/>
      <c r="AK394" s="282"/>
      <c r="AL394" s="282"/>
      <c r="AM394" s="282"/>
      <c r="AN394" s="282"/>
      <c r="AO394" s="282"/>
      <c r="AP394" s="282"/>
      <c r="AQ394" s="282"/>
      <c r="AR394" s="282"/>
    </row>
    <row r="395" spans="1:44" ht="18.75" customHeight="1">
      <c r="A395" s="57"/>
      <c r="B395" s="508" t="s">
        <v>92</v>
      </c>
      <c r="C395" s="509"/>
      <c r="D395" s="509"/>
      <c r="E395" s="509"/>
      <c r="F395" s="510"/>
      <c r="G395" s="502" t="str">
        <f>N392&amp;" 지시값"</f>
        <v>비접촉 좌표 측정기 지시값</v>
      </c>
      <c r="H395" s="503"/>
      <c r="I395" s="503"/>
      <c r="J395" s="503"/>
      <c r="K395" s="503"/>
      <c r="L395" s="503"/>
      <c r="M395" s="503"/>
      <c r="N395" s="503"/>
      <c r="O395" s="503"/>
      <c r="P395" s="503"/>
      <c r="Q395" s="503"/>
      <c r="R395" s="503"/>
      <c r="S395" s="503"/>
      <c r="T395" s="503"/>
      <c r="U395" s="503"/>
      <c r="V395" s="503"/>
      <c r="W395" s="503"/>
      <c r="X395" s="503"/>
      <c r="Y395" s="503"/>
      <c r="Z395" s="503"/>
      <c r="AA395" s="503"/>
      <c r="AB395" s="503"/>
      <c r="AC395" s="503"/>
      <c r="AD395" s="503"/>
      <c r="AE395" s="504"/>
      <c r="AF395" s="508" t="s">
        <v>297</v>
      </c>
      <c r="AG395" s="509"/>
      <c r="AH395" s="509"/>
      <c r="AI395" s="509"/>
      <c r="AJ395" s="510"/>
      <c r="AK395" s="508" t="s">
        <v>230</v>
      </c>
      <c r="AL395" s="509"/>
      <c r="AM395" s="509"/>
      <c r="AN395" s="509"/>
      <c r="AO395" s="510"/>
    </row>
    <row r="396" spans="1:44" ht="18.75" customHeight="1">
      <c r="A396" s="57"/>
      <c r="B396" s="511"/>
      <c r="C396" s="512"/>
      <c r="D396" s="512"/>
      <c r="E396" s="512"/>
      <c r="F396" s="513"/>
      <c r="G396" s="502" t="s">
        <v>240</v>
      </c>
      <c r="H396" s="503"/>
      <c r="I396" s="503"/>
      <c r="J396" s="503"/>
      <c r="K396" s="504"/>
      <c r="L396" s="502" t="s">
        <v>241</v>
      </c>
      <c r="M396" s="503"/>
      <c r="N396" s="503"/>
      <c r="O396" s="503"/>
      <c r="P396" s="504"/>
      <c r="Q396" s="502" t="s">
        <v>300</v>
      </c>
      <c r="R396" s="503"/>
      <c r="S396" s="503"/>
      <c r="T396" s="503"/>
      <c r="U396" s="504"/>
      <c r="V396" s="502" t="s">
        <v>301</v>
      </c>
      <c r="W396" s="503"/>
      <c r="X396" s="503"/>
      <c r="Y396" s="503"/>
      <c r="Z396" s="504"/>
      <c r="AA396" s="502" t="s">
        <v>302</v>
      </c>
      <c r="AB396" s="503"/>
      <c r="AC396" s="503"/>
      <c r="AD396" s="503"/>
      <c r="AE396" s="504"/>
      <c r="AF396" s="511"/>
      <c r="AG396" s="512"/>
      <c r="AH396" s="512"/>
      <c r="AI396" s="512"/>
      <c r="AJ396" s="513"/>
      <c r="AK396" s="511"/>
      <c r="AL396" s="512"/>
      <c r="AM396" s="512"/>
      <c r="AN396" s="512"/>
      <c r="AO396" s="513"/>
    </row>
    <row r="397" spans="1:44" ht="18.75" customHeight="1">
      <c r="A397" s="57"/>
      <c r="B397" s="502" t="s">
        <v>177</v>
      </c>
      <c r="C397" s="503"/>
      <c r="D397" s="503"/>
      <c r="E397" s="503"/>
      <c r="F397" s="504"/>
      <c r="G397" s="502" t="str">
        <f>B397</f>
        <v>mm</v>
      </c>
      <c r="H397" s="503"/>
      <c r="I397" s="503"/>
      <c r="J397" s="503"/>
      <c r="K397" s="504"/>
      <c r="L397" s="502" t="str">
        <f>G397</f>
        <v>mm</v>
      </c>
      <c r="M397" s="503"/>
      <c r="N397" s="503"/>
      <c r="O397" s="503"/>
      <c r="P397" s="504"/>
      <c r="Q397" s="502" t="str">
        <f>L397</f>
        <v>mm</v>
      </c>
      <c r="R397" s="503"/>
      <c r="S397" s="503"/>
      <c r="T397" s="503"/>
      <c r="U397" s="504"/>
      <c r="V397" s="502" t="str">
        <f>Q397</f>
        <v>mm</v>
      </c>
      <c r="W397" s="503"/>
      <c r="X397" s="503"/>
      <c r="Y397" s="503"/>
      <c r="Z397" s="504"/>
      <c r="AA397" s="502" t="str">
        <f>V397</f>
        <v>mm</v>
      </c>
      <c r="AB397" s="503"/>
      <c r="AC397" s="503"/>
      <c r="AD397" s="503"/>
      <c r="AE397" s="504"/>
      <c r="AF397" s="502" t="s">
        <v>177</v>
      </c>
      <c r="AG397" s="503"/>
      <c r="AH397" s="503"/>
      <c r="AI397" s="503"/>
      <c r="AJ397" s="504"/>
      <c r="AK397" s="502" t="s">
        <v>177</v>
      </c>
      <c r="AL397" s="503"/>
      <c r="AM397" s="503"/>
      <c r="AN397" s="503"/>
      <c r="AO397" s="504"/>
    </row>
    <row r="398" spans="1:44" ht="18.75" customHeight="1">
      <c r="A398" s="57"/>
      <c r="B398" s="505" t="str">
        <f>Calcu!T250</f>
        <v/>
      </c>
      <c r="C398" s="458"/>
      <c r="D398" s="458"/>
      <c r="E398" s="458"/>
      <c r="F398" s="506"/>
      <c r="G398" s="505" t="str">
        <f>IF(Calcu!B250=TRUE,Calcu!E250*$H$392,"")</f>
        <v/>
      </c>
      <c r="H398" s="458"/>
      <c r="I398" s="458"/>
      <c r="J398" s="458"/>
      <c r="K398" s="506"/>
      <c r="L398" s="505" t="str">
        <f>IF(Calcu!B250=TRUE,Calcu!F250*H$392,"")</f>
        <v/>
      </c>
      <c r="M398" s="458"/>
      <c r="N398" s="458"/>
      <c r="O398" s="458"/>
      <c r="P398" s="506"/>
      <c r="Q398" s="505" t="str">
        <f>IF(Calcu!B250=TRUE,Calcu!G250*H$392,"")</f>
        <v/>
      </c>
      <c r="R398" s="458"/>
      <c r="S398" s="458"/>
      <c r="T398" s="458"/>
      <c r="U398" s="506"/>
      <c r="V398" s="505" t="str">
        <f>IF(Calcu!B250=TRUE,Calcu!H250*H$392,"")</f>
        <v/>
      </c>
      <c r="W398" s="458"/>
      <c r="X398" s="458"/>
      <c r="Y398" s="458"/>
      <c r="Z398" s="506"/>
      <c r="AA398" s="505" t="str">
        <f>IF(Calcu!B250=TRUE,Calcu!I250*H$392,"")</f>
        <v/>
      </c>
      <c r="AB398" s="458"/>
      <c r="AC398" s="458"/>
      <c r="AD398" s="458"/>
      <c r="AE398" s="506"/>
      <c r="AF398" s="505" t="str">
        <f>Calcu!M250</f>
        <v/>
      </c>
      <c r="AG398" s="458"/>
      <c r="AH398" s="458"/>
      <c r="AI398" s="458"/>
      <c r="AJ398" s="506"/>
      <c r="AK398" s="505" t="str">
        <f>Calcu!K250</f>
        <v/>
      </c>
      <c r="AL398" s="458"/>
      <c r="AM398" s="458"/>
      <c r="AN398" s="458"/>
      <c r="AO398" s="506"/>
    </row>
    <row r="399" spans="1:44" ht="18.75" customHeight="1">
      <c r="A399" s="57"/>
      <c r="B399" s="505" t="str">
        <f>Calcu!T251</f>
        <v/>
      </c>
      <c r="C399" s="458"/>
      <c r="D399" s="458"/>
      <c r="E399" s="458"/>
      <c r="F399" s="506"/>
      <c r="G399" s="505" t="str">
        <f>IF(Calcu!B251=TRUE,Calcu!E251*$H$392,"")</f>
        <v/>
      </c>
      <c r="H399" s="458"/>
      <c r="I399" s="458"/>
      <c r="J399" s="458"/>
      <c r="K399" s="506"/>
      <c r="L399" s="505" t="str">
        <f>IF(Calcu!B251=TRUE,Calcu!F251*H$392,"")</f>
        <v/>
      </c>
      <c r="M399" s="458"/>
      <c r="N399" s="458"/>
      <c r="O399" s="458"/>
      <c r="P399" s="506"/>
      <c r="Q399" s="505" t="str">
        <f>IF(Calcu!B251=TRUE,Calcu!G251*H$392,"")</f>
        <v/>
      </c>
      <c r="R399" s="458"/>
      <c r="S399" s="458"/>
      <c r="T399" s="458"/>
      <c r="U399" s="506"/>
      <c r="V399" s="505" t="str">
        <f>IF(Calcu!B251=TRUE,Calcu!H251*H$392,"")</f>
        <v/>
      </c>
      <c r="W399" s="458"/>
      <c r="X399" s="458"/>
      <c r="Y399" s="458"/>
      <c r="Z399" s="506"/>
      <c r="AA399" s="505" t="str">
        <f>IF(Calcu!B251=TRUE,Calcu!I251*H$392,"")</f>
        <v/>
      </c>
      <c r="AB399" s="458"/>
      <c r="AC399" s="458"/>
      <c r="AD399" s="458"/>
      <c r="AE399" s="506"/>
      <c r="AF399" s="505" t="str">
        <f>Calcu!M251</f>
        <v/>
      </c>
      <c r="AG399" s="458"/>
      <c r="AH399" s="458"/>
      <c r="AI399" s="458"/>
      <c r="AJ399" s="506"/>
      <c r="AK399" s="505" t="str">
        <f>Calcu!K251</f>
        <v/>
      </c>
      <c r="AL399" s="458"/>
      <c r="AM399" s="458"/>
      <c r="AN399" s="458"/>
      <c r="AO399" s="506"/>
    </row>
    <row r="400" spans="1:44" ht="18.75" customHeight="1">
      <c r="A400" s="57"/>
      <c r="B400" s="505" t="str">
        <f>Calcu!T252</f>
        <v/>
      </c>
      <c r="C400" s="458"/>
      <c r="D400" s="458"/>
      <c r="E400" s="458"/>
      <c r="F400" s="506"/>
      <c r="G400" s="505" t="str">
        <f>IF(Calcu!B252=TRUE,Calcu!E252*$H$392,"")</f>
        <v/>
      </c>
      <c r="H400" s="458"/>
      <c r="I400" s="458"/>
      <c r="J400" s="458"/>
      <c r="K400" s="506"/>
      <c r="L400" s="505" t="str">
        <f>IF(Calcu!B252=TRUE,Calcu!F252*H$392,"")</f>
        <v/>
      </c>
      <c r="M400" s="458"/>
      <c r="N400" s="458"/>
      <c r="O400" s="458"/>
      <c r="P400" s="506"/>
      <c r="Q400" s="505" t="str">
        <f>IF(Calcu!B252=TRUE,Calcu!G252*H$392,"")</f>
        <v/>
      </c>
      <c r="R400" s="458"/>
      <c r="S400" s="458"/>
      <c r="T400" s="458"/>
      <c r="U400" s="506"/>
      <c r="V400" s="505" t="str">
        <f>IF(Calcu!B252=TRUE,Calcu!H252*H$392,"")</f>
        <v/>
      </c>
      <c r="W400" s="458"/>
      <c r="X400" s="458"/>
      <c r="Y400" s="458"/>
      <c r="Z400" s="506"/>
      <c r="AA400" s="505" t="str">
        <f>IF(Calcu!B252=TRUE,Calcu!I252*H$392,"")</f>
        <v/>
      </c>
      <c r="AB400" s="458"/>
      <c r="AC400" s="458"/>
      <c r="AD400" s="458"/>
      <c r="AE400" s="506"/>
      <c r="AF400" s="505" t="str">
        <f>Calcu!M252</f>
        <v/>
      </c>
      <c r="AG400" s="458"/>
      <c r="AH400" s="458"/>
      <c r="AI400" s="458"/>
      <c r="AJ400" s="506"/>
      <c r="AK400" s="505" t="str">
        <f>Calcu!K252</f>
        <v/>
      </c>
      <c r="AL400" s="458"/>
      <c r="AM400" s="458"/>
      <c r="AN400" s="458"/>
      <c r="AO400" s="506"/>
    </row>
    <row r="401" spans="1:41" ht="18.75" customHeight="1">
      <c r="A401" s="57"/>
      <c r="B401" s="505" t="str">
        <f>Calcu!T253</f>
        <v/>
      </c>
      <c r="C401" s="458"/>
      <c r="D401" s="458"/>
      <c r="E401" s="458"/>
      <c r="F401" s="506"/>
      <c r="G401" s="505" t="str">
        <f>IF(Calcu!B253=TRUE,Calcu!E253*$H$392,"")</f>
        <v/>
      </c>
      <c r="H401" s="458"/>
      <c r="I401" s="458"/>
      <c r="J401" s="458"/>
      <c r="K401" s="506"/>
      <c r="L401" s="505" t="str">
        <f>IF(Calcu!B253=TRUE,Calcu!F253*H$392,"")</f>
        <v/>
      </c>
      <c r="M401" s="458"/>
      <c r="N401" s="458"/>
      <c r="O401" s="458"/>
      <c r="P401" s="506"/>
      <c r="Q401" s="505" t="str">
        <f>IF(Calcu!B253=TRUE,Calcu!G253*H$392,"")</f>
        <v/>
      </c>
      <c r="R401" s="458"/>
      <c r="S401" s="458"/>
      <c r="T401" s="458"/>
      <c r="U401" s="506"/>
      <c r="V401" s="505" t="str">
        <f>IF(Calcu!B253=TRUE,Calcu!H253*H$392,"")</f>
        <v/>
      </c>
      <c r="W401" s="458"/>
      <c r="X401" s="458"/>
      <c r="Y401" s="458"/>
      <c r="Z401" s="506"/>
      <c r="AA401" s="505" t="str">
        <f>IF(Calcu!B253=TRUE,Calcu!I253*H$392,"")</f>
        <v/>
      </c>
      <c r="AB401" s="458"/>
      <c r="AC401" s="458"/>
      <c r="AD401" s="458"/>
      <c r="AE401" s="506"/>
      <c r="AF401" s="505" t="str">
        <f>Calcu!M253</f>
        <v/>
      </c>
      <c r="AG401" s="458"/>
      <c r="AH401" s="458"/>
      <c r="AI401" s="458"/>
      <c r="AJ401" s="506"/>
      <c r="AK401" s="505" t="str">
        <f>Calcu!K253</f>
        <v/>
      </c>
      <c r="AL401" s="458"/>
      <c r="AM401" s="458"/>
      <c r="AN401" s="458"/>
      <c r="AO401" s="506"/>
    </row>
    <row r="402" spans="1:41" ht="18.75" customHeight="1">
      <c r="A402" s="57"/>
      <c r="B402" s="505" t="str">
        <f>Calcu!T254</f>
        <v/>
      </c>
      <c r="C402" s="458"/>
      <c r="D402" s="458"/>
      <c r="E402" s="458"/>
      <c r="F402" s="506"/>
      <c r="G402" s="505" t="str">
        <f>IF(Calcu!B254=TRUE,Calcu!E254*$H$392,"")</f>
        <v/>
      </c>
      <c r="H402" s="458"/>
      <c r="I402" s="458"/>
      <c r="J402" s="458"/>
      <c r="K402" s="506"/>
      <c r="L402" s="505" t="str">
        <f>IF(Calcu!B254=TRUE,Calcu!F254*H$392,"")</f>
        <v/>
      </c>
      <c r="M402" s="458"/>
      <c r="N402" s="458"/>
      <c r="O402" s="458"/>
      <c r="P402" s="506"/>
      <c r="Q402" s="505" t="str">
        <f>IF(Calcu!B254=TRUE,Calcu!G254*H$392,"")</f>
        <v/>
      </c>
      <c r="R402" s="458"/>
      <c r="S402" s="458"/>
      <c r="T402" s="458"/>
      <c r="U402" s="506"/>
      <c r="V402" s="505" t="str">
        <f>IF(Calcu!B254=TRUE,Calcu!H254*H$392,"")</f>
        <v/>
      </c>
      <c r="W402" s="458"/>
      <c r="X402" s="458"/>
      <c r="Y402" s="458"/>
      <c r="Z402" s="506"/>
      <c r="AA402" s="505" t="str">
        <f>IF(Calcu!B254=TRUE,Calcu!I254*H$392,"")</f>
        <v/>
      </c>
      <c r="AB402" s="458"/>
      <c r="AC402" s="458"/>
      <c r="AD402" s="458"/>
      <c r="AE402" s="506"/>
      <c r="AF402" s="505" t="str">
        <f>Calcu!M254</f>
        <v/>
      </c>
      <c r="AG402" s="458"/>
      <c r="AH402" s="458"/>
      <c r="AI402" s="458"/>
      <c r="AJ402" s="506"/>
      <c r="AK402" s="505" t="str">
        <f>Calcu!K254</f>
        <v/>
      </c>
      <c r="AL402" s="458"/>
      <c r="AM402" s="458"/>
      <c r="AN402" s="458"/>
      <c r="AO402" s="506"/>
    </row>
    <row r="403" spans="1:41" ht="18.75" customHeight="1">
      <c r="A403" s="57"/>
      <c r="B403" s="505" t="str">
        <f>Calcu!T255</f>
        <v/>
      </c>
      <c r="C403" s="458"/>
      <c r="D403" s="458"/>
      <c r="E403" s="458"/>
      <c r="F403" s="506"/>
      <c r="G403" s="505" t="str">
        <f>IF(Calcu!B255=TRUE,Calcu!E255*$H$392,"")</f>
        <v/>
      </c>
      <c r="H403" s="458"/>
      <c r="I403" s="458"/>
      <c r="J403" s="458"/>
      <c r="K403" s="506"/>
      <c r="L403" s="505" t="str">
        <f>IF(Calcu!B255=TRUE,Calcu!F255*H$392,"")</f>
        <v/>
      </c>
      <c r="M403" s="458"/>
      <c r="N403" s="458"/>
      <c r="O403" s="458"/>
      <c r="P403" s="506"/>
      <c r="Q403" s="505" t="str">
        <f>IF(Calcu!B255=TRUE,Calcu!G255*H$392,"")</f>
        <v/>
      </c>
      <c r="R403" s="458"/>
      <c r="S403" s="458"/>
      <c r="T403" s="458"/>
      <c r="U403" s="506"/>
      <c r="V403" s="505" t="str">
        <f>IF(Calcu!B255=TRUE,Calcu!H255*H$392,"")</f>
        <v/>
      </c>
      <c r="W403" s="458"/>
      <c r="X403" s="458"/>
      <c r="Y403" s="458"/>
      <c r="Z403" s="506"/>
      <c r="AA403" s="505" t="str">
        <f>IF(Calcu!B255=TRUE,Calcu!I255*H$392,"")</f>
        <v/>
      </c>
      <c r="AB403" s="458"/>
      <c r="AC403" s="458"/>
      <c r="AD403" s="458"/>
      <c r="AE403" s="506"/>
      <c r="AF403" s="505" t="str">
        <f>Calcu!M255</f>
        <v/>
      </c>
      <c r="AG403" s="458"/>
      <c r="AH403" s="458"/>
      <c r="AI403" s="458"/>
      <c r="AJ403" s="506"/>
      <c r="AK403" s="505" t="str">
        <f>Calcu!K255</f>
        <v/>
      </c>
      <c r="AL403" s="458"/>
      <c r="AM403" s="458"/>
      <c r="AN403" s="458"/>
      <c r="AO403" s="506"/>
    </row>
    <row r="404" spans="1:41" ht="18.75" customHeight="1">
      <c r="A404" s="57"/>
      <c r="B404" s="505" t="str">
        <f>Calcu!T256</f>
        <v/>
      </c>
      <c r="C404" s="458"/>
      <c r="D404" s="458"/>
      <c r="E404" s="458"/>
      <c r="F404" s="506"/>
      <c r="G404" s="505" t="str">
        <f>IF(Calcu!B256=TRUE,Calcu!E256*$H$392,"")</f>
        <v/>
      </c>
      <c r="H404" s="458"/>
      <c r="I404" s="458"/>
      <c r="J404" s="458"/>
      <c r="K404" s="506"/>
      <c r="L404" s="505" t="str">
        <f>IF(Calcu!B256=TRUE,Calcu!F256*H$392,"")</f>
        <v/>
      </c>
      <c r="M404" s="458"/>
      <c r="N404" s="458"/>
      <c r="O404" s="458"/>
      <c r="P404" s="506"/>
      <c r="Q404" s="505" t="str">
        <f>IF(Calcu!B256=TRUE,Calcu!G256*H$392,"")</f>
        <v/>
      </c>
      <c r="R404" s="458"/>
      <c r="S404" s="458"/>
      <c r="T404" s="458"/>
      <c r="U404" s="506"/>
      <c r="V404" s="505" t="str">
        <f>IF(Calcu!B256=TRUE,Calcu!H256*H$392,"")</f>
        <v/>
      </c>
      <c r="W404" s="458"/>
      <c r="X404" s="458"/>
      <c r="Y404" s="458"/>
      <c r="Z404" s="506"/>
      <c r="AA404" s="505" t="str">
        <f>IF(Calcu!B256=TRUE,Calcu!I256*H$392,"")</f>
        <v/>
      </c>
      <c r="AB404" s="458"/>
      <c r="AC404" s="458"/>
      <c r="AD404" s="458"/>
      <c r="AE404" s="506"/>
      <c r="AF404" s="505" t="str">
        <f>Calcu!M256</f>
        <v/>
      </c>
      <c r="AG404" s="458"/>
      <c r="AH404" s="458"/>
      <c r="AI404" s="458"/>
      <c r="AJ404" s="506"/>
      <c r="AK404" s="505" t="str">
        <f>Calcu!K256</f>
        <v/>
      </c>
      <c r="AL404" s="458"/>
      <c r="AM404" s="458"/>
      <c r="AN404" s="458"/>
      <c r="AO404" s="506"/>
    </row>
    <row r="405" spans="1:41" ht="18.75" customHeight="1">
      <c r="A405" s="57"/>
      <c r="B405" s="505" t="str">
        <f>Calcu!T257</f>
        <v/>
      </c>
      <c r="C405" s="458"/>
      <c r="D405" s="458"/>
      <c r="E405" s="458"/>
      <c r="F405" s="506"/>
      <c r="G405" s="505" t="str">
        <f>IF(Calcu!B257=TRUE,Calcu!E257*$H$392,"")</f>
        <v/>
      </c>
      <c r="H405" s="458"/>
      <c r="I405" s="458"/>
      <c r="J405" s="458"/>
      <c r="K405" s="506"/>
      <c r="L405" s="505" t="str">
        <f>IF(Calcu!B257=TRUE,Calcu!F257*H$392,"")</f>
        <v/>
      </c>
      <c r="M405" s="458"/>
      <c r="N405" s="458"/>
      <c r="O405" s="458"/>
      <c r="P405" s="506"/>
      <c r="Q405" s="505" t="str">
        <f>IF(Calcu!B257=TRUE,Calcu!G257*H$392,"")</f>
        <v/>
      </c>
      <c r="R405" s="458"/>
      <c r="S405" s="458"/>
      <c r="T405" s="458"/>
      <c r="U405" s="506"/>
      <c r="V405" s="505" t="str">
        <f>IF(Calcu!B257=TRUE,Calcu!H257*H$392,"")</f>
        <v/>
      </c>
      <c r="W405" s="458"/>
      <c r="X405" s="458"/>
      <c r="Y405" s="458"/>
      <c r="Z405" s="506"/>
      <c r="AA405" s="505" t="str">
        <f>IF(Calcu!B257=TRUE,Calcu!I257*H$392,"")</f>
        <v/>
      </c>
      <c r="AB405" s="458"/>
      <c r="AC405" s="458"/>
      <c r="AD405" s="458"/>
      <c r="AE405" s="506"/>
      <c r="AF405" s="505" t="str">
        <f>Calcu!M257</f>
        <v/>
      </c>
      <c r="AG405" s="458"/>
      <c r="AH405" s="458"/>
      <c r="AI405" s="458"/>
      <c r="AJ405" s="506"/>
      <c r="AK405" s="505" t="str">
        <f>Calcu!K257</f>
        <v/>
      </c>
      <c r="AL405" s="458"/>
      <c r="AM405" s="458"/>
      <c r="AN405" s="458"/>
      <c r="AO405" s="506"/>
    </row>
    <row r="406" spans="1:41" ht="18.75" customHeight="1">
      <c r="A406" s="57"/>
      <c r="B406" s="505" t="str">
        <f>Calcu!T258</f>
        <v/>
      </c>
      <c r="C406" s="458"/>
      <c r="D406" s="458"/>
      <c r="E406" s="458"/>
      <c r="F406" s="506"/>
      <c r="G406" s="505" t="str">
        <f>IF(Calcu!B258=TRUE,Calcu!E258*$H$392,"")</f>
        <v/>
      </c>
      <c r="H406" s="458"/>
      <c r="I406" s="458"/>
      <c r="J406" s="458"/>
      <c r="K406" s="506"/>
      <c r="L406" s="505" t="str">
        <f>IF(Calcu!B258=TRUE,Calcu!F258*H$392,"")</f>
        <v/>
      </c>
      <c r="M406" s="458"/>
      <c r="N406" s="458"/>
      <c r="O406" s="458"/>
      <c r="P406" s="506"/>
      <c r="Q406" s="505" t="str">
        <f>IF(Calcu!B258=TRUE,Calcu!G258*H$392,"")</f>
        <v/>
      </c>
      <c r="R406" s="458"/>
      <c r="S406" s="458"/>
      <c r="T406" s="458"/>
      <c r="U406" s="506"/>
      <c r="V406" s="505" t="str">
        <f>IF(Calcu!B258=TRUE,Calcu!H258*H$392,"")</f>
        <v/>
      </c>
      <c r="W406" s="458"/>
      <c r="X406" s="458"/>
      <c r="Y406" s="458"/>
      <c r="Z406" s="506"/>
      <c r="AA406" s="505" t="str">
        <f>IF(Calcu!B258=TRUE,Calcu!I258*H$392,"")</f>
        <v/>
      </c>
      <c r="AB406" s="458"/>
      <c r="AC406" s="458"/>
      <c r="AD406" s="458"/>
      <c r="AE406" s="506"/>
      <c r="AF406" s="505" t="str">
        <f>Calcu!M258</f>
        <v/>
      </c>
      <c r="AG406" s="458"/>
      <c r="AH406" s="458"/>
      <c r="AI406" s="458"/>
      <c r="AJ406" s="506"/>
      <c r="AK406" s="505" t="str">
        <f>Calcu!K258</f>
        <v/>
      </c>
      <c r="AL406" s="458"/>
      <c r="AM406" s="458"/>
      <c r="AN406" s="458"/>
      <c r="AO406" s="506"/>
    </row>
    <row r="407" spans="1:41" ht="18.75" customHeight="1">
      <c r="A407" s="57"/>
      <c r="B407" s="505" t="str">
        <f>Calcu!T259</f>
        <v/>
      </c>
      <c r="C407" s="458"/>
      <c r="D407" s="458"/>
      <c r="E407" s="458"/>
      <c r="F407" s="506"/>
      <c r="G407" s="505" t="str">
        <f>IF(Calcu!B259=TRUE,Calcu!E259*$H$392,"")</f>
        <v/>
      </c>
      <c r="H407" s="458"/>
      <c r="I407" s="458"/>
      <c r="J407" s="458"/>
      <c r="K407" s="506"/>
      <c r="L407" s="505" t="str">
        <f>IF(Calcu!B259=TRUE,Calcu!F259*H$392,"")</f>
        <v/>
      </c>
      <c r="M407" s="458"/>
      <c r="N407" s="458"/>
      <c r="O407" s="458"/>
      <c r="P407" s="506"/>
      <c r="Q407" s="505" t="str">
        <f>IF(Calcu!B259=TRUE,Calcu!G259*H$392,"")</f>
        <v/>
      </c>
      <c r="R407" s="458"/>
      <c r="S407" s="458"/>
      <c r="T407" s="458"/>
      <c r="U407" s="506"/>
      <c r="V407" s="505" t="str">
        <f>IF(Calcu!B259=TRUE,Calcu!H259*H$392,"")</f>
        <v/>
      </c>
      <c r="W407" s="458"/>
      <c r="X407" s="458"/>
      <c r="Y407" s="458"/>
      <c r="Z407" s="506"/>
      <c r="AA407" s="505" t="str">
        <f>IF(Calcu!B259=TRUE,Calcu!I259*H$392,"")</f>
        <v/>
      </c>
      <c r="AB407" s="458"/>
      <c r="AC407" s="458"/>
      <c r="AD407" s="458"/>
      <c r="AE407" s="506"/>
      <c r="AF407" s="505" t="str">
        <f>Calcu!M259</f>
        <v/>
      </c>
      <c r="AG407" s="458"/>
      <c r="AH407" s="458"/>
      <c r="AI407" s="458"/>
      <c r="AJ407" s="506"/>
      <c r="AK407" s="505" t="str">
        <f>Calcu!K259</f>
        <v/>
      </c>
      <c r="AL407" s="458"/>
      <c r="AM407" s="458"/>
      <c r="AN407" s="458"/>
      <c r="AO407" s="506"/>
    </row>
    <row r="408" spans="1:41" ht="18.75" customHeight="1">
      <c r="A408" s="57"/>
      <c r="B408" s="505" t="str">
        <f>Calcu!T260</f>
        <v/>
      </c>
      <c r="C408" s="458"/>
      <c r="D408" s="458"/>
      <c r="E408" s="458"/>
      <c r="F408" s="506"/>
      <c r="G408" s="505" t="str">
        <f>IF(Calcu!B260=TRUE,Calcu!E260*$H$392,"")</f>
        <v/>
      </c>
      <c r="H408" s="458"/>
      <c r="I408" s="458"/>
      <c r="J408" s="458"/>
      <c r="K408" s="506"/>
      <c r="L408" s="505" t="str">
        <f>IF(Calcu!B260=TRUE,Calcu!F260*H$392,"")</f>
        <v/>
      </c>
      <c r="M408" s="458"/>
      <c r="N408" s="458"/>
      <c r="O408" s="458"/>
      <c r="P408" s="506"/>
      <c r="Q408" s="505" t="str">
        <f>IF(Calcu!B260=TRUE,Calcu!G260*H$392,"")</f>
        <v/>
      </c>
      <c r="R408" s="458"/>
      <c r="S408" s="458"/>
      <c r="T408" s="458"/>
      <c r="U408" s="506"/>
      <c r="V408" s="505" t="str">
        <f>IF(Calcu!B260=TRUE,Calcu!H260*H$392,"")</f>
        <v/>
      </c>
      <c r="W408" s="458"/>
      <c r="X408" s="458"/>
      <c r="Y408" s="458"/>
      <c r="Z408" s="506"/>
      <c r="AA408" s="505" t="str">
        <f>IF(Calcu!B260=TRUE,Calcu!I260*H$392,"")</f>
        <v/>
      </c>
      <c r="AB408" s="458"/>
      <c r="AC408" s="458"/>
      <c r="AD408" s="458"/>
      <c r="AE408" s="506"/>
      <c r="AF408" s="505" t="str">
        <f>Calcu!M260</f>
        <v/>
      </c>
      <c r="AG408" s="458"/>
      <c r="AH408" s="458"/>
      <c r="AI408" s="458"/>
      <c r="AJ408" s="506"/>
      <c r="AK408" s="505" t="str">
        <f>Calcu!K260</f>
        <v/>
      </c>
      <c r="AL408" s="458"/>
      <c r="AM408" s="458"/>
      <c r="AN408" s="458"/>
      <c r="AO408" s="506"/>
    </row>
    <row r="409" spans="1:41" ht="18.75" customHeight="1">
      <c r="A409" s="57"/>
      <c r="B409" s="505" t="str">
        <f>Calcu!T261</f>
        <v/>
      </c>
      <c r="C409" s="458"/>
      <c r="D409" s="458"/>
      <c r="E409" s="458"/>
      <c r="F409" s="506"/>
      <c r="G409" s="505" t="str">
        <f>IF(Calcu!B261=TRUE,Calcu!E261*$H$392,"")</f>
        <v/>
      </c>
      <c r="H409" s="458"/>
      <c r="I409" s="458"/>
      <c r="J409" s="458"/>
      <c r="K409" s="506"/>
      <c r="L409" s="505" t="str">
        <f>IF(Calcu!B261=TRUE,Calcu!F261*H$392,"")</f>
        <v/>
      </c>
      <c r="M409" s="458"/>
      <c r="N409" s="458"/>
      <c r="O409" s="458"/>
      <c r="P409" s="506"/>
      <c r="Q409" s="505" t="str">
        <f>IF(Calcu!B261=TRUE,Calcu!G261*H$392,"")</f>
        <v/>
      </c>
      <c r="R409" s="458"/>
      <c r="S409" s="458"/>
      <c r="T409" s="458"/>
      <c r="U409" s="506"/>
      <c r="V409" s="505" t="str">
        <f>IF(Calcu!B261=TRUE,Calcu!H261*H$392,"")</f>
        <v/>
      </c>
      <c r="W409" s="458"/>
      <c r="X409" s="458"/>
      <c r="Y409" s="458"/>
      <c r="Z409" s="506"/>
      <c r="AA409" s="505" t="str">
        <f>IF(Calcu!B261=TRUE,Calcu!I261*H$392,"")</f>
        <v/>
      </c>
      <c r="AB409" s="458"/>
      <c r="AC409" s="458"/>
      <c r="AD409" s="458"/>
      <c r="AE409" s="506"/>
      <c r="AF409" s="505" t="str">
        <f>Calcu!M261</f>
        <v/>
      </c>
      <c r="AG409" s="458"/>
      <c r="AH409" s="458"/>
      <c r="AI409" s="458"/>
      <c r="AJ409" s="506"/>
      <c r="AK409" s="505" t="str">
        <f>Calcu!K261</f>
        <v/>
      </c>
      <c r="AL409" s="458"/>
      <c r="AM409" s="458"/>
      <c r="AN409" s="458"/>
      <c r="AO409" s="506"/>
    </row>
    <row r="410" spans="1:41" ht="18.75" customHeight="1">
      <c r="A410" s="57"/>
      <c r="B410" s="505" t="str">
        <f>Calcu!T262</f>
        <v/>
      </c>
      <c r="C410" s="458"/>
      <c r="D410" s="458"/>
      <c r="E410" s="458"/>
      <c r="F410" s="506"/>
      <c r="G410" s="505" t="str">
        <f>IF(Calcu!B262=TRUE,Calcu!E262*$H$392,"")</f>
        <v/>
      </c>
      <c r="H410" s="458"/>
      <c r="I410" s="458"/>
      <c r="J410" s="458"/>
      <c r="K410" s="506"/>
      <c r="L410" s="505" t="str">
        <f>IF(Calcu!B262=TRUE,Calcu!F262*H$392,"")</f>
        <v/>
      </c>
      <c r="M410" s="458"/>
      <c r="N410" s="458"/>
      <c r="O410" s="458"/>
      <c r="P410" s="506"/>
      <c r="Q410" s="505" t="str">
        <f>IF(Calcu!B262=TRUE,Calcu!G262*H$392,"")</f>
        <v/>
      </c>
      <c r="R410" s="458"/>
      <c r="S410" s="458"/>
      <c r="T410" s="458"/>
      <c r="U410" s="506"/>
      <c r="V410" s="505" t="str">
        <f>IF(Calcu!B262=TRUE,Calcu!H262*H$392,"")</f>
        <v/>
      </c>
      <c r="W410" s="458"/>
      <c r="X410" s="458"/>
      <c r="Y410" s="458"/>
      <c r="Z410" s="506"/>
      <c r="AA410" s="505" t="str">
        <f>IF(Calcu!B262=TRUE,Calcu!I262*H$392,"")</f>
        <v/>
      </c>
      <c r="AB410" s="458"/>
      <c r="AC410" s="458"/>
      <c r="AD410" s="458"/>
      <c r="AE410" s="506"/>
      <c r="AF410" s="505" t="str">
        <f>Calcu!M262</f>
        <v/>
      </c>
      <c r="AG410" s="458"/>
      <c r="AH410" s="458"/>
      <c r="AI410" s="458"/>
      <c r="AJ410" s="506"/>
      <c r="AK410" s="505" t="str">
        <f>Calcu!K262</f>
        <v/>
      </c>
      <c r="AL410" s="458"/>
      <c r="AM410" s="458"/>
      <c r="AN410" s="458"/>
      <c r="AO410" s="506"/>
    </row>
    <row r="411" spans="1:41" ht="18.75" customHeight="1">
      <c r="A411" s="57"/>
      <c r="B411" s="505" t="str">
        <f>Calcu!T263</f>
        <v/>
      </c>
      <c r="C411" s="458"/>
      <c r="D411" s="458"/>
      <c r="E411" s="458"/>
      <c r="F411" s="506"/>
      <c r="G411" s="505" t="str">
        <f>IF(Calcu!B263=TRUE,Calcu!E263*$H$392,"")</f>
        <v/>
      </c>
      <c r="H411" s="458"/>
      <c r="I411" s="458"/>
      <c r="J411" s="458"/>
      <c r="K411" s="506"/>
      <c r="L411" s="505" t="str">
        <f>IF(Calcu!B263=TRUE,Calcu!F263*H$392,"")</f>
        <v/>
      </c>
      <c r="M411" s="458"/>
      <c r="N411" s="458"/>
      <c r="O411" s="458"/>
      <c r="P411" s="506"/>
      <c r="Q411" s="505" t="str">
        <f>IF(Calcu!B263=TRUE,Calcu!G263*H$392,"")</f>
        <v/>
      </c>
      <c r="R411" s="458"/>
      <c r="S411" s="458"/>
      <c r="T411" s="458"/>
      <c r="U411" s="506"/>
      <c r="V411" s="505" t="str">
        <f>IF(Calcu!B263=TRUE,Calcu!H263*H$392,"")</f>
        <v/>
      </c>
      <c r="W411" s="458"/>
      <c r="X411" s="458"/>
      <c r="Y411" s="458"/>
      <c r="Z411" s="506"/>
      <c r="AA411" s="505" t="str">
        <f>IF(Calcu!B263=TRUE,Calcu!I263*H$392,"")</f>
        <v/>
      </c>
      <c r="AB411" s="458"/>
      <c r="AC411" s="458"/>
      <c r="AD411" s="458"/>
      <c r="AE411" s="506"/>
      <c r="AF411" s="505" t="str">
        <f>Calcu!M263</f>
        <v/>
      </c>
      <c r="AG411" s="458"/>
      <c r="AH411" s="458"/>
      <c r="AI411" s="458"/>
      <c r="AJ411" s="506"/>
      <c r="AK411" s="505" t="str">
        <f>Calcu!K263</f>
        <v/>
      </c>
      <c r="AL411" s="458"/>
      <c r="AM411" s="458"/>
      <c r="AN411" s="458"/>
      <c r="AO411" s="506"/>
    </row>
    <row r="412" spans="1:41" ht="18.75" customHeight="1">
      <c r="A412" s="57"/>
      <c r="B412" s="505" t="str">
        <f>Calcu!T264</f>
        <v/>
      </c>
      <c r="C412" s="458"/>
      <c r="D412" s="458"/>
      <c r="E412" s="458"/>
      <c r="F412" s="506"/>
      <c r="G412" s="505" t="str">
        <f>IF(Calcu!B264=TRUE,Calcu!E264*$H$392,"")</f>
        <v/>
      </c>
      <c r="H412" s="458"/>
      <c r="I412" s="458"/>
      <c r="J412" s="458"/>
      <c r="K412" s="506"/>
      <c r="L412" s="505" t="str">
        <f>IF(Calcu!B264=TRUE,Calcu!F264*H$392,"")</f>
        <v/>
      </c>
      <c r="M412" s="458"/>
      <c r="N412" s="458"/>
      <c r="O412" s="458"/>
      <c r="P412" s="506"/>
      <c r="Q412" s="505" t="str">
        <f>IF(Calcu!B264=TRUE,Calcu!G264*H$392,"")</f>
        <v/>
      </c>
      <c r="R412" s="458"/>
      <c r="S412" s="458"/>
      <c r="T412" s="458"/>
      <c r="U412" s="506"/>
      <c r="V412" s="505" t="str">
        <f>IF(Calcu!B264=TRUE,Calcu!H264*H$392,"")</f>
        <v/>
      </c>
      <c r="W412" s="458"/>
      <c r="X412" s="458"/>
      <c r="Y412" s="458"/>
      <c r="Z412" s="506"/>
      <c r="AA412" s="505" t="str">
        <f>IF(Calcu!B264=TRUE,Calcu!I264*H$392,"")</f>
        <v/>
      </c>
      <c r="AB412" s="458"/>
      <c r="AC412" s="458"/>
      <c r="AD412" s="458"/>
      <c r="AE412" s="506"/>
      <c r="AF412" s="505" t="str">
        <f>Calcu!M264</f>
        <v/>
      </c>
      <c r="AG412" s="458"/>
      <c r="AH412" s="458"/>
      <c r="AI412" s="458"/>
      <c r="AJ412" s="506"/>
      <c r="AK412" s="505" t="str">
        <f>Calcu!K264</f>
        <v/>
      </c>
      <c r="AL412" s="458"/>
      <c r="AM412" s="458"/>
      <c r="AN412" s="458"/>
      <c r="AO412" s="506"/>
    </row>
    <row r="413" spans="1:41" ht="18.75" customHeight="1">
      <c r="A413" s="57"/>
      <c r="B413" s="505" t="str">
        <f>Calcu!T265</f>
        <v/>
      </c>
      <c r="C413" s="458"/>
      <c r="D413" s="458"/>
      <c r="E413" s="458"/>
      <c r="F413" s="506"/>
      <c r="G413" s="505" t="str">
        <f>IF(Calcu!B265=TRUE,Calcu!E265*$H$392,"")</f>
        <v/>
      </c>
      <c r="H413" s="458"/>
      <c r="I413" s="458"/>
      <c r="J413" s="458"/>
      <c r="K413" s="506"/>
      <c r="L413" s="505" t="str">
        <f>IF(Calcu!B265=TRUE,Calcu!F265*H$392,"")</f>
        <v/>
      </c>
      <c r="M413" s="458"/>
      <c r="N413" s="458"/>
      <c r="O413" s="458"/>
      <c r="P413" s="506"/>
      <c r="Q413" s="505" t="str">
        <f>IF(Calcu!B265=TRUE,Calcu!G265*H$392,"")</f>
        <v/>
      </c>
      <c r="R413" s="458"/>
      <c r="S413" s="458"/>
      <c r="T413" s="458"/>
      <c r="U413" s="506"/>
      <c r="V413" s="505" t="str">
        <f>IF(Calcu!B265=TRUE,Calcu!H265*H$392,"")</f>
        <v/>
      </c>
      <c r="W413" s="458"/>
      <c r="X413" s="458"/>
      <c r="Y413" s="458"/>
      <c r="Z413" s="506"/>
      <c r="AA413" s="505" t="str">
        <f>IF(Calcu!B265=TRUE,Calcu!I265*H$392,"")</f>
        <v/>
      </c>
      <c r="AB413" s="458"/>
      <c r="AC413" s="458"/>
      <c r="AD413" s="458"/>
      <c r="AE413" s="506"/>
      <c r="AF413" s="505" t="str">
        <f>Calcu!M265</f>
        <v/>
      </c>
      <c r="AG413" s="458"/>
      <c r="AH413" s="458"/>
      <c r="AI413" s="458"/>
      <c r="AJ413" s="506"/>
      <c r="AK413" s="505" t="str">
        <f>Calcu!K265</f>
        <v/>
      </c>
      <c r="AL413" s="458"/>
      <c r="AM413" s="458"/>
      <c r="AN413" s="458"/>
      <c r="AO413" s="506"/>
    </row>
    <row r="414" spans="1:41" ht="18.75" customHeight="1">
      <c r="A414" s="57"/>
      <c r="B414" s="505" t="str">
        <f>Calcu!T266</f>
        <v/>
      </c>
      <c r="C414" s="458"/>
      <c r="D414" s="458"/>
      <c r="E414" s="458"/>
      <c r="F414" s="506"/>
      <c r="G414" s="505" t="str">
        <f>IF(Calcu!B266=TRUE,Calcu!E266*$H$392,"")</f>
        <v/>
      </c>
      <c r="H414" s="458"/>
      <c r="I414" s="458"/>
      <c r="J414" s="458"/>
      <c r="K414" s="506"/>
      <c r="L414" s="505" t="str">
        <f>IF(Calcu!B266=TRUE,Calcu!F266*H$392,"")</f>
        <v/>
      </c>
      <c r="M414" s="458"/>
      <c r="N414" s="458"/>
      <c r="O414" s="458"/>
      <c r="P414" s="506"/>
      <c r="Q414" s="505" t="str">
        <f>IF(Calcu!B266=TRUE,Calcu!G266*H$392,"")</f>
        <v/>
      </c>
      <c r="R414" s="458"/>
      <c r="S414" s="458"/>
      <c r="T414" s="458"/>
      <c r="U414" s="506"/>
      <c r="V414" s="505" t="str">
        <f>IF(Calcu!B266=TRUE,Calcu!H266*H$392,"")</f>
        <v/>
      </c>
      <c r="W414" s="458"/>
      <c r="X414" s="458"/>
      <c r="Y414" s="458"/>
      <c r="Z414" s="506"/>
      <c r="AA414" s="505" t="str">
        <f>IF(Calcu!B266=TRUE,Calcu!I266*H$392,"")</f>
        <v/>
      </c>
      <c r="AB414" s="458"/>
      <c r="AC414" s="458"/>
      <c r="AD414" s="458"/>
      <c r="AE414" s="506"/>
      <c r="AF414" s="505" t="str">
        <f>Calcu!M266</f>
        <v/>
      </c>
      <c r="AG414" s="458"/>
      <c r="AH414" s="458"/>
      <c r="AI414" s="458"/>
      <c r="AJ414" s="506"/>
      <c r="AK414" s="505" t="str">
        <f>Calcu!K266</f>
        <v/>
      </c>
      <c r="AL414" s="458"/>
      <c r="AM414" s="458"/>
      <c r="AN414" s="458"/>
      <c r="AO414" s="506"/>
    </row>
    <row r="415" spans="1:41" ht="18.75" customHeight="1">
      <c r="A415" s="57"/>
      <c r="B415" s="505" t="str">
        <f>Calcu!T267</f>
        <v/>
      </c>
      <c r="C415" s="458"/>
      <c r="D415" s="458"/>
      <c r="E415" s="458"/>
      <c r="F415" s="506"/>
      <c r="G415" s="505" t="str">
        <f>IF(Calcu!B267=TRUE,Calcu!E267*$H$392,"")</f>
        <v/>
      </c>
      <c r="H415" s="458"/>
      <c r="I415" s="458"/>
      <c r="J415" s="458"/>
      <c r="K415" s="506"/>
      <c r="L415" s="505" t="str">
        <f>IF(Calcu!B267=TRUE,Calcu!F267*H$392,"")</f>
        <v/>
      </c>
      <c r="M415" s="458"/>
      <c r="N415" s="458"/>
      <c r="O415" s="458"/>
      <c r="P415" s="506"/>
      <c r="Q415" s="505" t="str">
        <f>IF(Calcu!B267=TRUE,Calcu!G267*H$392,"")</f>
        <v/>
      </c>
      <c r="R415" s="458"/>
      <c r="S415" s="458"/>
      <c r="T415" s="458"/>
      <c r="U415" s="506"/>
      <c r="V415" s="505" t="str">
        <f>IF(Calcu!B267=TRUE,Calcu!H267*H$392,"")</f>
        <v/>
      </c>
      <c r="W415" s="458"/>
      <c r="X415" s="458"/>
      <c r="Y415" s="458"/>
      <c r="Z415" s="506"/>
      <c r="AA415" s="505" t="str">
        <f>IF(Calcu!B267=TRUE,Calcu!I267*H$392,"")</f>
        <v/>
      </c>
      <c r="AB415" s="458"/>
      <c r="AC415" s="458"/>
      <c r="AD415" s="458"/>
      <c r="AE415" s="506"/>
      <c r="AF415" s="505" t="str">
        <f>Calcu!M267</f>
        <v/>
      </c>
      <c r="AG415" s="458"/>
      <c r="AH415" s="458"/>
      <c r="AI415" s="458"/>
      <c r="AJ415" s="506"/>
      <c r="AK415" s="505" t="str">
        <f>Calcu!K267</f>
        <v/>
      </c>
      <c r="AL415" s="458"/>
      <c r="AM415" s="458"/>
      <c r="AN415" s="458"/>
      <c r="AO415" s="506"/>
    </row>
    <row r="416" spans="1:41" ht="18.75" customHeight="1">
      <c r="A416" s="57"/>
      <c r="B416" s="505" t="str">
        <f>Calcu!T268</f>
        <v/>
      </c>
      <c r="C416" s="458"/>
      <c r="D416" s="458"/>
      <c r="E416" s="458"/>
      <c r="F416" s="506"/>
      <c r="G416" s="505" t="str">
        <f>IF(Calcu!B268=TRUE,Calcu!E268*$H$392,"")</f>
        <v/>
      </c>
      <c r="H416" s="458"/>
      <c r="I416" s="458"/>
      <c r="J416" s="458"/>
      <c r="K416" s="506"/>
      <c r="L416" s="505" t="str">
        <f>IF(Calcu!B268=TRUE,Calcu!F268*H$392,"")</f>
        <v/>
      </c>
      <c r="M416" s="458"/>
      <c r="N416" s="458"/>
      <c r="O416" s="458"/>
      <c r="P416" s="506"/>
      <c r="Q416" s="505" t="str">
        <f>IF(Calcu!B268=TRUE,Calcu!G268*H$392,"")</f>
        <v/>
      </c>
      <c r="R416" s="458"/>
      <c r="S416" s="458"/>
      <c r="T416" s="458"/>
      <c r="U416" s="506"/>
      <c r="V416" s="505" t="str">
        <f>IF(Calcu!B268=TRUE,Calcu!H268*H$392,"")</f>
        <v/>
      </c>
      <c r="W416" s="458"/>
      <c r="X416" s="458"/>
      <c r="Y416" s="458"/>
      <c r="Z416" s="506"/>
      <c r="AA416" s="505" t="str">
        <f>IF(Calcu!B268=TRUE,Calcu!I268*H$392,"")</f>
        <v/>
      </c>
      <c r="AB416" s="458"/>
      <c r="AC416" s="458"/>
      <c r="AD416" s="458"/>
      <c r="AE416" s="506"/>
      <c r="AF416" s="505" t="str">
        <f>Calcu!M268</f>
        <v/>
      </c>
      <c r="AG416" s="458"/>
      <c r="AH416" s="458"/>
      <c r="AI416" s="458"/>
      <c r="AJ416" s="506"/>
      <c r="AK416" s="505" t="str">
        <f>Calcu!K268</f>
        <v/>
      </c>
      <c r="AL416" s="458"/>
      <c r="AM416" s="458"/>
      <c r="AN416" s="458"/>
      <c r="AO416" s="506"/>
    </row>
    <row r="417" spans="1:59" ht="18.75" customHeight="1">
      <c r="A417" s="57"/>
      <c r="B417" s="505" t="str">
        <f>Calcu!T269</f>
        <v/>
      </c>
      <c r="C417" s="458"/>
      <c r="D417" s="458"/>
      <c r="E417" s="458"/>
      <c r="F417" s="506"/>
      <c r="G417" s="505" t="str">
        <f>IF(Calcu!B269=TRUE,Calcu!E269*$H$392,"")</f>
        <v/>
      </c>
      <c r="H417" s="458"/>
      <c r="I417" s="458"/>
      <c r="J417" s="458"/>
      <c r="K417" s="506"/>
      <c r="L417" s="505" t="str">
        <f>IF(Calcu!B269=TRUE,Calcu!F269*H$392,"")</f>
        <v/>
      </c>
      <c r="M417" s="458"/>
      <c r="N417" s="458"/>
      <c r="O417" s="458"/>
      <c r="P417" s="506"/>
      <c r="Q417" s="505" t="str">
        <f>IF(Calcu!B269=TRUE,Calcu!G269*H$392,"")</f>
        <v/>
      </c>
      <c r="R417" s="458"/>
      <c r="S417" s="458"/>
      <c r="T417" s="458"/>
      <c r="U417" s="506"/>
      <c r="V417" s="505" t="str">
        <f>IF(Calcu!B269=TRUE,Calcu!H269*H$392,"")</f>
        <v/>
      </c>
      <c r="W417" s="458"/>
      <c r="X417" s="458"/>
      <c r="Y417" s="458"/>
      <c r="Z417" s="506"/>
      <c r="AA417" s="505" t="str">
        <f>IF(Calcu!B269=TRUE,Calcu!I269*H$392,"")</f>
        <v/>
      </c>
      <c r="AB417" s="458"/>
      <c r="AC417" s="458"/>
      <c r="AD417" s="458"/>
      <c r="AE417" s="506"/>
      <c r="AF417" s="505" t="str">
        <f>Calcu!M269</f>
        <v/>
      </c>
      <c r="AG417" s="458"/>
      <c r="AH417" s="458"/>
      <c r="AI417" s="458"/>
      <c r="AJ417" s="506"/>
      <c r="AK417" s="505" t="str">
        <f>Calcu!K269</f>
        <v/>
      </c>
      <c r="AL417" s="458"/>
      <c r="AM417" s="458"/>
      <c r="AN417" s="458"/>
      <c r="AO417" s="506"/>
    </row>
    <row r="418" spans="1:59" ht="18.75" customHeight="1">
      <c r="A418" s="57"/>
      <c r="B418" s="282"/>
      <c r="C418" s="282"/>
      <c r="D418" s="282"/>
      <c r="E418" s="282"/>
      <c r="F418" s="282"/>
      <c r="G418" s="282"/>
      <c r="H418" s="282"/>
      <c r="I418" s="282"/>
      <c r="J418" s="282"/>
      <c r="K418" s="282"/>
      <c r="L418" s="282"/>
      <c r="M418" s="282"/>
      <c r="N418" s="282"/>
      <c r="O418" s="282"/>
      <c r="P418" s="282"/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  <c r="AA418" s="282"/>
      <c r="AB418" s="282"/>
      <c r="AC418" s="282"/>
      <c r="AD418" s="282"/>
      <c r="AE418" s="282"/>
      <c r="AF418" s="282"/>
      <c r="AG418" s="282"/>
      <c r="AH418" s="282"/>
      <c r="AI418" s="282"/>
      <c r="AJ418" s="282"/>
      <c r="AK418" s="282"/>
      <c r="AL418" s="282"/>
      <c r="AM418" s="282"/>
      <c r="AN418" s="282"/>
      <c r="AO418" s="282"/>
      <c r="AP418" s="282"/>
      <c r="AQ418" s="282"/>
      <c r="AR418" s="282"/>
      <c r="AS418" s="282"/>
      <c r="AT418" s="282"/>
    </row>
    <row r="419" spans="1:59" ht="18.75" customHeight="1">
      <c r="A419" s="60" t="s">
        <v>319</v>
      </c>
      <c r="B419" s="230"/>
      <c r="C419" s="230"/>
      <c r="D419" s="230"/>
      <c r="E419" s="230"/>
      <c r="F419" s="230"/>
      <c r="G419" s="230"/>
      <c r="H419" s="230"/>
      <c r="I419" s="230"/>
      <c r="J419" s="230"/>
      <c r="K419" s="230"/>
      <c r="L419" s="230"/>
      <c r="M419" s="230"/>
      <c r="N419" s="230"/>
      <c r="O419" s="230"/>
      <c r="P419" s="230"/>
      <c r="Q419" s="230"/>
      <c r="R419" s="230"/>
      <c r="S419" s="230"/>
      <c r="T419" s="230"/>
      <c r="U419" s="230"/>
      <c r="V419" s="230"/>
      <c r="W419" s="230"/>
      <c r="X419" s="230"/>
      <c r="Y419" s="230"/>
      <c r="Z419" s="230"/>
      <c r="AA419" s="230"/>
      <c r="AB419" s="230"/>
      <c r="AC419" s="230"/>
      <c r="AD419" s="230"/>
      <c r="AE419" s="230"/>
      <c r="AF419" s="230"/>
      <c r="AG419" s="230"/>
      <c r="AH419" s="230"/>
      <c r="AI419" s="230"/>
      <c r="AJ419" s="230"/>
      <c r="AK419" s="230"/>
      <c r="AL419" s="230"/>
      <c r="AM419" s="230"/>
      <c r="AN419" s="230"/>
      <c r="AO419" s="230"/>
      <c r="AP419" s="230"/>
      <c r="AQ419" s="230"/>
      <c r="AR419" s="230"/>
      <c r="AS419" s="230"/>
      <c r="AT419" s="230"/>
    </row>
    <row r="420" spans="1:59" ht="18.75" customHeight="1">
      <c r="A420" s="230"/>
      <c r="B420" s="490"/>
      <c r="C420" s="491"/>
      <c r="D420" s="474"/>
      <c r="E420" s="475"/>
      <c r="F420" s="475"/>
      <c r="G420" s="476"/>
      <c r="H420" s="468">
        <v>1</v>
      </c>
      <c r="I420" s="468"/>
      <c r="J420" s="468"/>
      <c r="K420" s="468"/>
      <c r="L420" s="468"/>
      <c r="M420" s="468"/>
      <c r="N420" s="468"/>
      <c r="O420" s="474">
        <v>2</v>
      </c>
      <c r="P420" s="475"/>
      <c r="Q420" s="475"/>
      <c r="R420" s="475"/>
      <c r="S420" s="475"/>
      <c r="T420" s="475"/>
      <c r="U420" s="475"/>
      <c r="V420" s="475"/>
      <c r="W420" s="475"/>
      <c r="X420" s="475"/>
      <c r="Y420" s="475"/>
      <c r="Z420" s="475"/>
      <c r="AA420" s="476"/>
      <c r="AB420" s="468">
        <v>3</v>
      </c>
      <c r="AC420" s="468"/>
      <c r="AD420" s="468"/>
      <c r="AE420" s="468"/>
      <c r="AF420" s="468"/>
      <c r="AG420" s="474">
        <v>4</v>
      </c>
      <c r="AH420" s="475"/>
      <c r="AI420" s="475"/>
      <c r="AJ420" s="475"/>
      <c r="AK420" s="475"/>
      <c r="AL420" s="475"/>
      <c r="AM420" s="475"/>
      <c r="AN420" s="475"/>
      <c r="AO420" s="476"/>
      <c r="AP420" s="474">
        <v>5</v>
      </c>
      <c r="AQ420" s="475"/>
      <c r="AR420" s="475"/>
      <c r="AS420" s="475"/>
      <c r="AT420" s="475"/>
      <c r="AU420" s="475"/>
      <c r="AV420" s="475"/>
      <c r="AW420" s="475"/>
      <c r="AX420" s="475"/>
      <c r="AY420" s="475"/>
      <c r="AZ420" s="475"/>
      <c r="BA420" s="475"/>
      <c r="BB420" s="476"/>
      <c r="BC420" s="468">
        <v>6</v>
      </c>
      <c r="BD420" s="468"/>
      <c r="BE420" s="468"/>
      <c r="BF420" s="468"/>
    </row>
    <row r="421" spans="1:59" ht="18.75" customHeight="1">
      <c r="A421" s="230"/>
      <c r="B421" s="517"/>
      <c r="C421" s="518"/>
      <c r="D421" s="490" t="s">
        <v>159</v>
      </c>
      <c r="E421" s="432"/>
      <c r="F421" s="432"/>
      <c r="G421" s="491"/>
      <c r="H421" s="492" t="s">
        <v>160</v>
      </c>
      <c r="I421" s="492"/>
      <c r="J421" s="492"/>
      <c r="K421" s="492"/>
      <c r="L421" s="492"/>
      <c r="M421" s="492"/>
      <c r="N421" s="492"/>
      <c r="O421" s="490" t="s">
        <v>162</v>
      </c>
      <c r="P421" s="432"/>
      <c r="Q421" s="432"/>
      <c r="R421" s="432"/>
      <c r="S421" s="432"/>
      <c r="T421" s="432"/>
      <c r="U421" s="432"/>
      <c r="V421" s="432"/>
      <c r="W421" s="432"/>
      <c r="X421" s="432"/>
      <c r="Y421" s="432"/>
      <c r="Z421" s="432"/>
      <c r="AA421" s="491"/>
      <c r="AB421" s="492" t="s">
        <v>168</v>
      </c>
      <c r="AC421" s="492"/>
      <c r="AD421" s="492"/>
      <c r="AE421" s="492"/>
      <c r="AF421" s="492"/>
      <c r="AG421" s="490" t="s">
        <v>169</v>
      </c>
      <c r="AH421" s="432"/>
      <c r="AI421" s="432"/>
      <c r="AJ421" s="432"/>
      <c r="AK421" s="432"/>
      <c r="AL421" s="432"/>
      <c r="AM421" s="432"/>
      <c r="AN421" s="432"/>
      <c r="AO421" s="491"/>
      <c r="AP421" s="490" t="s">
        <v>325</v>
      </c>
      <c r="AQ421" s="432"/>
      <c r="AR421" s="432"/>
      <c r="AS421" s="432"/>
      <c r="AT421" s="432"/>
      <c r="AU421" s="432"/>
      <c r="AV421" s="432"/>
      <c r="AW421" s="432"/>
      <c r="AX421" s="432"/>
      <c r="AY421" s="432"/>
      <c r="AZ421" s="432"/>
      <c r="BA421" s="432"/>
      <c r="BB421" s="491"/>
      <c r="BC421" s="492" t="s">
        <v>171</v>
      </c>
      <c r="BD421" s="492"/>
      <c r="BE421" s="492"/>
      <c r="BF421" s="492"/>
    </row>
    <row r="422" spans="1:59" ht="18.75" customHeight="1">
      <c r="A422" s="230"/>
      <c r="B422" s="519"/>
      <c r="C422" s="520"/>
      <c r="D422" s="527" t="s">
        <v>327</v>
      </c>
      <c r="E422" s="461"/>
      <c r="F422" s="461"/>
      <c r="G422" s="528"/>
      <c r="H422" s="496" t="s">
        <v>328</v>
      </c>
      <c r="I422" s="496"/>
      <c r="J422" s="496"/>
      <c r="K422" s="496"/>
      <c r="L422" s="496"/>
      <c r="M422" s="496"/>
      <c r="N422" s="496"/>
      <c r="O422" s="493" t="s">
        <v>329</v>
      </c>
      <c r="P422" s="494"/>
      <c r="Q422" s="494"/>
      <c r="R422" s="494"/>
      <c r="S422" s="494"/>
      <c r="T422" s="494"/>
      <c r="U422" s="494"/>
      <c r="V422" s="494"/>
      <c r="W422" s="494"/>
      <c r="X422" s="494"/>
      <c r="Y422" s="494"/>
      <c r="Z422" s="494"/>
      <c r="AA422" s="495"/>
      <c r="AB422" s="496"/>
      <c r="AC422" s="496"/>
      <c r="AD422" s="496"/>
      <c r="AE422" s="496"/>
      <c r="AF422" s="496"/>
      <c r="AG422" s="493" t="s">
        <v>330</v>
      </c>
      <c r="AH422" s="494"/>
      <c r="AI422" s="494"/>
      <c r="AJ422" s="494"/>
      <c r="AK422" s="494"/>
      <c r="AL422" s="494"/>
      <c r="AM422" s="494"/>
      <c r="AN422" s="494"/>
      <c r="AO422" s="495"/>
      <c r="AP422" s="493" t="s">
        <v>331</v>
      </c>
      <c r="AQ422" s="494"/>
      <c r="AR422" s="494"/>
      <c r="AS422" s="494"/>
      <c r="AT422" s="494"/>
      <c r="AU422" s="494"/>
      <c r="AV422" s="494"/>
      <c r="AW422" s="494"/>
      <c r="AX422" s="494"/>
      <c r="AY422" s="494"/>
      <c r="AZ422" s="494"/>
      <c r="BA422" s="494"/>
      <c r="BB422" s="495"/>
      <c r="BC422" s="496"/>
      <c r="BD422" s="496"/>
      <c r="BE422" s="496"/>
      <c r="BF422" s="496"/>
    </row>
    <row r="423" spans="1:59" ht="18.75" customHeight="1">
      <c r="A423" s="230"/>
      <c r="B423" s="468" t="s">
        <v>174</v>
      </c>
      <c r="C423" s="468"/>
      <c r="D423" s="514" t="s">
        <v>308</v>
      </c>
      <c r="E423" s="515"/>
      <c r="F423" s="515"/>
      <c r="G423" s="516"/>
      <c r="H423" s="525" t="e">
        <f ca="1">Calcu!E274</f>
        <v>#N/A</v>
      </c>
      <c r="I423" s="526"/>
      <c r="J423" s="526"/>
      <c r="K423" s="526"/>
      <c r="L423" s="526"/>
      <c r="M423" s="521" t="str">
        <f>Calcu!F274</f>
        <v>mm</v>
      </c>
      <c r="N423" s="522"/>
      <c r="O423" s="456" t="e">
        <f ca="1">Calcu!K274</f>
        <v>#N/A</v>
      </c>
      <c r="P423" s="457"/>
      <c r="Q423" s="457"/>
      <c r="R423" s="242"/>
      <c r="S423" s="279"/>
      <c r="T423" s="458" t="e">
        <f ca="1">Calcu!L274</f>
        <v>#N/A</v>
      </c>
      <c r="U423" s="458"/>
      <c r="V423" s="458"/>
      <c r="W423" s="280"/>
      <c r="X423" s="280"/>
      <c r="Y423" s="280"/>
      <c r="Z423" s="466" t="str">
        <f>Calcu!M274</f>
        <v>μm</v>
      </c>
      <c r="AA423" s="467"/>
      <c r="AB423" s="468" t="str">
        <f>Calcu!N274</f>
        <v>정규</v>
      </c>
      <c r="AC423" s="468"/>
      <c r="AD423" s="468"/>
      <c r="AE423" s="468"/>
      <c r="AF423" s="468"/>
      <c r="AG423" s="474">
        <f>Calcu!Q274</f>
        <v>1</v>
      </c>
      <c r="AH423" s="475"/>
      <c r="AI423" s="475"/>
      <c r="AJ423" s="475"/>
      <c r="AK423" s="475"/>
      <c r="AL423" s="475"/>
      <c r="AM423" s="475"/>
      <c r="AN423" s="475"/>
      <c r="AO423" s="476"/>
      <c r="AP423" s="456" t="e">
        <f ca="1">Calcu!S274</f>
        <v>#N/A</v>
      </c>
      <c r="AQ423" s="457"/>
      <c r="AR423" s="457"/>
      <c r="AS423" s="242"/>
      <c r="AT423" s="279"/>
      <c r="AU423" s="458" t="e">
        <f ca="1">Calcu!T274</f>
        <v>#N/A</v>
      </c>
      <c r="AV423" s="458"/>
      <c r="AW423" s="458"/>
      <c r="AX423" s="280"/>
      <c r="AY423" s="280"/>
      <c r="AZ423" s="280"/>
      <c r="BA423" s="466" t="str">
        <f>Calcu!U274</f>
        <v>μm</v>
      </c>
      <c r="BB423" s="467"/>
      <c r="BC423" s="468" t="str">
        <f>Calcu!V274</f>
        <v>∞</v>
      </c>
      <c r="BD423" s="468"/>
      <c r="BE423" s="468"/>
      <c r="BF423" s="468"/>
    </row>
    <row r="424" spans="1:59" ht="18.75" customHeight="1">
      <c r="A424" s="230"/>
      <c r="B424" s="468" t="s">
        <v>182</v>
      </c>
      <c r="C424" s="468"/>
      <c r="D424" s="514" t="s">
        <v>310</v>
      </c>
      <c r="E424" s="515"/>
      <c r="F424" s="515"/>
      <c r="G424" s="516"/>
      <c r="H424" s="525" t="e">
        <f ca="1">Calcu!E275</f>
        <v>#N/A</v>
      </c>
      <c r="I424" s="526"/>
      <c r="J424" s="526"/>
      <c r="K424" s="526"/>
      <c r="L424" s="526"/>
      <c r="M424" s="521" t="str">
        <f>Calcu!F275</f>
        <v>mm</v>
      </c>
      <c r="N424" s="522"/>
      <c r="O424" s="486">
        <f>Calcu!K275</f>
        <v>0</v>
      </c>
      <c r="P424" s="487"/>
      <c r="Q424" s="487"/>
      <c r="R424" s="487"/>
      <c r="S424" s="487"/>
      <c r="T424" s="487"/>
      <c r="U424" s="487"/>
      <c r="V424" s="488" t="str">
        <f>Calcu!M275</f>
        <v>μm</v>
      </c>
      <c r="W424" s="488"/>
      <c r="X424" s="488"/>
      <c r="Y424" s="488"/>
      <c r="Z424" s="488"/>
      <c r="AA424" s="489"/>
      <c r="AB424" s="468" t="str">
        <f>Calcu!N275</f>
        <v>t</v>
      </c>
      <c r="AC424" s="468"/>
      <c r="AD424" s="468"/>
      <c r="AE424" s="468"/>
      <c r="AF424" s="468"/>
      <c r="AG424" s="474">
        <f>Calcu!Q275</f>
        <v>-1</v>
      </c>
      <c r="AH424" s="475"/>
      <c r="AI424" s="475"/>
      <c r="AJ424" s="475"/>
      <c r="AK424" s="475"/>
      <c r="AL424" s="475"/>
      <c r="AM424" s="475"/>
      <c r="AN424" s="475"/>
      <c r="AO424" s="476"/>
      <c r="AP424" s="486">
        <f>Calcu!S275</f>
        <v>0</v>
      </c>
      <c r="AQ424" s="487"/>
      <c r="AR424" s="487"/>
      <c r="AS424" s="487"/>
      <c r="AT424" s="487"/>
      <c r="AU424" s="487">
        <v>0</v>
      </c>
      <c r="AV424" s="487"/>
      <c r="AW424" s="488" t="str">
        <f>Calcu!U275</f>
        <v>μm</v>
      </c>
      <c r="AX424" s="488"/>
      <c r="AY424" s="488"/>
      <c r="AZ424" s="488"/>
      <c r="BA424" s="488"/>
      <c r="BB424" s="489"/>
      <c r="BC424" s="468">
        <f>Calcu!V275</f>
        <v>4</v>
      </c>
      <c r="BD424" s="468"/>
      <c r="BE424" s="468"/>
      <c r="BF424" s="468"/>
    </row>
    <row r="425" spans="1:59" ht="18.75" customHeight="1">
      <c r="A425" s="230"/>
      <c r="B425" s="468" t="s">
        <v>261</v>
      </c>
      <c r="C425" s="468"/>
      <c r="D425" s="514"/>
      <c r="E425" s="515"/>
      <c r="F425" s="515"/>
      <c r="G425" s="516"/>
      <c r="H425" s="525" t="e">
        <f ca="1">Calcu!E276</f>
        <v>#N/A</v>
      </c>
      <c r="I425" s="526"/>
      <c r="J425" s="526"/>
      <c r="K425" s="526"/>
      <c r="L425" s="526"/>
      <c r="M425" s="521" t="str">
        <f>Calcu!F276</f>
        <v>/℃</v>
      </c>
      <c r="N425" s="522"/>
      <c r="O425" s="484">
        <f>Calcu!L276</f>
        <v>4.0824829046386305E-7</v>
      </c>
      <c r="P425" s="485"/>
      <c r="Q425" s="485"/>
      <c r="R425" s="485"/>
      <c r="S425" s="485"/>
      <c r="T425" s="485"/>
      <c r="U425" s="485"/>
      <c r="V425" s="485"/>
      <c r="W425" s="485"/>
      <c r="X425" s="466" t="str">
        <f>Calcu!M276</f>
        <v>/℃</v>
      </c>
      <c r="Y425" s="466"/>
      <c r="Z425" s="466"/>
      <c r="AA425" s="467"/>
      <c r="AB425" s="468" t="str">
        <f>Calcu!N276</f>
        <v>삼각형</v>
      </c>
      <c r="AC425" s="468"/>
      <c r="AD425" s="468"/>
      <c r="AE425" s="468"/>
      <c r="AF425" s="468"/>
      <c r="AG425" s="481">
        <f>Calcu!Q276</f>
        <v>-200</v>
      </c>
      <c r="AH425" s="466"/>
      <c r="AI425" s="466"/>
      <c r="AJ425" s="466"/>
      <c r="AK425" s="466" t="s">
        <v>337</v>
      </c>
      <c r="AL425" s="466"/>
      <c r="AM425" s="466"/>
      <c r="AN425" s="466"/>
      <c r="AO425" s="467"/>
      <c r="AP425" s="482">
        <f>Calcu!T276</f>
        <v>8.1649658092772609E-5</v>
      </c>
      <c r="AQ425" s="483"/>
      <c r="AR425" s="483"/>
      <c r="AS425" s="483"/>
      <c r="AT425" s="483"/>
      <c r="AU425" s="483" t="s">
        <v>466</v>
      </c>
      <c r="AV425" s="483"/>
      <c r="AW425" s="466" t="s">
        <v>338</v>
      </c>
      <c r="AX425" s="466"/>
      <c r="AY425" s="466"/>
      <c r="AZ425" s="466"/>
      <c r="BA425" s="466"/>
      <c r="BB425" s="467"/>
      <c r="BC425" s="468">
        <f>Calcu!V276</f>
        <v>100</v>
      </c>
      <c r="BD425" s="468"/>
      <c r="BE425" s="468"/>
      <c r="BF425" s="468"/>
    </row>
    <row r="426" spans="1:59" ht="18.75" customHeight="1">
      <c r="A426" s="230"/>
      <c r="B426" s="468" t="s">
        <v>264</v>
      </c>
      <c r="C426" s="468"/>
      <c r="D426" s="514" t="s">
        <v>248</v>
      </c>
      <c r="E426" s="515"/>
      <c r="F426" s="515"/>
      <c r="G426" s="516"/>
      <c r="H426" s="525" t="str">
        <f>Calcu!E277</f>
        <v/>
      </c>
      <c r="I426" s="526"/>
      <c r="J426" s="526"/>
      <c r="K426" s="526"/>
      <c r="L426" s="526"/>
      <c r="M426" s="521" t="str">
        <f>Calcu!F277</f>
        <v>℃</v>
      </c>
      <c r="N426" s="522"/>
      <c r="O426" s="486">
        <f>Calcu!L277</f>
        <v>0.11547005383792516</v>
      </c>
      <c r="P426" s="487"/>
      <c r="Q426" s="487"/>
      <c r="R426" s="487"/>
      <c r="S426" s="487"/>
      <c r="T426" s="487"/>
      <c r="U426" s="487"/>
      <c r="V426" s="488" t="str">
        <f>Calcu!M277</f>
        <v>℃</v>
      </c>
      <c r="W426" s="488"/>
      <c r="X426" s="488"/>
      <c r="Y426" s="488"/>
      <c r="Z426" s="488"/>
      <c r="AA426" s="489"/>
      <c r="AB426" s="468" t="str">
        <f>Calcu!N277</f>
        <v>직사각형</v>
      </c>
      <c r="AC426" s="468"/>
      <c r="AD426" s="468"/>
      <c r="AE426" s="468"/>
      <c r="AF426" s="468"/>
      <c r="AG426" s="481" t="e">
        <f ca="1">Calcu!Q277</f>
        <v>#N/A</v>
      </c>
      <c r="AH426" s="466"/>
      <c r="AI426" s="466"/>
      <c r="AJ426" s="466"/>
      <c r="AK426" s="466" t="s">
        <v>341</v>
      </c>
      <c r="AL426" s="466"/>
      <c r="AM426" s="466"/>
      <c r="AN426" s="466"/>
      <c r="AO426" s="467"/>
      <c r="AP426" s="482" t="e">
        <f ca="1">Calcu!T277</f>
        <v>#N/A</v>
      </c>
      <c r="AQ426" s="483"/>
      <c r="AR426" s="483"/>
      <c r="AS426" s="483"/>
      <c r="AT426" s="483"/>
      <c r="AU426" s="483" t="s">
        <v>467</v>
      </c>
      <c r="AV426" s="483"/>
      <c r="AW426" s="466" t="s">
        <v>338</v>
      </c>
      <c r="AX426" s="466"/>
      <c r="AY426" s="466"/>
      <c r="AZ426" s="466"/>
      <c r="BA426" s="466"/>
      <c r="BB426" s="467"/>
      <c r="BC426" s="468">
        <f>Calcu!V277</f>
        <v>12</v>
      </c>
      <c r="BD426" s="468"/>
      <c r="BE426" s="468"/>
      <c r="BF426" s="468"/>
    </row>
    <row r="427" spans="1:59" ht="18.75" customHeight="1">
      <c r="A427" s="230"/>
      <c r="B427" s="468" t="s">
        <v>194</v>
      </c>
      <c r="C427" s="468"/>
      <c r="D427" s="514" t="s">
        <v>249</v>
      </c>
      <c r="E427" s="515"/>
      <c r="F427" s="515"/>
      <c r="G427" s="516"/>
      <c r="H427" s="525" t="e">
        <f ca="1">Calcu!E278</f>
        <v>#N/A</v>
      </c>
      <c r="I427" s="526"/>
      <c r="J427" s="526"/>
      <c r="K427" s="526"/>
      <c r="L427" s="526"/>
      <c r="M427" s="521" t="str">
        <f>Calcu!F278</f>
        <v>/℃</v>
      </c>
      <c r="N427" s="522"/>
      <c r="O427" s="484">
        <f>Calcu!L278</f>
        <v>8.1649658092772609E-7</v>
      </c>
      <c r="P427" s="485"/>
      <c r="Q427" s="485"/>
      <c r="R427" s="485"/>
      <c r="S427" s="485"/>
      <c r="T427" s="485"/>
      <c r="U427" s="485"/>
      <c r="V427" s="485"/>
      <c r="W427" s="485"/>
      <c r="X427" s="466" t="str">
        <f>Calcu!M278</f>
        <v>/℃</v>
      </c>
      <c r="Y427" s="466"/>
      <c r="Z427" s="466"/>
      <c r="AA427" s="467"/>
      <c r="AB427" s="468" t="str">
        <f>Calcu!N278</f>
        <v>삼각형</v>
      </c>
      <c r="AC427" s="468"/>
      <c r="AD427" s="468"/>
      <c r="AE427" s="468"/>
      <c r="AF427" s="468"/>
      <c r="AG427" s="481">
        <f>Calcu!Q278</f>
        <v>-100</v>
      </c>
      <c r="AH427" s="466"/>
      <c r="AI427" s="466"/>
      <c r="AJ427" s="466"/>
      <c r="AK427" s="466" t="s">
        <v>337</v>
      </c>
      <c r="AL427" s="466"/>
      <c r="AM427" s="466"/>
      <c r="AN427" s="466"/>
      <c r="AO427" s="467"/>
      <c r="AP427" s="482">
        <f>Calcu!T278</f>
        <v>8.1649658092772609E-5</v>
      </c>
      <c r="AQ427" s="483"/>
      <c r="AR427" s="483"/>
      <c r="AS427" s="483"/>
      <c r="AT427" s="483"/>
      <c r="AU427" s="483" t="s">
        <v>466</v>
      </c>
      <c r="AV427" s="483"/>
      <c r="AW427" s="466" t="s">
        <v>338</v>
      </c>
      <c r="AX427" s="466"/>
      <c r="AY427" s="466"/>
      <c r="AZ427" s="466"/>
      <c r="BA427" s="466"/>
      <c r="BB427" s="467"/>
      <c r="BC427" s="468">
        <f>Calcu!V278</f>
        <v>100</v>
      </c>
      <c r="BD427" s="468"/>
      <c r="BE427" s="468"/>
      <c r="BF427" s="468"/>
    </row>
    <row r="428" spans="1:59" ht="18.75" customHeight="1">
      <c r="A428" s="230"/>
      <c r="B428" s="468" t="s">
        <v>199</v>
      </c>
      <c r="C428" s="468"/>
      <c r="D428" s="514" t="s">
        <v>250</v>
      </c>
      <c r="E428" s="515"/>
      <c r="F428" s="515"/>
      <c r="G428" s="516"/>
      <c r="H428" s="525">
        <f>Calcu!E279</f>
        <v>0.1</v>
      </c>
      <c r="I428" s="526"/>
      <c r="J428" s="526"/>
      <c r="K428" s="526"/>
      <c r="L428" s="526"/>
      <c r="M428" s="521" t="str">
        <f>Calcu!F279</f>
        <v>℃</v>
      </c>
      <c r="N428" s="522"/>
      <c r="O428" s="486">
        <f>Calcu!L279</f>
        <v>0.57735026918962584</v>
      </c>
      <c r="P428" s="487"/>
      <c r="Q428" s="487"/>
      <c r="R428" s="487"/>
      <c r="S428" s="487"/>
      <c r="T428" s="487"/>
      <c r="U428" s="487"/>
      <c r="V428" s="488" t="str">
        <f>Calcu!M279</f>
        <v>℃</v>
      </c>
      <c r="W428" s="488"/>
      <c r="X428" s="488"/>
      <c r="Y428" s="488"/>
      <c r="Z428" s="488"/>
      <c r="AA428" s="489"/>
      <c r="AB428" s="468" t="str">
        <f>Calcu!N279</f>
        <v>직사각형</v>
      </c>
      <c r="AC428" s="468"/>
      <c r="AD428" s="468"/>
      <c r="AE428" s="468"/>
      <c r="AF428" s="468"/>
      <c r="AG428" s="481" t="e">
        <f ca="1">Calcu!Q279</f>
        <v>#N/A</v>
      </c>
      <c r="AH428" s="466"/>
      <c r="AI428" s="466"/>
      <c r="AJ428" s="466"/>
      <c r="AK428" s="466" t="s">
        <v>341</v>
      </c>
      <c r="AL428" s="466"/>
      <c r="AM428" s="466"/>
      <c r="AN428" s="466"/>
      <c r="AO428" s="467"/>
      <c r="AP428" s="482" t="e">
        <f ca="1">Calcu!T279</f>
        <v>#N/A</v>
      </c>
      <c r="AQ428" s="483"/>
      <c r="AR428" s="483"/>
      <c r="AS428" s="483"/>
      <c r="AT428" s="483"/>
      <c r="AU428" s="483" t="s">
        <v>467</v>
      </c>
      <c r="AV428" s="483"/>
      <c r="AW428" s="466" t="s">
        <v>338</v>
      </c>
      <c r="AX428" s="466"/>
      <c r="AY428" s="466"/>
      <c r="AZ428" s="466"/>
      <c r="BA428" s="466"/>
      <c r="BB428" s="467"/>
      <c r="BC428" s="468">
        <f>Calcu!V279</f>
        <v>12</v>
      </c>
      <c r="BD428" s="468"/>
      <c r="BE428" s="468"/>
      <c r="BF428" s="468"/>
    </row>
    <row r="429" spans="1:59" ht="18.75" customHeight="1">
      <c r="A429" s="230"/>
      <c r="B429" s="468" t="s">
        <v>202</v>
      </c>
      <c r="C429" s="468"/>
      <c r="D429" s="514" t="s">
        <v>625</v>
      </c>
      <c r="E429" s="515"/>
      <c r="F429" s="515"/>
      <c r="G429" s="516"/>
      <c r="H429" s="525">
        <f>Calcu!E280</f>
        <v>0</v>
      </c>
      <c r="I429" s="526"/>
      <c r="J429" s="526"/>
      <c r="K429" s="526"/>
      <c r="L429" s="526"/>
      <c r="M429" s="521" t="str">
        <f>Calcu!F280</f>
        <v>mm</v>
      </c>
      <c r="N429" s="522"/>
      <c r="O429" s="486">
        <f>Calcu!K280</f>
        <v>0</v>
      </c>
      <c r="P429" s="487"/>
      <c r="Q429" s="487"/>
      <c r="R429" s="487"/>
      <c r="S429" s="487"/>
      <c r="T429" s="487"/>
      <c r="U429" s="487"/>
      <c r="V429" s="488" t="str">
        <f>Calcu!M280</f>
        <v>μm</v>
      </c>
      <c r="W429" s="488"/>
      <c r="X429" s="488"/>
      <c r="Y429" s="488"/>
      <c r="Z429" s="488"/>
      <c r="AA429" s="489"/>
      <c r="AB429" s="468" t="str">
        <f>Calcu!N280</f>
        <v>직사각형</v>
      </c>
      <c r="AC429" s="468"/>
      <c r="AD429" s="468"/>
      <c r="AE429" s="468"/>
      <c r="AF429" s="468"/>
      <c r="AG429" s="474">
        <f>Calcu!Q280</f>
        <v>1</v>
      </c>
      <c r="AH429" s="475"/>
      <c r="AI429" s="475"/>
      <c r="AJ429" s="475"/>
      <c r="AK429" s="475"/>
      <c r="AL429" s="475"/>
      <c r="AM429" s="475"/>
      <c r="AN429" s="475"/>
      <c r="AO429" s="476"/>
      <c r="AP429" s="486">
        <f>Calcu!S280</f>
        <v>0</v>
      </c>
      <c r="AQ429" s="487"/>
      <c r="AR429" s="487"/>
      <c r="AS429" s="487"/>
      <c r="AT429" s="487"/>
      <c r="AU429" s="487">
        <v>0</v>
      </c>
      <c r="AV429" s="487"/>
      <c r="AW429" s="488" t="str">
        <f>Calcu!U280</f>
        <v>μm</v>
      </c>
      <c r="AX429" s="488"/>
      <c r="AY429" s="488"/>
      <c r="AZ429" s="488"/>
      <c r="BA429" s="488"/>
      <c r="BB429" s="489"/>
      <c r="BC429" s="468" t="str">
        <f>Calcu!V280</f>
        <v>∞</v>
      </c>
      <c r="BD429" s="468"/>
      <c r="BE429" s="468"/>
      <c r="BF429" s="468"/>
    </row>
    <row r="430" spans="1:59" ht="18.75" customHeight="1">
      <c r="A430" s="230"/>
      <c r="B430" s="468" t="s">
        <v>502</v>
      </c>
      <c r="C430" s="468"/>
      <c r="D430" s="514" t="s">
        <v>306</v>
      </c>
      <c r="E430" s="515"/>
      <c r="F430" s="515"/>
      <c r="G430" s="516"/>
      <c r="H430" s="525" t="e">
        <f ca="1">Calcu!E281</f>
        <v>#N/A</v>
      </c>
      <c r="I430" s="526"/>
      <c r="J430" s="526"/>
      <c r="K430" s="526"/>
      <c r="L430" s="526"/>
      <c r="M430" s="521" t="str">
        <f>Calcu!F281</f>
        <v>mm</v>
      </c>
      <c r="N430" s="522"/>
      <c r="O430" s="474"/>
      <c r="P430" s="475"/>
      <c r="Q430" s="475"/>
      <c r="R430" s="475"/>
      <c r="S430" s="475"/>
      <c r="T430" s="475"/>
      <c r="U430" s="475"/>
      <c r="V430" s="475"/>
      <c r="W430" s="475"/>
      <c r="X430" s="475"/>
      <c r="Y430" s="475"/>
      <c r="Z430" s="475"/>
      <c r="AA430" s="476"/>
      <c r="AB430" s="468"/>
      <c r="AC430" s="468"/>
      <c r="AD430" s="468"/>
      <c r="AE430" s="468"/>
      <c r="AF430" s="468"/>
      <c r="AG430" s="474"/>
      <c r="AH430" s="475"/>
      <c r="AI430" s="475"/>
      <c r="AJ430" s="475"/>
      <c r="AK430" s="475"/>
      <c r="AL430" s="475"/>
      <c r="AM430" s="475"/>
      <c r="AN430" s="475"/>
      <c r="AO430" s="476"/>
      <c r="AP430" s="456" t="e">
        <f ca="1">Calcu!S281</f>
        <v>#N/A</v>
      </c>
      <c r="AQ430" s="457"/>
      <c r="AR430" s="457"/>
      <c r="AS430" s="242"/>
      <c r="AT430" s="279"/>
      <c r="AU430" s="458" t="e">
        <f ca="1">Calcu!T281</f>
        <v>#N/A</v>
      </c>
      <c r="AV430" s="458"/>
      <c r="AW430" s="458"/>
      <c r="AX430" s="280"/>
      <c r="AY430" s="280"/>
      <c r="AZ430" s="280"/>
      <c r="BA430" s="466" t="str">
        <f>Calcu!U281</f>
        <v>μm</v>
      </c>
      <c r="BB430" s="467"/>
      <c r="BC430" s="468" t="e">
        <f ca="1">Calcu!V281</f>
        <v>#N/A</v>
      </c>
      <c r="BD430" s="468"/>
      <c r="BE430" s="468"/>
      <c r="BF430" s="468"/>
    </row>
    <row r="431" spans="1:59" ht="18.75" customHeight="1">
      <c r="A431" s="230"/>
      <c r="B431" s="230"/>
      <c r="C431" s="230"/>
      <c r="D431" s="230"/>
      <c r="E431" s="230"/>
      <c r="F431" s="230"/>
      <c r="G431" s="230"/>
      <c r="H431" s="230"/>
      <c r="I431" s="230"/>
      <c r="J431" s="230"/>
      <c r="K431" s="230"/>
      <c r="L431" s="230"/>
      <c r="M431" s="230"/>
      <c r="N431" s="230"/>
      <c r="O431" s="230"/>
      <c r="P431" s="230"/>
      <c r="Q431" s="230"/>
      <c r="R431" s="230"/>
      <c r="S431" s="230"/>
      <c r="T431" s="230"/>
      <c r="U431" s="230"/>
      <c r="V431" s="230"/>
      <c r="W431" s="230"/>
      <c r="X431" s="230"/>
      <c r="Y431" s="230"/>
      <c r="Z431" s="230"/>
      <c r="AA431" s="230"/>
      <c r="AB431" s="230"/>
      <c r="AC431" s="230"/>
      <c r="AD431" s="230"/>
      <c r="AE431" s="230"/>
      <c r="AF431" s="230"/>
      <c r="AG431" s="244" t="s">
        <v>511</v>
      </c>
      <c r="AH431" s="230"/>
      <c r="AI431" s="230"/>
      <c r="AJ431" s="230"/>
      <c r="AK431" s="230"/>
      <c r="AL431" s="230"/>
      <c r="AM431" s="230"/>
      <c r="AN431" s="230"/>
      <c r="AO431" s="230"/>
      <c r="AP431" s="230"/>
      <c r="AQ431" s="230"/>
      <c r="AR431" s="230"/>
      <c r="AS431" s="230"/>
      <c r="AT431" s="230"/>
    </row>
    <row r="432" spans="1:59" s="138" customFormat="1" ht="18.75" customHeight="1">
      <c r="B432" s="282"/>
      <c r="C432" s="57"/>
      <c r="D432" s="276"/>
      <c r="E432" s="276"/>
      <c r="F432" s="276"/>
      <c r="G432" s="282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  <c r="AB432" s="276"/>
      <c r="AC432" s="276"/>
      <c r="AD432" s="276"/>
      <c r="AE432" s="282"/>
      <c r="AF432" s="276"/>
      <c r="AG432" s="282"/>
      <c r="AH432" s="282"/>
      <c r="AI432" s="282"/>
      <c r="AJ432" s="282"/>
      <c r="AK432" s="282"/>
      <c r="AL432" s="282"/>
      <c r="AM432" s="282"/>
      <c r="AN432" s="282"/>
      <c r="AO432" s="282"/>
      <c r="AP432" s="282"/>
      <c r="AQ432" s="282"/>
      <c r="AR432" s="282"/>
      <c r="AS432" s="282"/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/>
      <c r="BF432" s="282"/>
      <c r="BG432" s="282"/>
    </row>
    <row r="433" spans="1:75" s="138" customFormat="1" ht="18.75" customHeight="1">
      <c r="A433" s="57" t="s">
        <v>447</v>
      </c>
      <c r="B433" s="282"/>
      <c r="C433" s="282"/>
      <c r="D433" s="282"/>
      <c r="E433" s="282"/>
      <c r="F433" s="282"/>
      <c r="G433" s="282"/>
      <c r="H433" s="282"/>
      <c r="I433" s="282"/>
      <c r="J433" s="282"/>
      <c r="K433" s="282"/>
      <c r="L433" s="282"/>
      <c r="M433" s="282"/>
      <c r="N433" s="282"/>
      <c r="O433" s="282"/>
      <c r="P433" s="282"/>
      <c r="Q433" s="282"/>
      <c r="R433" s="282"/>
      <c r="S433" s="282"/>
      <c r="T433" s="282"/>
      <c r="U433" s="282"/>
      <c r="V433" s="282"/>
      <c r="W433" s="282"/>
      <c r="X433" s="282"/>
      <c r="Y433" s="282"/>
      <c r="Z433" s="282"/>
      <c r="AA433" s="282"/>
      <c r="AB433" s="282"/>
      <c r="AC433" s="282"/>
      <c r="AD433" s="282"/>
      <c r="AE433" s="282"/>
      <c r="AF433" s="282"/>
      <c r="AG433" s="282"/>
      <c r="AH433" s="282"/>
      <c r="AI433" s="282"/>
      <c r="AJ433" s="282"/>
      <c r="AK433" s="282"/>
      <c r="AL433" s="282"/>
      <c r="AM433" s="282"/>
      <c r="AN433" s="282"/>
      <c r="AO433" s="282"/>
      <c r="AP433" s="282"/>
      <c r="AQ433" s="282"/>
      <c r="AR433" s="282"/>
      <c r="AS433" s="282"/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/>
      <c r="BF433" s="282"/>
    </row>
    <row r="434" spans="1:75" s="138" customFormat="1" ht="18.75" customHeight="1">
      <c r="A434" s="282"/>
      <c r="B434" s="282"/>
      <c r="C434" s="282"/>
      <c r="D434" s="282"/>
      <c r="E434" s="282"/>
      <c r="F434" s="282"/>
      <c r="G434" s="282"/>
      <c r="H434" s="282"/>
      <c r="I434" s="282"/>
      <c r="J434" s="282"/>
      <c r="K434" s="282"/>
      <c r="L434" s="282"/>
      <c r="M434" s="282"/>
      <c r="N434" s="282"/>
      <c r="O434" s="282"/>
      <c r="P434" s="282"/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  <c r="AA434" s="282"/>
      <c r="AB434" s="282"/>
      <c r="AC434" s="282"/>
      <c r="AD434" s="282"/>
      <c r="AE434" s="276"/>
      <c r="AF434" s="282"/>
      <c r="AG434" s="282"/>
      <c r="AH434" s="282"/>
      <c r="AI434" s="282"/>
      <c r="AJ434" s="282"/>
      <c r="AK434" s="276"/>
      <c r="AL434" s="276"/>
      <c r="AM434" s="277"/>
      <c r="AN434" s="277"/>
      <c r="AO434" s="277"/>
      <c r="AP434" s="277"/>
      <c r="AQ434" s="276"/>
      <c r="AR434" s="282"/>
      <c r="AT434" s="252"/>
      <c r="AU434" s="252"/>
      <c r="AV434" s="252"/>
      <c r="AW434" s="276"/>
      <c r="AX434" s="276"/>
      <c r="AY434" s="282"/>
      <c r="BA434" s="282"/>
      <c r="BB434" s="282"/>
      <c r="BC434" s="282"/>
      <c r="BD434" s="282"/>
      <c r="BE434" s="282"/>
      <c r="BF434" s="282"/>
    </row>
    <row r="435" spans="1:75" s="138" customFormat="1" ht="18.75" customHeight="1">
      <c r="A435" s="282"/>
      <c r="B435" s="282"/>
      <c r="C435" s="282"/>
      <c r="D435" s="282"/>
      <c r="E435" s="282" t="s">
        <v>146</v>
      </c>
      <c r="F435" s="433" t="e">
        <f ca="1">AP423</f>
        <v>#N/A</v>
      </c>
      <c r="G435" s="433"/>
      <c r="H435" s="433"/>
      <c r="I435" s="276" t="s">
        <v>145</v>
      </c>
      <c r="J435" s="276"/>
      <c r="K435" s="431" t="s">
        <v>448</v>
      </c>
      <c r="L435" s="431"/>
      <c r="M435" s="529" t="e">
        <f ca="1">AU423</f>
        <v>#N/A</v>
      </c>
      <c r="N435" s="529"/>
      <c r="O435" s="529"/>
      <c r="P435" s="276" t="s">
        <v>338</v>
      </c>
      <c r="Q435" s="276"/>
      <c r="R435" s="282"/>
      <c r="T435" s="431" t="s">
        <v>448</v>
      </c>
      <c r="U435" s="431"/>
      <c r="V435" s="442">
        <f>AP424</f>
        <v>0</v>
      </c>
      <c r="W435" s="442"/>
      <c r="X435" s="442"/>
      <c r="Y435" s="276" t="s">
        <v>145</v>
      </c>
      <c r="Z435" s="276"/>
      <c r="AA435" s="431" t="s">
        <v>448</v>
      </c>
      <c r="AB435" s="431"/>
      <c r="AC435" s="443">
        <f>AP425</f>
        <v>8.1649658092772609E-5</v>
      </c>
      <c r="AD435" s="443"/>
      <c r="AE435" s="443"/>
      <c r="AF435" s="443"/>
      <c r="AG435" s="276" t="s">
        <v>338</v>
      </c>
      <c r="AH435" s="282"/>
      <c r="AK435" s="431" t="s">
        <v>448</v>
      </c>
      <c r="AL435" s="431"/>
      <c r="AM435" s="443" t="e">
        <f ca="1">AP426</f>
        <v>#N/A</v>
      </c>
      <c r="AN435" s="443"/>
      <c r="AO435" s="443"/>
      <c r="AP435" s="443"/>
      <c r="AQ435" s="276" t="s">
        <v>338</v>
      </c>
      <c r="AR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/>
      <c r="BF435" s="282"/>
    </row>
    <row r="436" spans="1:75" s="138" customFormat="1" ht="18.75" customHeight="1">
      <c r="A436" s="282"/>
      <c r="B436" s="282"/>
      <c r="C436" s="282"/>
      <c r="D436" s="282"/>
      <c r="E436" s="282"/>
      <c r="F436" s="431" t="s">
        <v>448</v>
      </c>
      <c r="G436" s="431"/>
      <c r="H436" s="443">
        <f>AP427</f>
        <v>8.1649658092772609E-5</v>
      </c>
      <c r="I436" s="443"/>
      <c r="J436" s="443"/>
      <c r="K436" s="443"/>
      <c r="L436" s="276" t="s">
        <v>338</v>
      </c>
      <c r="M436" s="282"/>
      <c r="P436" s="431" t="s">
        <v>448</v>
      </c>
      <c r="Q436" s="431"/>
      <c r="R436" s="443" t="e">
        <f ca="1">AP428</f>
        <v>#N/A</v>
      </c>
      <c r="S436" s="443"/>
      <c r="T436" s="443"/>
      <c r="U436" s="443"/>
      <c r="V436" s="276" t="s">
        <v>338</v>
      </c>
      <c r="W436" s="282"/>
      <c r="Z436" s="431" t="s">
        <v>448</v>
      </c>
      <c r="AA436" s="431"/>
      <c r="AB436" s="442">
        <f>AP429</f>
        <v>0</v>
      </c>
      <c r="AC436" s="442"/>
      <c r="AD436" s="442"/>
      <c r="AE436" s="276" t="s">
        <v>145</v>
      </c>
      <c r="AF436" s="276"/>
      <c r="AG436" s="281"/>
      <c r="AH436" s="276"/>
      <c r="AI436" s="276"/>
      <c r="AJ436" s="281"/>
      <c r="AK436" s="281"/>
      <c r="AL436" s="281"/>
      <c r="AM436" s="276"/>
      <c r="AN436" s="276"/>
      <c r="AO436" s="276"/>
      <c r="AP436" s="276"/>
      <c r="AQ436" s="282"/>
      <c r="AS436" s="282"/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/>
      <c r="BF436" s="282"/>
    </row>
    <row r="437" spans="1:75" s="58" customFormat="1" ht="18.75" customHeight="1">
      <c r="A437" s="276"/>
      <c r="B437" s="276"/>
      <c r="C437" s="276"/>
      <c r="D437" s="276"/>
      <c r="E437" s="282" t="s">
        <v>146</v>
      </c>
      <c r="F437" s="433" t="e">
        <f ca="1">AP430</f>
        <v>#N/A</v>
      </c>
      <c r="G437" s="433"/>
      <c r="H437" s="433"/>
      <c r="I437" s="276" t="s">
        <v>145</v>
      </c>
      <c r="J437" s="276"/>
      <c r="K437" s="431" t="s">
        <v>448</v>
      </c>
      <c r="L437" s="431"/>
      <c r="M437" s="529" t="e">
        <f ca="1">AU430</f>
        <v>#N/A</v>
      </c>
      <c r="N437" s="529"/>
      <c r="O437" s="529"/>
      <c r="P437" s="276" t="s">
        <v>338</v>
      </c>
      <c r="Q437" s="276"/>
      <c r="R437" s="282"/>
      <c r="S437" s="138"/>
      <c r="T437" s="276"/>
      <c r="U437" s="276"/>
      <c r="V437" s="276"/>
      <c r="W437" s="276"/>
      <c r="X437" s="276"/>
      <c r="Y437" s="276"/>
      <c r="Z437" s="276"/>
      <c r="AA437" s="276"/>
      <c r="AB437" s="276"/>
      <c r="AC437" s="276"/>
      <c r="AD437" s="276"/>
      <c r="AE437" s="276"/>
      <c r="AF437" s="276"/>
      <c r="AG437" s="282"/>
      <c r="AH437" s="276"/>
      <c r="AI437" s="276"/>
      <c r="AJ437" s="276"/>
      <c r="AK437" s="276"/>
      <c r="AL437" s="276"/>
      <c r="AM437" s="276"/>
      <c r="AN437" s="276"/>
      <c r="AO437" s="276"/>
      <c r="AP437" s="276"/>
      <c r="AQ437" s="276"/>
      <c r="AR437" s="276"/>
      <c r="AS437" s="276"/>
      <c r="AT437" s="276"/>
      <c r="AU437" s="276"/>
      <c r="AV437" s="276"/>
      <c r="AW437" s="276"/>
      <c r="AX437" s="276"/>
      <c r="AY437" s="276"/>
      <c r="AZ437" s="276"/>
      <c r="BA437" s="276"/>
      <c r="BB437" s="276"/>
      <c r="BC437" s="276"/>
      <c r="BD437" s="276"/>
      <c r="BE437" s="276"/>
      <c r="BF437" s="276"/>
      <c r="BG437" s="276"/>
      <c r="BH437" s="276"/>
    </row>
    <row r="438" spans="1:75" s="58" customFormat="1" ht="18.75" customHeight="1">
      <c r="A438" s="276"/>
      <c r="B438" s="276"/>
      <c r="C438" s="276"/>
      <c r="D438" s="283"/>
      <c r="E438" s="283"/>
      <c r="F438" s="283"/>
      <c r="G438" s="276"/>
      <c r="H438" s="276"/>
      <c r="I438" s="282"/>
      <c r="J438" s="282"/>
      <c r="K438" s="149"/>
      <c r="L438" s="149"/>
      <c r="M438" s="149"/>
      <c r="N438" s="149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  <c r="AB438" s="276"/>
      <c r="AC438" s="276"/>
      <c r="AD438" s="276"/>
      <c r="AE438" s="276"/>
      <c r="AF438" s="276"/>
      <c r="AG438" s="276"/>
      <c r="AH438" s="276"/>
      <c r="AI438" s="276"/>
      <c r="AJ438" s="276"/>
      <c r="AK438" s="276"/>
      <c r="AL438" s="276"/>
      <c r="AM438" s="276"/>
      <c r="AN438" s="276"/>
      <c r="AO438" s="276"/>
      <c r="AP438" s="276"/>
      <c r="AQ438" s="276"/>
      <c r="AR438" s="276"/>
      <c r="AS438" s="276"/>
      <c r="AT438" s="276"/>
      <c r="AU438" s="276"/>
      <c r="AV438" s="276"/>
      <c r="AW438" s="276"/>
      <c r="AX438" s="276"/>
      <c r="AY438" s="276"/>
      <c r="AZ438" s="276"/>
      <c r="BA438" s="276"/>
      <c r="BB438" s="276"/>
      <c r="BC438" s="276"/>
      <c r="BD438" s="276"/>
      <c r="BE438" s="276"/>
      <c r="BF438" s="276"/>
    </row>
    <row r="439" spans="1:75" s="138" customFormat="1" ht="18.75" customHeight="1">
      <c r="A439" s="282"/>
      <c r="B439" s="282"/>
      <c r="C439" s="282"/>
      <c r="D439" s="142" t="s">
        <v>450</v>
      </c>
      <c r="E439" s="282" t="s">
        <v>146</v>
      </c>
      <c r="F439" s="433" t="e">
        <f ca="1">F437</f>
        <v>#N/A</v>
      </c>
      <c r="G439" s="433"/>
      <c r="H439" s="433"/>
      <c r="I439" s="152"/>
      <c r="J439" s="278"/>
      <c r="K439" s="434" t="e">
        <f ca="1">M437</f>
        <v>#N/A</v>
      </c>
      <c r="L439" s="435"/>
      <c r="M439" s="435"/>
      <c r="N439" s="230"/>
      <c r="O439" s="230"/>
      <c r="P439" s="230"/>
      <c r="Q439" s="430" t="str">
        <f>BA430</f>
        <v>μm</v>
      </c>
      <c r="R439" s="430"/>
      <c r="T439" s="276"/>
      <c r="U439" s="276"/>
      <c r="V439" s="276"/>
      <c r="W439" s="276"/>
      <c r="X439" s="276"/>
      <c r="Y439" s="282"/>
      <c r="Z439" s="282"/>
      <c r="AA439" s="282"/>
      <c r="AB439" s="282"/>
      <c r="AC439" s="282"/>
      <c r="AD439" s="282"/>
      <c r="AE439" s="276"/>
      <c r="AF439" s="282"/>
      <c r="AG439" s="282"/>
      <c r="AH439" s="282"/>
      <c r="AI439" s="282"/>
      <c r="AJ439" s="282"/>
      <c r="AK439" s="282"/>
      <c r="AL439" s="282"/>
      <c r="AM439" s="282"/>
      <c r="AN439" s="282"/>
      <c r="AO439" s="282"/>
      <c r="AP439" s="282"/>
      <c r="AQ439" s="282"/>
      <c r="AR439" s="282"/>
      <c r="AS439" s="282"/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/>
      <c r="BF439" s="282"/>
    </row>
    <row r="440" spans="1:75" s="276" customFormat="1" ht="18.75" customHeight="1"/>
    <row r="441" spans="1:75" ht="18.75" customHeight="1">
      <c r="A441" s="57" t="s">
        <v>451</v>
      </c>
      <c r="B441" s="230"/>
      <c r="C441" s="230"/>
      <c r="D441" s="230"/>
      <c r="E441" s="230"/>
      <c r="F441" s="230"/>
      <c r="G441" s="230"/>
      <c r="H441" s="230"/>
      <c r="I441" s="230"/>
      <c r="J441" s="230"/>
      <c r="K441" s="230"/>
      <c r="L441" s="230"/>
      <c r="M441" s="230"/>
      <c r="N441" s="230"/>
      <c r="O441" s="230"/>
      <c r="P441" s="230"/>
      <c r="Q441" s="230"/>
      <c r="R441" s="230"/>
      <c r="S441" s="230"/>
      <c r="T441" s="230"/>
      <c r="U441" s="230"/>
      <c r="V441" s="230"/>
      <c r="W441" s="230"/>
      <c r="X441" s="230"/>
      <c r="Y441" s="230"/>
      <c r="Z441" s="230"/>
      <c r="AA441" s="230"/>
      <c r="AB441" s="230"/>
      <c r="AC441" s="230"/>
      <c r="AD441" s="230"/>
      <c r="AE441" s="230"/>
      <c r="AF441" s="230"/>
      <c r="AG441" s="230"/>
      <c r="AH441" s="230"/>
      <c r="AI441" s="230"/>
      <c r="AJ441" s="230"/>
      <c r="AK441" s="230"/>
      <c r="AL441" s="230"/>
      <c r="AM441" s="230"/>
      <c r="AN441" s="230"/>
      <c r="AO441" s="230"/>
      <c r="AP441" s="230"/>
      <c r="AQ441" s="230"/>
      <c r="AR441" s="230"/>
      <c r="AS441" s="230"/>
      <c r="AT441" s="230"/>
      <c r="AU441" s="230"/>
      <c r="AV441" s="230"/>
      <c r="AW441" s="230"/>
      <c r="AX441" s="230"/>
      <c r="AY441" s="230"/>
      <c r="AZ441" s="230"/>
      <c r="BA441" s="230"/>
      <c r="BB441" s="230"/>
      <c r="BC441" s="230"/>
      <c r="BD441" s="230"/>
      <c r="BE441" s="230"/>
      <c r="BF441" s="230"/>
    </row>
    <row r="442" spans="1:75" ht="18.75" customHeight="1">
      <c r="A442" s="230"/>
      <c r="B442" s="230"/>
      <c r="C442" s="230"/>
      <c r="D442" s="230"/>
      <c r="E442" s="230"/>
      <c r="F442" s="230"/>
      <c r="G442" s="230"/>
      <c r="H442" s="230"/>
      <c r="I442" s="230"/>
      <c r="J442" s="230"/>
      <c r="K442" s="230"/>
      <c r="L442" s="441" t="e">
        <f ca="1">Calcu!W281</f>
        <v>#N/A</v>
      </c>
      <c r="M442" s="441"/>
      <c r="N442" s="441"/>
      <c r="O442" s="441"/>
      <c r="P442" s="441"/>
      <c r="Q442" s="441"/>
      <c r="R442" s="441"/>
      <c r="S442" s="441"/>
      <c r="T442" s="441"/>
      <c r="U442" s="441"/>
      <c r="V442" s="441"/>
      <c r="W442" s="441"/>
      <c r="X442" s="441"/>
      <c r="Y442" s="441"/>
      <c r="Z442" s="441"/>
      <c r="AA442" s="441"/>
      <c r="AB442" s="441"/>
      <c r="AC442" s="441"/>
      <c r="AD442" s="441"/>
      <c r="AE442" s="441"/>
      <c r="AF442" s="441"/>
      <c r="AG442" s="441"/>
      <c r="AH442" s="441"/>
      <c r="AI442" s="441"/>
      <c r="AJ442" s="441"/>
      <c r="AK442" s="441"/>
      <c r="AL442" s="441"/>
      <c r="AM442" s="441"/>
      <c r="AN442" s="441"/>
      <c r="AO442" s="441"/>
      <c r="AP442" s="441"/>
      <c r="AQ442" s="441"/>
      <c r="AR442" s="441"/>
      <c r="AS442" s="441"/>
      <c r="AT442" s="431" t="s">
        <v>146</v>
      </c>
      <c r="AU442" s="438" t="e">
        <f ca="1">TRIM(BC430)</f>
        <v>#N/A</v>
      </c>
      <c r="AV442" s="438"/>
      <c r="AW442" s="438"/>
      <c r="AX442" s="438"/>
      <c r="AY442" s="438"/>
      <c r="AZ442" s="230"/>
      <c r="BA442" s="230"/>
      <c r="BB442" s="276"/>
      <c r="BC442" s="276"/>
      <c r="BF442" s="150"/>
      <c r="BG442" s="150"/>
      <c r="BH442" s="150"/>
      <c r="BI442" s="150"/>
      <c r="BJ442" s="150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</row>
    <row r="443" spans="1:75" ht="18.75" customHeight="1">
      <c r="A443" s="230"/>
      <c r="B443" s="230"/>
      <c r="C443" s="230"/>
      <c r="D443" s="230"/>
      <c r="E443" s="230"/>
      <c r="F443" s="230"/>
      <c r="G443" s="230"/>
      <c r="H443" s="230"/>
      <c r="I443" s="230"/>
      <c r="J443" s="230"/>
      <c r="K443" s="230"/>
      <c r="L443" s="439" t="e">
        <f ca="1">Calcu!W274</f>
        <v>#N/A</v>
      </c>
      <c r="M443" s="439"/>
      <c r="N443" s="439"/>
      <c r="O443" s="439"/>
      <c r="P443" s="431" t="s">
        <v>448</v>
      </c>
      <c r="Q443" s="439">
        <f>Calcu!W275</f>
        <v>0</v>
      </c>
      <c r="R443" s="439"/>
      <c r="S443" s="439"/>
      <c r="T443" s="439"/>
      <c r="U443" s="431" t="s">
        <v>448</v>
      </c>
      <c r="V443" s="440">
        <f>Calcu!W276</f>
        <v>0</v>
      </c>
      <c r="W443" s="440"/>
      <c r="X443" s="440"/>
      <c r="Y443" s="440"/>
      <c r="Z443" s="431" t="s">
        <v>448</v>
      </c>
      <c r="AA443" s="439" t="e">
        <f ca="1">Calcu!W277</f>
        <v>#N/A</v>
      </c>
      <c r="AB443" s="439"/>
      <c r="AC443" s="439"/>
      <c r="AD443" s="439"/>
      <c r="AE443" s="431" t="s">
        <v>448</v>
      </c>
      <c r="AF443" s="440">
        <f>Calcu!W278</f>
        <v>0</v>
      </c>
      <c r="AG443" s="440"/>
      <c r="AH443" s="440"/>
      <c r="AI443" s="440"/>
      <c r="AJ443" s="431" t="s">
        <v>448</v>
      </c>
      <c r="AK443" s="440" t="e">
        <f ca="1">Calcu!W279</f>
        <v>#N/A</v>
      </c>
      <c r="AL443" s="440"/>
      <c r="AM443" s="440"/>
      <c r="AN443" s="440"/>
      <c r="AO443" s="431" t="s">
        <v>448</v>
      </c>
      <c r="AP443" s="440">
        <f>Calcu!W280</f>
        <v>0</v>
      </c>
      <c r="AQ443" s="440"/>
      <c r="AR443" s="440"/>
      <c r="AS443" s="440"/>
      <c r="AT443" s="431"/>
      <c r="AU443" s="438"/>
      <c r="AV443" s="438"/>
      <c r="AW443" s="438"/>
      <c r="AX443" s="438"/>
      <c r="AY443" s="438"/>
      <c r="AZ443" s="230"/>
      <c r="BA443" s="230"/>
      <c r="BB443" s="230"/>
      <c r="BC443" s="230"/>
      <c r="BF443" s="150"/>
      <c r="BG443" s="150"/>
      <c r="BH443" s="150"/>
      <c r="BI443" s="150"/>
      <c r="BJ443" s="150"/>
    </row>
    <row r="444" spans="1:75" ht="18.75" customHeight="1">
      <c r="A444" s="230"/>
      <c r="B444" s="230"/>
      <c r="C444" s="230"/>
      <c r="D444" s="230"/>
      <c r="E444" s="230"/>
      <c r="F444" s="230"/>
      <c r="G444" s="230"/>
      <c r="H444" s="230"/>
      <c r="I444" s="230"/>
      <c r="J444" s="230"/>
      <c r="K444" s="230"/>
      <c r="L444" s="431" t="str">
        <f>BC423</f>
        <v>∞</v>
      </c>
      <c r="M444" s="431"/>
      <c r="N444" s="431"/>
      <c r="O444" s="431"/>
      <c r="P444" s="431"/>
      <c r="Q444" s="431">
        <f>BC424</f>
        <v>4</v>
      </c>
      <c r="R444" s="431"/>
      <c r="S444" s="431"/>
      <c r="T444" s="431"/>
      <c r="U444" s="431"/>
      <c r="V444" s="431">
        <f>BC425</f>
        <v>100</v>
      </c>
      <c r="W444" s="431"/>
      <c r="X444" s="431"/>
      <c r="Y444" s="431"/>
      <c r="Z444" s="431"/>
      <c r="AA444" s="431">
        <f>BC426</f>
        <v>12</v>
      </c>
      <c r="AB444" s="431"/>
      <c r="AC444" s="431"/>
      <c r="AD444" s="431"/>
      <c r="AE444" s="431"/>
      <c r="AF444" s="432">
        <f>BC427</f>
        <v>100</v>
      </c>
      <c r="AG444" s="432"/>
      <c r="AH444" s="432"/>
      <c r="AI444" s="432"/>
      <c r="AJ444" s="431"/>
      <c r="AK444" s="431">
        <f>BC428</f>
        <v>12</v>
      </c>
      <c r="AL444" s="431"/>
      <c r="AM444" s="431"/>
      <c r="AN444" s="431"/>
      <c r="AO444" s="431"/>
      <c r="AP444" s="431" t="str">
        <f>BC429</f>
        <v>∞</v>
      </c>
      <c r="AQ444" s="431"/>
      <c r="AR444" s="431"/>
      <c r="AS444" s="431"/>
      <c r="AT444" s="230"/>
      <c r="AU444" s="230"/>
      <c r="AV444" s="230"/>
      <c r="AW444" s="230"/>
      <c r="AX444" s="230"/>
      <c r="AY444" s="230"/>
      <c r="AZ444" s="230"/>
      <c r="BA444" s="230"/>
      <c r="BB444" s="230"/>
      <c r="BC444" s="230"/>
    </row>
    <row r="445" spans="1:75" ht="18.75" customHeight="1">
      <c r="A445" s="230"/>
      <c r="B445" s="230"/>
      <c r="C445" s="230"/>
      <c r="D445" s="230"/>
      <c r="E445" s="230"/>
      <c r="F445" s="230"/>
      <c r="G445" s="230"/>
      <c r="H445" s="230"/>
      <c r="I445" s="230"/>
      <c r="J445" s="230"/>
      <c r="K445" s="230"/>
      <c r="L445" s="230"/>
      <c r="M445" s="230"/>
      <c r="N445" s="230"/>
      <c r="O445" s="230"/>
      <c r="P445" s="230"/>
      <c r="Q445" s="230"/>
      <c r="R445" s="230"/>
      <c r="S445" s="230"/>
      <c r="T445" s="230"/>
      <c r="U445" s="230"/>
      <c r="V445" s="230"/>
      <c r="W445" s="230"/>
      <c r="X445" s="230"/>
      <c r="Y445" s="230"/>
      <c r="Z445" s="230"/>
      <c r="AA445" s="230"/>
      <c r="AB445" s="230"/>
      <c r="AC445" s="230"/>
      <c r="AD445" s="230"/>
      <c r="AE445" s="230"/>
      <c r="AF445" s="230"/>
      <c r="AG445" s="230"/>
      <c r="AH445" s="230"/>
      <c r="AI445" s="230"/>
      <c r="AJ445" s="230"/>
      <c r="AK445" s="230"/>
      <c r="AL445" s="230"/>
      <c r="AM445" s="230"/>
      <c r="AN445" s="230"/>
      <c r="AO445" s="230"/>
      <c r="AP445" s="230"/>
      <c r="AQ445" s="230"/>
      <c r="AR445" s="230"/>
      <c r="AS445" s="230"/>
      <c r="AT445" s="230"/>
      <c r="AU445" s="230"/>
      <c r="AV445" s="230"/>
      <c r="AW445" s="230"/>
      <c r="AX445" s="230"/>
      <c r="AY445" s="230"/>
      <c r="AZ445" s="230"/>
      <c r="BA445" s="230"/>
      <c r="BB445" s="230"/>
      <c r="BC445" s="230"/>
      <c r="BD445" s="230"/>
      <c r="BE445" s="230"/>
      <c r="BF445" s="230"/>
      <c r="BG445" s="230"/>
      <c r="BH445" s="230"/>
    </row>
    <row r="446" spans="1:75" ht="18.75" customHeight="1">
      <c r="A446" s="57" t="s">
        <v>452</v>
      </c>
      <c r="B446" s="230"/>
      <c r="C446" s="230"/>
      <c r="D446" s="230"/>
      <c r="E446" s="230"/>
      <c r="F446" s="230"/>
      <c r="G446" s="230"/>
      <c r="H446" s="230"/>
      <c r="I446" s="230"/>
      <c r="J446" s="230"/>
      <c r="K446" s="230"/>
      <c r="L446" s="230"/>
      <c r="M446" s="230"/>
      <c r="N446" s="230"/>
      <c r="O446" s="230"/>
      <c r="P446" s="230"/>
      <c r="Q446" s="230"/>
      <c r="R446" s="230"/>
      <c r="S446" s="230"/>
      <c r="T446" s="230"/>
      <c r="U446" s="230"/>
      <c r="V446" s="230"/>
      <c r="W446" s="230"/>
      <c r="X446" s="230"/>
      <c r="Y446" s="230"/>
      <c r="Z446" s="230"/>
      <c r="AA446" s="230"/>
      <c r="AB446" s="230"/>
      <c r="AC446" s="230"/>
      <c r="AD446" s="230"/>
      <c r="AE446" s="230"/>
      <c r="AF446" s="230"/>
      <c r="AG446" s="230"/>
      <c r="AH446" s="230"/>
      <c r="AI446" s="230"/>
      <c r="AJ446" s="230"/>
      <c r="AK446" s="230"/>
      <c r="AL446" s="230"/>
      <c r="AM446" s="230"/>
      <c r="AN446" s="230"/>
      <c r="AO446" s="230"/>
      <c r="AP446" s="230"/>
      <c r="AQ446" s="230"/>
      <c r="AR446" s="230"/>
      <c r="AS446" s="230"/>
      <c r="AT446" s="230"/>
      <c r="AU446" s="230"/>
      <c r="AV446" s="230"/>
      <c r="AW446" s="230"/>
      <c r="AX446" s="230"/>
      <c r="AY446" s="230"/>
      <c r="AZ446" s="230"/>
      <c r="BA446" s="230"/>
      <c r="BB446" s="230"/>
      <c r="BC446" s="230"/>
      <c r="BD446" s="230"/>
    </row>
    <row r="447" spans="1:75" ht="18.75" customHeight="1">
      <c r="A447" s="230"/>
      <c r="B447" s="230"/>
      <c r="C447" s="230"/>
      <c r="D447" s="230"/>
      <c r="E447" s="59"/>
      <c r="F447" s="230"/>
      <c r="G447" s="230"/>
      <c r="H447" s="203" t="s">
        <v>460</v>
      </c>
      <c r="I447" s="431" t="e">
        <f ca="1">Calcu!E296</f>
        <v>#N/A</v>
      </c>
      <c r="J447" s="431"/>
      <c r="K447" s="431"/>
      <c r="L447" s="225" t="s">
        <v>80</v>
      </c>
      <c r="M447" s="433" t="e">
        <f ca="1">F439</f>
        <v>#N/A</v>
      </c>
      <c r="N447" s="433"/>
      <c r="O447" s="433"/>
      <c r="P447" s="152"/>
      <c r="Q447" s="278"/>
      <c r="R447" s="434" t="e">
        <f ca="1">K439</f>
        <v>#N/A</v>
      </c>
      <c r="S447" s="435"/>
      <c r="T447" s="435"/>
      <c r="U447" s="230"/>
      <c r="V447" s="230"/>
      <c r="W447" s="230"/>
      <c r="X447" s="430" t="str">
        <f>Q439</f>
        <v>μm</v>
      </c>
      <c r="Y447" s="430"/>
      <c r="Z447" s="225" t="s">
        <v>146</v>
      </c>
      <c r="AA447" s="433" t="e">
        <f ca="1">Calcu!C285</f>
        <v>#N/A</v>
      </c>
      <c r="AB447" s="433"/>
      <c r="AC447" s="433"/>
      <c r="AD447" s="152"/>
      <c r="AE447" s="278"/>
      <c r="AF447" s="434" t="e">
        <f ca="1">Calcu!D285</f>
        <v>#N/A</v>
      </c>
      <c r="AG447" s="435"/>
      <c r="AH447" s="435"/>
      <c r="AI447" s="230"/>
      <c r="AJ447" s="230"/>
      <c r="AK447" s="230"/>
      <c r="AL447" s="430" t="str">
        <f>X447</f>
        <v>μm</v>
      </c>
      <c r="AM447" s="430"/>
      <c r="AN447" s="282" t="s">
        <v>463</v>
      </c>
      <c r="AO447" s="436" t="e">
        <f ca="1">AA447</f>
        <v>#N/A</v>
      </c>
      <c r="AP447" s="436"/>
      <c r="AQ447" s="436"/>
      <c r="AR447" s="152"/>
      <c r="AS447" s="437" t="e">
        <f ca="1">AF447</f>
        <v>#N/A</v>
      </c>
      <c r="AT447" s="437"/>
      <c r="AU447" s="437"/>
      <c r="AV447" s="281"/>
      <c r="AW447" s="230"/>
      <c r="AX447" s="230"/>
      <c r="AY447" s="230"/>
      <c r="AZ447" s="430" t="str">
        <f>AL447</f>
        <v>μm</v>
      </c>
      <c r="BA447" s="430"/>
    </row>
  </sheetData>
  <mergeCells count="1923">
    <mergeCell ref="B391:G391"/>
    <mergeCell ref="H391:M391"/>
    <mergeCell ref="N391:S391"/>
    <mergeCell ref="T391:Y391"/>
    <mergeCell ref="B392:G392"/>
    <mergeCell ref="H392:M392"/>
    <mergeCell ref="N392:S392"/>
    <mergeCell ref="T392:Y392"/>
    <mergeCell ref="B395:F396"/>
    <mergeCell ref="G395:AE395"/>
    <mergeCell ref="AF395:AJ396"/>
    <mergeCell ref="AK395:AO396"/>
    <mergeCell ref="G396:K396"/>
    <mergeCell ref="L396:P396"/>
    <mergeCell ref="Q396:U396"/>
    <mergeCell ref="V396:Z396"/>
    <mergeCell ref="AA396:AE396"/>
    <mergeCell ref="AF397:AJ397"/>
    <mergeCell ref="AK397:AO397"/>
    <mergeCell ref="B398:F398"/>
    <mergeCell ref="G398:K398"/>
    <mergeCell ref="L398:P398"/>
    <mergeCell ref="Q398:U398"/>
    <mergeCell ref="V398:Z398"/>
    <mergeCell ref="AA398:AE398"/>
    <mergeCell ref="AF398:AJ398"/>
    <mergeCell ref="AK398:AO398"/>
    <mergeCell ref="B397:F397"/>
    <mergeCell ref="G397:K397"/>
    <mergeCell ref="L397:P397"/>
    <mergeCell ref="Q397:U397"/>
    <mergeCell ref="V397:Z397"/>
    <mergeCell ref="AA397:AE397"/>
    <mergeCell ref="AF399:AJ399"/>
    <mergeCell ref="AK399:AO399"/>
    <mergeCell ref="B400:F400"/>
    <mergeCell ref="G400:K400"/>
    <mergeCell ref="L400:P400"/>
    <mergeCell ref="Q400:U400"/>
    <mergeCell ref="V400:Z400"/>
    <mergeCell ref="AA400:AE400"/>
    <mergeCell ref="AF400:AJ400"/>
    <mergeCell ref="AK400:AO400"/>
    <mergeCell ref="B399:F399"/>
    <mergeCell ref="G399:K399"/>
    <mergeCell ref="L399:P399"/>
    <mergeCell ref="Q399:U399"/>
    <mergeCell ref="V399:Z399"/>
    <mergeCell ref="AA399:AE399"/>
    <mergeCell ref="AF401:AJ401"/>
    <mergeCell ref="AK401:AO401"/>
    <mergeCell ref="B402:F402"/>
    <mergeCell ref="G402:K402"/>
    <mergeCell ref="L402:P402"/>
    <mergeCell ref="Q402:U402"/>
    <mergeCell ref="V402:Z402"/>
    <mergeCell ref="AA402:AE402"/>
    <mergeCell ref="AF402:AJ402"/>
    <mergeCell ref="AK402:AO402"/>
    <mergeCell ref="B401:F401"/>
    <mergeCell ref="G401:K401"/>
    <mergeCell ref="L401:P401"/>
    <mergeCell ref="Q401:U401"/>
    <mergeCell ref="V401:Z401"/>
    <mergeCell ref="AA401:AE401"/>
    <mergeCell ref="AF403:AJ403"/>
    <mergeCell ref="AK403:AO403"/>
    <mergeCell ref="B404:F404"/>
    <mergeCell ref="G404:K404"/>
    <mergeCell ref="L404:P404"/>
    <mergeCell ref="Q404:U404"/>
    <mergeCell ref="V404:Z404"/>
    <mergeCell ref="AA404:AE404"/>
    <mergeCell ref="AF404:AJ404"/>
    <mergeCell ref="AK404:AO404"/>
    <mergeCell ref="B403:F403"/>
    <mergeCell ref="G403:K403"/>
    <mergeCell ref="L403:P403"/>
    <mergeCell ref="Q403:U403"/>
    <mergeCell ref="V403:Z403"/>
    <mergeCell ref="AA403:AE403"/>
    <mergeCell ref="AF405:AJ405"/>
    <mergeCell ref="AK405:AO405"/>
    <mergeCell ref="B406:F406"/>
    <mergeCell ref="G406:K406"/>
    <mergeCell ref="L406:P406"/>
    <mergeCell ref="Q406:U406"/>
    <mergeCell ref="V406:Z406"/>
    <mergeCell ref="AA406:AE406"/>
    <mergeCell ref="AF406:AJ406"/>
    <mergeCell ref="AK406:AO406"/>
    <mergeCell ref="B405:F405"/>
    <mergeCell ref="G405:K405"/>
    <mergeCell ref="L405:P405"/>
    <mergeCell ref="Q405:U405"/>
    <mergeCell ref="V405:Z405"/>
    <mergeCell ref="AA405:AE405"/>
    <mergeCell ref="AF407:AJ407"/>
    <mergeCell ref="AK407:AO407"/>
    <mergeCell ref="B408:F408"/>
    <mergeCell ref="G408:K408"/>
    <mergeCell ref="L408:P408"/>
    <mergeCell ref="Q408:U408"/>
    <mergeCell ref="V408:Z408"/>
    <mergeCell ref="AA408:AE408"/>
    <mergeCell ref="AF408:AJ408"/>
    <mergeCell ref="AK408:AO408"/>
    <mergeCell ref="B407:F407"/>
    <mergeCell ref="G407:K407"/>
    <mergeCell ref="L407:P407"/>
    <mergeCell ref="Q407:U407"/>
    <mergeCell ref="V407:Z407"/>
    <mergeCell ref="AA407:AE407"/>
    <mergeCell ref="AF409:AJ409"/>
    <mergeCell ref="AK409:AO409"/>
    <mergeCell ref="B410:F410"/>
    <mergeCell ref="G410:K410"/>
    <mergeCell ref="L410:P410"/>
    <mergeCell ref="Q410:U410"/>
    <mergeCell ref="V410:Z410"/>
    <mergeCell ref="AA410:AE410"/>
    <mergeCell ref="AF410:AJ410"/>
    <mergeCell ref="AK410:AO410"/>
    <mergeCell ref="B409:F409"/>
    <mergeCell ref="G409:K409"/>
    <mergeCell ref="L409:P409"/>
    <mergeCell ref="Q409:U409"/>
    <mergeCell ref="V409:Z409"/>
    <mergeCell ref="AA409:AE409"/>
    <mergeCell ref="AF411:AJ411"/>
    <mergeCell ref="AK411:AO411"/>
    <mergeCell ref="B412:F412"/>
    <mergeCell ref="G412:K412"/>
    <mergeCell ref="L412:P412"/>
    <mergeCell ref="Q412:U412"/>
    <mergeCell ref="V412:Z412"/>
    <mergeCell ref="AA412:AE412"/>
    <mergeCell ref="AF412:AJ412"/>
    <mergeCell ref="AK412:AO412"/>
    <mergeCell ref="B411:F411"/>
    <mergeCell ref="G411:K411"/>
    <mergeCell ref="L411:P411"/>
    <mergeCell ref="Q411:U411"/>
    <mergeCell ref="V411:Z411"/>
    <mergeCell ref="AA411:AE411"/>
    <mergeCell ref="AF413:AJ413"/>
    <mergeCell ref="AK413:AO413"/>
    <mergeCell ref="B414:F414"/>
    <mergeCell ref="G414:K414"/>
    <mergeCell ref="L414:P414"/>
    <mergeCell ref="Q414:U414"/>
    <mergeCell ref="V414:Z414"/>
    <mergeCell ref="AA414:AE414"/>
    <mergeCell ref="AF414:AJ414"/>
    <mergeCell ref="AK414:AO414"/>
    <mergeCell ref="B413:F413"/>
    <mergeCell ref="G413:K413"/>
    <mergeCell ref="L413:P413"/>
    <mergeCell ref="Q413:U413"/>
    <mergeCell ref="V413:Z413"/>
    <mergeCell ref="AA413:AE413"/>
    <mergeCell ref="B417:F417"/>
    <mergeCell ref="G417:K417"/>
    <mergeCell ref="L417:P417"/>
    <mergeCell ref="Q417:U417"/>
    <mergeCell ref="V417:Z417"/>
    <mergeCell ref="AA417:AE417"/>
    <mergeCell ref="O422:AA422"/>
    <mergeCell ref="AB422:AF422"/>
    <mergeCell ref="AG422:AO422"/>
    <mergeCell ref="AF415:AJ415"/>
    <mergeCell ref="AK415:AO415"/>
    <mergeCell ref="B416:F416"/>
    <mergeCell ref="G416:K416"/>
    <mergeCell ref="L416:P416"/>
    <mergeCell ref="Q416:U416"/>
    <mergeCell ref="V416:Z416"/>
    <mergeCell ref="AA416:AE416"/>
    <mergeCell ref="AF416:AJ416"/>
    <mergeCell ref="AK416:AO416"/>
    <mergeCell ref="B415:F415"/>
    <mergeCell ref="G415:K415"/>
    <mergeCell ref="L415:P415"/>
    <mergeCell ref="Q415:U415"/>
    <mergeCell ref="V415:Z415"/>
    <mergeCell ref="AA415:AE415"/>
    <mergeCell ref="AF417:AJ417"/>
    <mergeCell ref="AK417:AO417"/>
    <mergeCell ref="AP420:BB420"/>
    <mergeCell ref="BC420:BF420"/>
    <mergeCell ref="D421:G421"/>
    <mergeCell ref="H421:N421"/>
    <mergeCell ref="O421:AA421"/>
    <mergeCell ref="AB421:AF421"/>
    <mergeCell ref="AG421:AO421"/>
    <mergeCell ref="AP421:BB421"/>
    <mergeCell ref="BC421:BF421"/>
    <mergeCell ref="T423:V423"/>
    <mergeCell ref="Z423:AA423"/>
    <mergeCell ref="AB423:AF423"/>
    <mergeCell ref="AG423:AO423"/>
    <mergeCell ref="AP422:BB422"/>
    <mergeCell ref="BC422:BF422"/>
    <mergeCell ref="B423:C423"/>
    <mergeCell ref="D423:G423"/>
    <mergeCell ref="H423:L423"/>
    <mergeCell ref="M423:N423"/>
    <mergeCell ref="O423:Q423"/>
    <mergeCell ref="BA423:BB423"/>
    <mergeCell ref="BC423:BF423"/>
    <mergeCell ref="AP423:AR423"/>
    <mergeCell ref="AU423:AW423"/>
    <mergeCell ref="B420:C422"/>
    <mergeCell ref="D420:G420"/>
    <mergeCell ref="H420:N420"/>
    <mergeCell ref="O420:AA420"/>
    <mergeCell ref="AB420:AF420"/>
    <mergeCell ref="AG420:AO420"/>
    <mergeCell ref="D422:G422"/>
    <mergeCell ref="H422:N422"/>
    <mergeCell ref="AP424:AV424"/>
    <mergeCell ref="AW424:BB424"/>
    <mergeCell ref="BC424:BF424"/>
    <mergeCell ref="B425:C425"/>
    <mergeCell ref="D425:G425"/>
    <mergeCell ref="H425:L425"/>
    <mergeCell ref="M425:N425"/>
    <mergeCell ref="O425:W425"/>
    <mergeCell ref="X425:AA425"/>
    <mergeCell ref="AB425:AF425"/>
    <mergeCell ref="AG425:AJ425"/>
    <mergeCell ref="AK425:AO425"/>
    <mergeCell ref="AP425:AV425"/>
    <mergeCell ref="AW425:BB425"/>
    <mergeCell ref="BC425:BF425"/>
    <mergeCell ref="B424:C424"/>
    <mergeCell ref="D424:G424"/>
    <mergeCell ref="H424:L424"/>
    <mergeCell ref="M424:N424"/>
    <mergeCell ref="O424:U424"/>
    <mergeCell ref="V424:AA424"/>
    <mergeCell ref="AB424:AF424"/>
    <mergeCell ref="AG424:AO424"/>
    <mergeCell ref="B426:C426"/>
    <mergeCell ref="D426:G426"/>
    <mergeCell ref="H426:L426"/>
    <mergeCell ref="M426:N426"/>
    <mergeCell ref="O426:U426"/>
    <mergeCell ref="BC426:BF426"/>
    <mergeCell ref="B427:C427"/>
    <mergeCell ref="D427:G427"/>
    <mergeCell ref="H427:L427"/>
    <mergeCell ref="M427:N427"/>
    <mergeCell ref="O427:W427"/>
    <mergeCell ref="X427:AA427"/>
    <mergeCell ref="AB427:AF427"/>
    <mergeCell ref="AG427:AJ427"/>
    <mergeCell ref="AK427:AO427"/>
    <mergeCell ref="V426:AA426"/>
    <mergeCell ref="AB426:AF426"/>
    <mergeCell ref="AG426:AJ426"/>
    <mergeCell ref="AK426:AO426"/>
    <mergeCell ref="AP426:AV426"/>
    <mergeCell ref="AW426:BB426"/>
    <mergeCell ref="B429:C429"/>
    <mergeCell ref="D429:G429"/>
    <mergeCell ref="H429:L429"/>
    <mergeCell ref="M429:N429"/>
    <mergeCell ref="O429:U429"/>
    <mergeCell ref="AP427:AV427"/>
    <mergeCell ref="AW427:BB427"/>
    <mergeCell ref="BC427:BF427"/>
    <mergeCell ref="B428:C428"/>
    <mergeCell ref="D428:G428"/>
    <mergeCell ref="H428:L428"/>
    <mergeCell ref="M428:N428"/>
    <mergeCell ref="O428:U428"/>
    <mergeCell ref="V428:AA428"/>
    <mergeCell ref="AB428:AF428"/>
    <mergeCell ref="V429:AA429"/>
    <mergeCell ref="AB429:AF429"/>
    <mergeCell ref="AG429:AO429"/>
    <mergeCell ref="AP429:AV429"/>
    <mergeCell ref="AW429:BB429"/>
    <mergeCell ref="BC429:BF429"/>
    <mergeCell ref="AG428:AJ428"/>
    <mergeCell ref="AK428:AO428"/>
    <mergeCell ref="AP428:AV428"/>
    <mergeCell ref="AW428:BB428"/>
    <mergeCell ref="BC428:BF428"/>
    <mergeCell ref="AU430:AW430"/>
    <mergeCell ref="BA430:BB430"/>
    <mergeCell ref="BC430:BF430"/>
    <mergeCell ref="F435:H435"/>
    <mergeCell ref="K435:L435"/>
    <mergeCell ref="M435:O435"/>
    <mergeCell ref="T435:U435"/>
    <mergeCell ref="V435:X435"/>
    <mergeCell ref="B430:C430"/>
    <mergeCell ref="D430:G430"/>
    <mergeCell ref="H430:L430"/>
    <mergeCell ref="M430:N430"/>
    <mergeCell ref="O430:AA430"/>
    <mergeCell ref="AB430:AF430"/>
    <mergeCell ref="AM435:AP435"/>
    <mergeCell ref="F436:G436"/>
    <mergeCell ref="H436:K436"/>
    <mergeCell ref="P436:Q436"/>
    <mergeCell ref="R436:U436"/>
    <mergeCell ref="Z436:AA436"/>
    <mergeCell ref="AB436:AD436"/>
    <mergeCell ref="AG430:AO430"/>
    <mergeCell ref="AP430:AR430"/>
    <mergeCell ref="F437:H437"/>
    <mergeCell ref="K437:L437"/>
    <mergeCell ref="M437:O437"/>
    <mergeCell ref="F439:H439"/>
    <mergeCell ref="K439:M439"/>
    <mergeCell ref="Q439:R439"/>
    <mergeCell ref="AA435:AB435"/>
    <mergeCell ref="AC435:AF435"/>
    <mergeCell ref="AK435:AL435"/>
    <mergeCell ref="AO443:AO444"/>
    <mergeCell ref="AP443:AS443"/>
    <mergeCell ref="AP444:AS444"/>
    <mergeCell ref="L442:AS442"/>
    <mergeCell ref="AT442:AT443"/>
    <mergeCell ref="AU442:AY443"/>
    <mergeCell ref="L443:O443"/>
    <mergeCell ref="P443:P444"/>
    <mergeCell ref="Q443:T443"/>
    <mergeCell ref="U443:U444"/>
    <mergeCell ref="V443:Y443"/>
    <mergeCell ref="Z443:Z444"/>
    <mergeCell ref="AA443:AD443"/>
    <mergeCell ref="L444:O444"/>
    <mergeCell ref="Q444:T444"/>
    <mergeCell ref="V444:Y444"/>
    <mergeCell ref="AA444:AD444"/>
    <mergeCell ref="AF444:AI444"/>
    <mergeCell ref="AK444:AN444"/>
    <mergeCell ref="AE443:AE444"/>
    <mergeCell ref="AF443:AI443"/>
    <mergeCell ref="AJ443:AJ444"/>
    <mergeCell ref="AK443:AN443"/>
    <mergeCell ref="AL447:AM447"/>
    <mergeCell ref="AO447:AQ447"/>
    <mergeCell ref="AS447:AU447"/>
    <mergeCell ref="AZ447:BA447"/>
    <mergeCell ref="I447:K447"/>
    <mergeCell ref="M447:O447"/>
    <mergeCell ref="R447:T447"/>
    <mergeCell ref="X447:Y447"/>
    <mergeCell ref="AA447:AC447"/>
    <mergeCell ref="AF447:AH447"/>
    <mergeCell ref="B327:G327"/>
    <mergeCell ref="H327:M327"/>
    <mergeCell ref="N327:S327"/>
    <mergeCell ref="T327:Y327"/>
    <mergeCell ref="B328:G328"/>
    <mergeCell ref="H328:M328"/>
    <mergeCell ref="N328:S328"/>
    <mergeCell ref="T328:Y328"/>
    <mergeCell ref="B331:F332"/>
    <mergeCell ref="G331:AE331"/>
    <mergeCell ref="AF331:AJ332"/>
    <mergeCell ref="AK331:AO332"/>
    <mergeCell ref="G332:K332"/>
    <mergeCell ref="L332:P332"/>
    <mergeCell ref="Q332:U332"/>
    <mergeCell ref="V332:Z332"/>
    <mergeCell ref="AA332:AE332"/>
    <mergeCell ref="AF333:AJ333"/>
    <mergeCell ref="AK333:AO333"/>
    <mergeCell ref="B334:F334"/>
    <mergeCell ref="G334:K334"/>
    <mergeCell ref="L334:P334"/>
    <mergeCell ref="Q334:U334"/>
    <mergeCell ref="V334:Z334"/>
    <mergeCell ref="AA334:AE334"/>
    <mergeCell ref="AF334:AJ334"/>
    <mergeCell ref="AK334:AO334"/>
    <mergeCell ref="B333:F333"/>
    <mergeCell ref="G333:K333"/>
    <mergeCell ref="L333:P333"/>
    <mergeCell ref="Q333:U333"/>
    <mergeCell ref="V333:Z333"/>
    <mergeCell ref="AA333:AE333"/>
    <mergeCell ref="AF335:AJ335"/>
    <mergeCell ref="AK335:AO335"/>
    <mergeCell ref="B336:F336"/>
    <mergeCell ref="G336:K336"/>
    <mergeCell ref="L336:P336"/>
    <mergeCell ref="Q336:U336"/>
    <mergeCell ref="V336:Z336"/>
    <mergeCell ref="AA336:AE336"/>
    <mergeCell ref="AF336:AJ336"/>
    <mergeCell ref="AK336:AO336"/>
    <mergeCell ref="B335:F335"/>
    <mergeCell ref="G335:K335"/>
    <mergeCell ref="L335:P335"/>
    <mergeCell ref="Q335:U335"/>
    <mergeCell ref="V335:Z335"/>
    <mergeCell ref="AA335:AE335"/>
    <mergeCell ref="AF337:AJ337"/>
    <mergeCell ref="AK337:AO337"/>
    <mergeCell ref="B338:F338"/>
    <mergeCell ref="G338:K338"/>
    <mergeCell ref="L338:P338"/>
    <mergeCell ref="Q338:U338"/>
    <mergeCell ref="V338:Z338"/>
    <mergeCell ref="AA338:AE338"/>
    <mergeCell ref="AF338:AJ338"/>
    <mergeCell ref="AK338:AO338"/>
    <mergeCell ref="B337:F337"/>
    <mergeCell ref="G337:K337"/>
    <mergeCell ref="L337:P337"/>
    <mergeCell ref="Q337:U337"/>
    <mergeCell ref="V337:Z337"/>
    <mergeCell ref="AA337:AE337"/>
    <mergeCell ref="AF339:AJ339"/>
    <mergeCell ref="AK339:AO339"/>
    <mergeCell ref="B340:F340"/>
    <mergeCell ref="G340:K340"/>
    <mergeCell ref="L340:P340"/>
    <mergeCell ref="Q340:U340"/>
    <mergeCell ref="V340:Z340"/>
    <mergeCell ref="AA340:AE340"/>
    <mergeCell ref="AF340:AJ340"/>
    <mergeCell ref="AK340:AO340"/>
    <mergeCell ref="B339:F339"/>
    <mergeCell ref="G339:K339"/>
    <mergeCell ref="L339:P339"/>
    <mergeCell ref="Q339:U339"/>
    <mergeCell ref="V339:Z339"/>
    <mergeCell ref="AA339:AE339"/>
    <mergeCell ref="AF341:AJ341"/>
    <mergeCell ref="AK341:AO341"/>
    <mergeCell ref="B342:F342"/>
    <mergeCell ref="G342:K342"/>
    <mergeCell ref="L342:P342"/>
    <mergeCell ref="Q342:U342"/>
    <mergeCell ref="V342:Z342"/>
    <mergeCell ref="AA342:AE342"/>
    <mergeCell ref="AF342:AJ342"/>
    <mergeCell ref="AK342:AO342"/>
    <mergeCell ref="B341:F341"/>
    <mergeCell ref="G341:K341"/>
    <mergeCell ref="L341:P341"/>
    <mergeCell ref="Q341:U341"/>
    <mergeCell ref="V341:Z341"/>
    <mergeCell ref="AA341:AE341"/>
    <mergeCell ref="AF343:AJ343"/>
    <mergeCell ref="AK343:AO343"/>
    <mergeCell ref="B344:F344"/>
    <mergeCell ref="G344:K344"/>
    <mergeCell ref="L344:P344"/>
    <mergeCell ref="Q344:U344"/>
    <mergeCell ref="V344:Z344"/>
    <mergeCell ref="AA344:AE344"/>
    <mergeCell ref="AF344:AJ344"/>
    <mergeCell ref="AK344:AO344"/>
    <mergeCell ref="B343:F343"/>
    <mergeCell ref="G343:K343"/>
    <mergeCell ref="L343:P343"/>
    <mergeCell ref="Q343:U343"/>
    <mergeCell ref="V343:Z343"/>
    <mergeCell ref="AA343:AE343"/>
    <mergeCell ref="AF345:AJ345"/>
    <mergeCell ref="AK345:AO345"/>
    <mergeCell ref="B346:F346"/>
    <mergeCell ref="G346:K346"/>
    <mergeCell ref="L346:P346"/>
    <mergeCell ref="Q346:U346"/>
    <mergeCell ref="V346:Z346"/>
    <mergeCell ref="AA346:AE346"/>
    <mergeCell ref="AF346:AJ346"/>
    <mergeCell ref="AK346:AO346"/>
    <mergeCell ref="B345:F345"/>
    <mergeCell ref="G345:K345"/>
    <mergeCell ref="L345:P345"/>
    <mergeCell ref="Q345:U345"/>
    <mergeCell ref="V345:Z345"/>
    <mergeCell ref="AA345:AE345"/>
    <mergeCell ref="AF347:AJ347"/>
    <mergeCell ref="AK347:AO347"/>
    <mergeCell ref="B348:F348"/>
    <mergeCell ref="G348:K348"/>
    <mergeCell ref="L348:P348"/>
    <mergeCell ref="Q348:U348"/>
    <mergeCell ref="V348:Z348"/>
    <mergeCell ref="AA348:AE348"/>
    <mergeCell ref="AF348:AJ348"/>
    <mergeCell ref="AK348:AO348"/>
    <mergeCell ref="B347:F347"/>
    <mergeCell ref="G347:K347"/>
    <mergeCell ref="L347:P347"/>
    <mergeCell ref="Q347:U347"/>
    <mergeCell ref="V347:Z347"/>
    <mergeCell ref="AA347:AE347"/>
    <mergeCell ref="AF349:AJ349"/>
    <mergeCell ref="AK349:AO349"/>
    <mergeCell ref="B350:F350"/>
    <mergeCell ref="G350:K350"/>
    <mergeCell ref="L350:P350"/>
    <mergeCell ref="Q350:U350"/>
    <mergeCell ref="V350:Z350"/>
    <mergeCell ref="AA350:AE350"/>
    <mergeCell ref="AF350:AJ350"/>
    <mergeCell ref="AK350:AO350"/>
    <mergeCell ref="B349:F349"/>
    <mergeCell ref="G349:K349"/>
    <mergeCell ref="L349:P349"/>
    <mergeCell ref="Q349:U349"/>
    <mergeCell ref="V349:Z349"/>
    <mergeCell ref="AA349:AE349"/>
    <mergeCell ref="AF351:AJ351"/>
    <mergeCell ref="AK351:AO351"/>
    <mergeCell ref="B352:F352"/>
    <mergeCell ref="G352:K352"/>
    <mergeCell ref="L352:P352"/>
    <mergeCell ref="Q352:U352"/>
    <mergeCell ref="V352:Z352"/>
    <mergeCell ref="AA352:AE352"/>
    <mergeCell ref="AF352:AJ352"/>
    <mergeCell ref="AK352:AO352"/>
    <mergeCell ref="B351:F351"/>
    <mergeCell ref="G351:K351"/>
    <mergeCell ref="L351:P351"/>
    <mergeCell ref="Q351:U351"/>
    <mergeCell ref="V351:Z351"/>
    <mergeCell ref="AA351:AE351"/>
    <mergeCell ref="AF353:AJ353"/>
    <mergeCell ref="AK353:AO353"/>
    <mergeCell ref="B356:C358"/>
    <mergeCell ref="D356:G356"/>
    <mergeCell ref="H356:N356"/>
    <mergeCell ref="O356:AA356"/>
    <mergeCell ref="AB356:AF356"/>
    <mergeCell ref="AG356:AO356"/>
    <mergeCell ref="D358:G358"/>
    <mergeCell ref="H358:N358"/>
    <mergeCell ref="B353:F353"/>
    <mergeCell ref="G353:K353"/>
    <mergeCell ref="L353:P353"/>
    <mergeCell ref="Q353:U353"/>
    <mergeCell ref="V353:Z353"/>
    <mergeCell ref="AA353:AE353"/>
    <mergeCell ref="O358:AA358"/>
    <mergeCell ref="AB358:AF358"/>
    <mergeCell ref="AG358:AO358"/>
    <mergeCell ref="AP356:BB356"/>
    <mergeCell ref="BC356:BF356"/>
    <mergeCell ref="D357:G357"/>
    <mergeCell ref="H357:N357"/>
    <mergeCell ref="O357:AA357"/>
    <mergeCell ref="AB357:AF357"/>
    <mergeCell ref="AG357:AO357"/>
    <mergeCell ref="AP357:BB357"/>
    <mergeCell ref="BC357:BF357"/>
    <mergeCell ref="T359:V359"/>
    <mergeCell ref="Z359:AA359"/>
    <mergeCell ref="AB359:AF359"/>
    <mergeCell ref="AG359:AO359"/>
    <mergeCell ref="AP358:BB358"/>
    <mergeCell ref="BC358:BF358"/>
    <mergeCell ref="B359:C359"/>
    <mergeCell ref="D359:G359"/>
    <mergeCell ref="H359:L359"/>
    <mergeCell ref="M359:N359"/>
    <mergeCell ref="O359:Q359"/>
    <mergeCell ref="BA359:BB359"/>
    <mergeCell ref="BC359:BF359"/>
    <mergeCell ref="AP359:AR359"/>
    <mergeCell ref="AU359:AW359"/>
    <mergeCell ref="AP360:AV360"/>
    <mergeCell ref="AW360:BB360"/>
    <mergeCell ref="BC360:BF360"/>
    <mergeCell ref="B361:C361"/>
    <mergeCell ref="D361:G361"/>
    <mergeCell ref="H361:L361"/>
    <mergeCell ref="M361:N361"/>
    <mergeCell ref="O361:W361"/>
    <mergeCell ref="X361:AA361"/>
    <mergeCell ref="AB361:AF361"/>
    <mergeCell ref="AG361:AJ361"/>
    <mergeCell ref="AK361:AO361"/>
    <mergeCell ref="AP361:AV361"/>
    <mergeCell ref="AW361:BB361"/>
    <mergeCell ref="BC361:BF361"/>
    <mergeCell ref="B360:C360"/>
    <mergeCell ref="D360:G360"/>
    <mergeCell ref="H360:L360"/>
    <mergeCell ref="M360:N360"/>
    <mergeCell ref="O360:U360"/>
    <mergeCell ref="V360:AA360"/>
    <mergeCell ref="AB360:AF360"/>
    <mergeCell ref="AG360:AO360"/>
    <mergeCell ref="B362:C362"/>
    <mergeCell ref="D362:G362"/>
    <mergeCell ref="H362:L362"/>
    <mergeCell ref="M362:N362"/>
    <mergeCell ref="O362:U362"/>
    <mergeCell ref="BC362:BF362"/>
    <mergeCell ref="B363:C363"/>
    <mergeCell ref="D363:G363"/>
    <mergeCell ref="H363:L363"/>
    <mergeCell ref="M363:N363"/>
    <mergeCell ref="O363:W363"/>
    <mergeCell ref="X363:AA363"/>
    <mergeCell ref="AB363:AF363"/>
    <mergeCell ref="AG363:AJ363"/>
    <mergeCell ref="AK363:AO363"/>
    <mergeCell ref="V362:AA362"/>
    <mergeCell ref="AB362:AF362"/>
    <mergeCell ref="AG362:AJ362"/>
    <mergeCell ref="AK362:AO362"/>
    <mergeCell ref="AP362:AV362"/>
    <mergeCell ref="AW362:BB362"/>
    <mergeCell ref="B365:C365"/>
    <mergeCell ref="D365:G365"/>
    <mergeCell ref="H365:L365"/>
    <mergeCell ref="M365:N365"/>
    <mergeCell ref="O365:U365"/>
    <mergeCell ref="AP363:AV363"/>
    <mergeCell ref="AW363:BB363"/>
    <mergeCell ref="BC363:BF363"/>
    <mergeCell ref="B364:C364"/>
    <mergeCell ref="D364:G364"/>
    <mergeCell ref="H364:L364"/>
    <mergeCell ref="M364:N364"/>
    <mergeCell ref="O364:U364"/>
    <mergeCell ref="V364:AA364"/>
    <mergeCell ref="AB364:AF364"/>
    <mergeCell ref="V365:AA365"/>
    <mergeCell ref="AB365:AF365"/>
    <mergeCell ref="AG365:AO365"/>
    <mergeCell ref="AP365:AV365"/>
    <mergeCell ref="AW365:BB365"/>
    <mergeCell ref="BC365:BF365"/>
    <mergeCell ref="AG364:AJ364"/>
    <mergeCell ref="AK364:AO364"/>
    <mergeCell ref="AP364:AV364"/>
    <mergeCell ref="AW364:BB364"/>
    <mergeCell ref="BC364:BF364"/>
    <mergeCell ref="AU366:AW366"/>
    <mergeCell ref="BA366:BB366"/>
    <mergeCell ref="BC366:BF366"/>
    <mergeCell ref="F371:H371"/>
    <mergeCell ref="K371:L371"/>
    <mergeCell ref="M371:O371"/>
    <mergeCell ref="T371:U371"/>
    <mergeCell ref="V371:X371"/>
    <mergeCell ref="B366:C366"/>
    <mergeCell ref="D366:G366"/>
    <mergeCell ref="H366:L366"/>
    <mergeCell ref="M366:N366"/>
    <mergeCell ref="O366:AA366"/>
    <mergeCell ref="AB366:AF366"/>
    <mergeCell ref="AM371:AP371"/>
    <mergeCell ref="F372:G372"/>
    <mergeCell ref="H372:K372"/>
    <mergeCell ref="P372:Q372"/>
    <mergeCell ref="R372:U372"/>
    <mergeCell ref="Z372:AA372"/>
    <mergeCell ref="AB372:AD372"/>
    <mergeCell ref="AG366:AO366"/>
    <mergeCell ref="AP366:AR366"/>
    <mergeCell ref="F373:H373"/>
    <mergeCell ref="K373:L373"/>
    <mergeCell ref="M373:O373"/>
    <mergeCell ref="F375:H375"/>
    <mergeCell ref="K375:M375"/>
    <mergeCell ref="Q375:R375"/>
    <mergeCell ref="AA371:AB371"/>
    <mergeCell ref="AC371:AF371"/>
    <mergeCell ref="AK371:AL371"/>
    <mergeCell ref="AO379:AO380"/>
    <mergeCell ref="AP379:AS379"/>
    <mergeCell ref="AP380:AS380"/>
    <mergeCell ref="L378:AS378"/>
    <mergeCell ref="AT378:AT379"/>
    <mergeCell ref="AU378:AY379"/>
    <mergeCell ref="L379:O379"/>
    <mergeCell ref="P379:P380"/>
    <mergeCell ref="Q379:T379"/>
    <mergeCell ref="U379:U380"/>
    <mergeCell ref="V379:Y379"/>
    <mergeCell ref="Z379:Z380"/>
    <mergeCell ref="AA379:AD379"/>
    <mergeCell ref="L380:O380"/>
    <mergeCell ref="Q380:T380"/>
    <mergeCell ref="V380:Y380"/>
    <mergeCell ref="AA380:AD380"/>
    <mergeCell ref="AF380:AI380"/>
    <mergeCell ref="AK380:AN380"/>
    <mergeCell ref="AE379:AE380"/>
    <mergeCell ref="AF379:AI379"/>
    <mergeCell ref="AJ379:AJ380"/>
    <mergeCell ref="AK379:AN379"/>
    <mergeCell ref="AL383:AM383"/>
    <mergeCell ref="AO383:AQ383"/>
    <mergeCell ref="AS383:AU383"/>
    <mergeCell ref="AZ383:BA383"/>
    <mergeCell ref="I383:K383"/>
    <mergeCell ref="M383:O383"/>
    <mergeCell ref="R383:T383"/>
    <mergeCell ref="X383:Y383"/>
    <mergeCell ref="AA383:AC383"/>
    <mergeCell ref="AF383:AH383"/>
    <mergeCell ref="B263:G263"/>
    <mergeCell ref="H263:M263"/>
    <mergeCell ref="N263:S263"/>
    <mergeCell ref="T263:Y263"/>
    <mergeCell ref="B264:G264"/>
    <mergeCell ref="H264:M264"/>
    <mergeCell ref="N264:S264"/>
    <mergeCell ref="T264:Y264"/>
    <mergeCell ref="B267:F268"/>
    <mergeCell ref="G267:AE267"/>
    <mergeCell ref="AF267:AJ268"/>
    <mergeCell ref="AK267:AO268"/>
    <mergeCell ref="G268:K268"/>
    <mergeCell ref="L268:P268"/>
    <mergeCell ref="Q268:U268"/>
    <mergeCell ref="V268:Z268"/>
    <mergeCell ref="AA268:AE268"/>
    <mergeCell ref="AF269:AJ269"/>
    <mergeCell ref="AK269:AO269"/>
    <mergeCell ref="B270:F270"/>
    <mergeCell ref="G270:K270"/>
    <mergeCell ref="L270:P270"/>
    <mergeCell ref="B269:F269"/>
    <mergeCell ref="G269:K269"/>
    <mergeCell ref="L269:P269"/>
    <mergeCell ref="Q269:U269"/>
    <mergeCell ref="V269:Z269"/>
    <mergeCell ref="AA269:AE269"/>
    <mergeCell ref="AF271:AJ271"/>
    <mergeCell ref="AK271:AO271"/>
    <mergeCell ref="B272:F272"/>
    <mergeCell ref="G272:K272"/>
    <mergeCell ref="L272:P272"/>
    <mergeCell ref="Q272:U272"/>
    <mergeCell ref="V272:Z272"/>
    <mergeCell ref="AA272:AE272"/>
    <mergeCell ref="AF272:AJ272"/>
    <mergeCell ref="AK272:AO272"/>
    <mergeCell ref="B271:F271"/>
    <mergeCell ref="G271:K271"/>
    <mergeCell ref="L271:P271"/>
    <mergeCell ref="Q271:U271"/>
    <mergeCell ref="V271:Z271"/>
    <mergeCell ref="AA271:AE271"/>
    <mergeCell ref="B273:F273"/>
    <mergeCell ref="G273:K273"/>
    <mergeCell ref="L273:P273"/>
    <mergeCell ref="Q273:U273"/>
    <mergeCell ref="V273:Z273"/>
    <mergeCell ref="AA273:AE273"/>
    <mergeCell ref="AF275:AJ275"/>
    <mergeCell ref="AK275:AO275"/>
    <mergeCell ref="Q270:U270"/>
    <mergeCell ref="V270:Z270"/>
    <mergeCell ref="AA270:AE270"/>
    <mergeCell ref="AF270:AJ270"/>
    <mergeCell ref="AK270:AO270"/>
    <mergeCell ref="B275:F275"/>
    <mergeCell ref="G275:K275"/>
    <mergeCell ref="L275:P275"/>
    <mergeCell ref="Q275:U275"/>
    <mergeCell ref="V275:Z275"/>
    <mergeCell ref="AA275:AE275"/>
    <mergeCell ref="V277:Z277"/>
    <mergeCell ref="AA277:AE277"/>
    <mergeCell ref="B280:F280"/>
    <mergeCell ref="G280:K280"/>
    <mergeCell ref="L280:P280"/>
    <mergeCell ref="Q280:U280"/>
    <mergeCell ref="V280:Z280"/>
    <mergeCell ref="AA280:AE280"/>
    <mergeCell ref="AF280:AJ280"/>
    <mergeCell ref="AK280:AO280"/>
    <mergeCell ref="B279:F279"/>
    <mergeCell ref="G279:K279"/>
    <mergeCell ref="L279:P279"/>
    <mergeCell ref="Q279:U279"/>
    <mergeCell ref="V279:Z279"/>
    <mergeCell ref="AA279:AE279"/>
    <mergeCell ref="B274:F274"/>
    <mergeCell ref="G274:K274"/>
    <mergeCell ref="L274:P274"/>
    <mergeCell ref="Q274:U274"/>
    <mergeCell ref="V274:Z274"/>
    <mergeCell ref="AA274:AE274"/>
    <mergeCell ref="AF274:AJ274"/>
    <mergeCell ref="AK274:AO274"/>
    <mergeCell ref="AF281:AJ281"/>
    <mergeCell ref="AK281:AO281"/>
    <mergeCell ref="B276:F276"/>
    <mergeCell ref="G276:K276"/>
    <mergeCell ref="L276:P276"/>
    <mergeCell ref="Q276:U276"/>
    <mergeCell ref="V276:Z276"/>
    <mergeCell ref="AA276:AE276"/>
    <mergeCell ref="AF276:AJ276"/>
    <mergeCell ref="AK276:AO276"/>
    <mergeCell ref="B281:F281"/>
    <mergeCell ref="G281:K281"/>
    <mergeCell ref="L281:P281"/>
    <mergeCell ref="Q281:U281"/>
    <mergeCell ref="V281:Z281"/>
    <mergeCell ref="AA281:AE281"/>
    <mergeCell ref="AF283:AJ283"/>
    <mergeCell ref="AK283:AO283"/>
    <mergeCell ref="AF277:AJ277"/>
    <mergeCell ref="AK277:AO277"/>
    <mergeCell ref="B278:F278"/>
    <mergeCell ref="G278:K278"/>
    <mergeCell ref="L278:P278"/>
    <mergeCell ref="Q278:U278"/>
    <mergeCell ref="V278:Z278"/>
    <mergeCell ref="AA278:AE278"/>
    <mergeCell ref="AF278:AJ278"/>
    <mergeCell ref="AK278:AO278"/>
    <mergeCell ref="B277:F277"/>
    <mergeCell ref="G277:K277"/>
    <mergeCell ref="L277:P277"/>
    <mergeCell ref="Q277:U277"/>
    <mergeCell ref="B283:F283"/>
    <mergeCell ref="G283:K283"/>
    <mergeCell ref="L283:P283"/>
    <mergeCell ref="Q283:U283"/>
    <mergeCell ref="V283:Z283"/>
    <mergeCell ref="AA283:AE283"/>
    <mergeCell ref="B286:F286"/>
    <mergeCell ref="G286:K286"/>
    <mergeCell ref="L286:P286"/>
    <mergeCell ref="Q286:U286"/>
    <mergeCell ref="V286:Z286"/>
    <mergeCell ref="AA286:AE286"/>
    <mergeCell ref="AF286:AJ286"/>
    <mergeCell ref="AK286:AO286"/>
    <mergeCell ref="B285:F285"/>
    <mergeCell ref="G285:K285"/>
    <mergeCell ref="L285:P285"/>
    <mergeCell ref="Q285:U285"/>
    <mergeCell ref="V285:Z285"/>
    <mergeCell ref="AA285:AE285"/>
    <mergeCell ref="AF287:AJ287"/>
    <mergeCell ref="AK287:AO287"/>
    <mergeCell ref="B282:F282"/>
    <mergeCell ref="G282:K282"/>
    <mergeCell ref="L282:P282"/>
    <mergeCell ref="Q282:U282"/>
    <mergeCell ref="V282:Z282"/>
    <mergeCell ref="AA282:AE282"/>
    <mergeCell ref="AF282:AJ282"/>
    <mergeCell ref="AK282:AO282"/>
    <mergeCell ref="B288:F288"/>
    <mergeCell ref="G288:K288"/>
    <mergeCell ref="L288:P288"/>
    <mergeCell ref="Q288:U288"/>
    <mergeCell ref="V288:Z288"/>
    <mergeCell ref="AA288:AE288"/>
    <mergeCell ref="AF288:AJ288"/>
    <mergeCell ref="AK288:AO288"/>
    <mergeCell ref="B287:F287"/>
    <mergeCell ref="G287:K287"/>
    <mergeCell ref="L287:P287"/>
    <mergeCell ref="Q287:U287"/>
    <mergeCell ref="V287:Z287"/>
    <mergeCell ref="AA287:AE287"/>
    <mergeCell ref="B284:F284"/>
    <mergeCell ref="G284:K284"/>
    <mergeCell ref="L284:P284"/>
    <mergeCell ref="Q284:U284"/>
    <mergeCell ref="V284:Z284"/>
    <mergeCell ref="AA284:AE284"/>
    <mergeCell ref="AF284:AJ284"/>
    <mergeCell ref="AK284:AO284"/>
    <mergeCell ref="AF289:AJ289"/>
    <mergeCell ref="AK289:AO289"/>
    <mergeCell ref="B292:C294"/>
    <mergeCell ref="D292:G292"/>
    <mergeCell ref="H292:N292"/>
    <mergeCell ref="O292:AA292"/>
    <mergeCell ref="AB292:AF292"/>
    <mergeCell ref="AG292:AO292"/>
    <mergeCell ref="D294:G294"/>
    <mergeCell ref="H294:N294"/>
    <mergeCell ref="B289:F289"/>
    <mergeCell ref="G289:K289"/>
    <mergeCell ref="L289:P289"/>
    <mergeCell ref="Q289:U289"/>
    <mergeCell ref="V289:Z289"/>
    <mergeCell ref="AA289:AE289"/>
    <mergeCell ref="O294:AA294"/>
    <mergeCell ref="AB294:AF294"/>
    <mergeCell ref="BC292:BF292"/>
    <mergeCell ref="D293:G293"/>
    <mergeCell ref="H293:N293"/>
    <mergeCell ref="O293:AA293"/>
    <mergeCell ref="AB293:AF293"/>
    <mergeCell ref="AG293:AO293"/>
    <mergeCell ref="AP293:BB293"/>
    <mergeCell ref="BC293:BF293"/>
    <mergeCell ref="T295:V295"/>
    <mergeCell ref="Z295:AA295"/>
    <mergeCell ref="AB295:AF295"/>
    <mergeCell ref="AG295:AO295"/>
    <mergeCell ref="AP294:BB294"/>
    <mergeCell ref="BC294:BF294"/>
    <mergeCell ref="B295:C295"/>
    <mergeCell ref="D295:G295"/>
    <mergeCell ref="H295:L295"/>
    <mergeCell ref="M295:N295"/>
    <mergeCell ref="O295:Q295"/>
    <mergeCell ref="BA295:BB295"/>
    <mergeCell ref="BC295:BF295"/>
    <mergeCell ref="AP295:AR295"/>
    <mergeCell ref="AU295:AW295"/>
    <mergeCell ref="BC296:BF296"/>
    <mergeCell ref="B297:C297"/>
    <mergeCell ref="D297:G297"/>
    <mergeCell ref="H297:L297"/>
    <mergeCell ref="M297:N297"/>
    <mergeCell ref="O297:W297"/>
    <mergeCell ref="X297:AA297"/>
    <mergeCell ref="AB297:AF297"/>
    <mergeCell ref="AG297:AJ297"/>
    <mergeCell ref="AK297:AO297"/>
    <mergeCell ref="AP297:AV297"/>
    <mergeCell ref="AW297:BB297"/>
    <mergeCell ref="BC297:BF297"/>
    <mergeCell ref="B296:C296"/>
    <mergeCell ref="D296:G296"/>
    <mergeCell ref="H296:L296"/>
    <mergeCell ref="M296:N296"/>
    <mergeCell ref="O296:U296"/>
    <mergeCell ref="V296:AA296"/>
    <mergeCell ref="AB296:AF296"/>
    <mergeCell ref="AG296:AO296"/>
    <mergeCell ref="B298:C298"/>
    <mergeCell ref="D298:G298"/>
    <mergeCell ref="H298:L298"/>
    <mergeCell ref="M298:N298"/>
    <mergeCell ref="O298:U298"/>
    <mergeCell ref="BC298:BF298"/>
    <mergeCell ref="B299:C299"/>
    <mergeCell ref="D299:G299"/>
    <mergeCell ref="H299:L299"/>
    <mergeCell ref="M299:N299"/>
    <mergeCell ref="O299:W299"/>
    <mergeCell ref="X299:AA299"/>
    <mergeCell ref="AB299:AF299"/>
    <mergeCell ref="AG299:AJ299"/>
    <mergeCell ref="AK299:AO299"/>
    <mergeCell ref="V298:AA298"/>
    <mergeCell ref="AB298:AF298"/>
    <mergeCell ref="AG298:AJ298"/>
    <mergeCell ref="AK298:AO298"/>
    <mergeCell ref="AP298:AV298"/>
    <mergeCell ref="AW298:BB298"/>
    <mergeCell ref="B301:C301"/>
    <mergeCell ref="D301:G301"/>
    <mergeCell ref="H301:L301"/>
    <mergeCell ref="M301:N301"/>
    <mergeCell ref="O301:U301"/>
    <mergeCell ref="AP299:AV299"/>
    <mergeCell ref="AW299:BB299"/>
    <mergeCell ref="BC299:BF299"/>
    <mergeCell ref="B300:C300"/>
    <mergeCell ref="D300:G300"/>
    <mergeCell ref="H300:L300"/>
    <mergeCell ref="M300:N300"/>
    <mergeCell ref="O300:U300"/>
    <mergeCell ref="V300:AA300"/>
    <mergeCell ref="AB300:AF300"/>
    <mergeCell ref="V301:AA301"/>
    <mergeCell ref="AB301:AF301"/>
    <mergeCell ref="AG301:AO301"/>
    <mergeCell ref="AP301:AV301"/>
    <mergeCell ref="AW301:BB301"/>
    <mergeCell ref="BC301:BF301"/>
    <mergeCell ref="AG300:AJ300"/>
    <mergeCell ref="AK300:AO300"/>
    <mergeCell ref="AP300:AV300"/>
    <mergeCell ref="AW300:BB300"/>
    <mergeCell ref="BC300:BF300"/>
    <mergeCell ref="BC302:BF302"/>
    <mergeCell ref="F307:H307"/>
    <mergeCell ref="K307:L307"/>
    <mergeCell ref="M307:O307"/>
    <mergeCell ref="T307:U307"/>
    <mergeCell ref="V307:X307"/>
    <mergeCell ref="B302:C302"/>
    <mergeCell ref="D302:G302"/>
    <mergeCell ref="H302:L302"/>
    <mergeCell ref="M302:N302"/>
    <mergeCell ref="O302:AA302"/>
    <mergeCell ref="AB302:AF302"/>
    <mergeCell ref="AM307:AP307"/>
    <mergeCell ref="F308:G308"/>
    <mergeCell ref="H308:K308"/>
    <mergeCell ref="P308:Q308"/>
    <mergeCell ref="R308:U308"/>
    <mergeCell ref="Z308:AA308"/>
    <mergeCell ref="AB308:AD308"/>
    <mergeCell ref="AG302:AO302"/>
    <mergeCell ref="AP302:AR302"/>
    <mergeCell ref="F309:H309"/>
    <mergeCell ref="K309:L309"/>
    <mergeCell ref="M309:O309"/>
    <mergeCell ref="F311:H311"/>
    <mergeCell ref="K311:M311"/>
    <mergeCell ref="Q311:R311"/>
    <mergeCell ref="AA307:AB307"/>
    <mergeCell ref="AC307:AF307"/>
    <mergeCell ref="AK307:AL307"/>
    <mergeCell ref="AO315:AO316"/>
    <mergeCell ref="AP315:AS315"/>
    <mergeCell ref="AP316:AS316"/>
    <mergeCell ref="L314:AS314"/>
    <mergeCell ref="AT314:AT315"/>
    <mergeCell ref="AU314:AY315"/>
    <mergeCell ref="L315:O315"/>
    <mergeCell ref="P315:P316"/>
    <mergeCell ref="Q315:T315"/>
    <mergeCell ref="U315:U316"/>
    <mergeCell ref="V315:Y315"/>
    <mergeCell ref="Z315:Z316"/>
    <mergeCell ref="AA315:AD315"/>
    <mergeCell ref="L316:O316"/>
    <mergeCell ref="Q316:T316"/>
    <mergeCell ref="V316:Y316"/>
    <mergeCell ref="AA316:AD316"/>
    <mergeCell ref="AF316:AI316"/>
    <mergeCell ref="AK316:AN316"/>
    <mergeCell ref="AE315:AE316"/>
    <mergeCell ref="AF315:AI315"/>
    <mergeCell ref="AJ315:AJ316"/>
    <mergeCell ref="AK315:AN315"/>
    <mergeCell ref="AL319:AM319"/>
    <mergeCell ref="AO319:AQ319"/>
    <mergeCell ref="AS319:AU319"/>
    <mergeCell ref="AZ319:BA319"/>
    <mergeCell ref="I319:K319"/>
    <mergeCell ref="M319:O319"/>
    <mergeCell ref="R319:T319"/>
    <mergeCell ref="X319:Y319"/>
    <mergeCell ref="AA319:AC319"/>
    <mergeCell ref="AF319:AH319"/>
    <mergeCell ref="AL255:AM255"/>
    <mergeCell ref="AO255:AQ255"/>
    <mergeCell ref="AS255:AU255"/>
    <mergeCell ref="AZ255:BA255"/>
    <mergeCell ref="I255:K255"/>
    <mergeCell ref="M255:O255"/>
    <mergeCell ref="R255:T255"/>
    <mergeCell ref="X255:Y255"/>
    <mergeCell ref="AA255:AC255"/>
    <mergeCell ref="AF255:AH255"/>
    <mergeCell ref="AU302:AW302"/>
    <mergeCell ref="BA302:BB302"/>
    <mergeCell ref="AP296:AV296"/>
    <mergeCell ref="AW296:BB296"/>
    <mergeCell ref="AG294:AO294"/>
    <mergeCell ref="AP292:BB292"/>
    <mergeCell ref="AF285:AJ285"/>
    <mergeCell ref="AK285:AO285"/>
    <mergeCell ref="AF279:AJ279"/>
    <mergeCell ref="AK279:AO279"/>
    <mergeCell ref="AF273:AJ273"/>
    <mergeCell ref="AK273:AO273"/>
    <mergeCell ref="F243:H243"/>
    <mergeCell ref="K243:L243"/>
    <mergeCell ref="M243:O243"/>
    <mergeCell ref="T243:U243"/>
    <mergeCell ref="V243:X243"/>
    <mergeCell ref="AO251:AO252"/>
    <mergeCell ref="AP251:AS251"/>
    <mergeCell ref="AP252:AS252"/>
    <mergeCell ref="L250:AS250"/>
    <mergeCell ref="AT250:AT251"/>
    <mergeCell ref="AU250:AY251"/>
    <mergeCell ref="L251:O251"/>
    <mergeCell ref="P251:P252"/>
    <mergeCell ref="Q251:T251"/>
    <mergeCell ref="U251:U252"/>
    <mergeCell ref="V251:Y251"/>
    <mergeCell ref="Z251:Z252"/>
    <mergeCell ref="AA251:AD251"/>
    <mergeCell ref="L252:O252"/>
    <mergeCell ref="Q252:T252"/>
    <mergeCell ref="V252:Y252"/>
    <mergeCell ref="AA252:AD252"/>
    <mergeCell ref="AF252:AI252"/>
    <mergeCell ref="AK252:AN252"/>
    <mergeCell ref="AE251:AE252"/>
    <mergeCell ref="AF251:AI251"/>
    <mergeCell ref="AJ251:AJ252"/>
    <mergeCell ref="AK251:AN251"/>
    <mergeCell ref="B236:C236"/>
    <mergeCell ref="D236:G236"/>
    <mergeCell ref="H236:L236"/>
    <mergeCell ref="M236:N236"/>
    <mergeCell ref="O236:U236"/>
    <mergeCell ref="B238:C238"/>
    <mergeCell ref="D238:G238"/>
    <mergeCell ref="H238:L238"/>
    <mergeCell ref="F245:H245"/>
    <mergeCell ref="K245:L245"/>
    <mergeCell ref="M245:O245"/>
    <mergeCell ref="F247:H247"/>
    <mergeCell ref="K247:M247"/>
    <mergeCell ref="Q247:R247"/>
    <mergeCell ref="AA243:AB243"/>
    <mergeCell ref="AC243:AF243"/>
    <mergeCell ref="AK243:AL243"/>
    <mergeCell ref="H237:L237"/>
    <mergeCell ref="M237:N237"/>
    <mergeCell ref="O237:U237"/>
    <mergeCell ref="V237:AA237"/>
    <mergeCell ref="AB237:AF237"/>
    <mergeCell ref="AG237:AO237"/>
    <mergeCell ref="B237:C237"/>
    <mergeCell ref="D237:G237"/>
    <mergeCell ref="AM243:AP243"/>
    <mergeCell ref="F244:G244"/>
    <mergeCell ref="H244:K244"/>
    <mergeCell ref="P244:Q244"/>
    <mergeCell ref="R244:U244"/>
    <mergeCell ref="Z244:AA244"/>
    <mergeCell ref="AB244:AD244"/>
    <mergeCell ref="AP237:AV237"/>
    <mergeCell ref="V236:AA236"/>
    <mergeCell ref="AB236:AF236"/>
    <mergeCell ref="AG236:AJ236"/>
    <mergeCell ref="AK236:AO236"/>
    <mergeCell ref="AP236:AV236"/>
    <mergeCell ref="AW236:BB236"/>
    <mergeCell ref="AU238:AW238"/>
    <mergeCell ref="BA238:BB238"/>
    <mergeCell ref="BC238:BF238"/>
    <mergeCell ref="AW237:BB237"/>
    <mergeCell ref="BC237:BF237"/>
    <mergeCell ref="M238:N238"/>
    <mergeCell ref="O238:AA238"/>
    <mergeCell ref="AP234:AV234"/>
    <mergeCell ref="AW234:BB234"/>
    <mergeCell ref="BC234:BF234"/>
    <mergeCell ref="AB238:AF238"/>
    <mergeCell ref="AG238:AO238"/>
    <mergeCell ref="AP238:AR238"/>
    <mergeCell ref="BC236:BF236"/>
    <mergeCell ref="B235:C235"/>
    <mergeCell ref="D235:G235"/>
    <mergeCell ref="H235:L235"/>
    <mergeCell ref="M235:N235"/>
    <mergeCell ref="O235:W235"/>
    <mergeCell ref="X235:AA235"/>
    <mergeCell ref="AB235:AF235"/>
    <mergeCell ref="AG235:AJ235"/>
    <mergeCell ref="AK235:AO235"/>
    <mergeCell ref="AP235:AV235"/>
    <mergeCell ref="AW235:BB235"/>
    <mergeCell ref="BC235:BF235"/>
    <mergeCell ref="B234:C234"/>
    <mergeCell ref="D234:G234"/>
    <mergeCell ref="H234:L234"/>
    <mergeCell ref="M234:N234"/>
    <mergeCell ref="O234:U234"/>
    <mergeCell ref="V234:AA234"/>
    <mergeCell ref="AB234:AF234"/>
    <mergeCell ref="AG234:AJ234"/>
    <mergeCell ref="AK234:AO234"/>
    <mergeCell ref="AB232:AF232"/>
    <mergeCell ref="AG232:AO232"/>
    <mergeCell ref="AP232:AV232"/>
    <mergeCell ref="AW232:BB232"/>
    <mergeCell ref="BC232:BF232"/>
    <mergeCell ref="B233:C233"/>
    <mergeCell ref="D233:G233"/>
    <mergeCell ref="H233:L233"/>
    <mergeCell ref="M233:N233"/>
    <mergeCell ref="O233:W233"/>
    <mergeCell ref="B232:C232"/>
    <mergeCell ref="D232:G232"/>
    <mergeCell ref="H232:L232"/>
    <mergeCell ref="M232:N232"/>
    <mergeCell ref="O232:U232"/>
    <mergeCell ref="V232:AA232"/>
    <mergeCell ref="BC233:BF233"/>
    <mergeCell ref="X233:AA233"/>
    <mergeCell ref="AB233:AF233"/>
    <mergeCell ref="AG233:AJ233"/>
    <mergeCell ref="AK233:AO233"/>
    <mergeCell ref="AP233:AV233"/>
    <mergeCell ref="AW233:BB233"/>
    <mergeCell ref="AB231:AF231"/>
    <mergeCell ref="AG231:AO231"/>
    <mergeCell ref="AP231:AR231"/>
    <mergeCell ref="AU231:AW231"/>
    <mergeCell ref="BA231:BB231"/>
    <mergeCell ref="BC231:BF231"/>
    <mergeCell ref="AG230:AO230"/>
    <mergeCell ref="AP230:BB230"/>
    <mergeCell ref="BC230:BF230"/>
    <mergeCell ref="B231:C231"/>
    <mergeCell ref="D231:G231"/>
    <mergeCell ref="H231:L231"/>
    <mergeCell ref="M231:N231"/>
    <mergeCell ref="O231:Q231"/>
    <mergeCell ref="T231:V231"/>
    <mergeCell ref="Z231:AA231"/>
    <mergeCell ref="AP228:BB228"/>
    <mergeCell ref="BC228:BF228"/>
    <mergeCell ref="D229:G229"/>
    <mergeCell ref="H229:N229"/>
    <mergeCell ref="O229:AA229"/>
    <mergeCell ref="AB229:AF229"/>
    <mergeCell ref="AG229:AO229"/>
    <mergeCell ref="AP229:BB229"/>
    <mergeCell ref="BC229:BF229"/>
    <mergeCell ref="B228:C230"/>
    <mergeCell ref="D228:G228"/>
    <mergeCell ref="H228:N228"/>
    <mergeCell ref="O228:AA228"/>
    <mergeCell ref="AB228:AF228"/>
    <mergeCell ref="AG228:AO228"/>
    <mergeCell ref="D230:G230"/>
    <mergeCell ref="H230:N230"/>
    <mergeCell ref="AK225:AO225"/>
    <mergeCell ref="B225:F225"/>
    <mergeCell ref="G225:K225"/>
    <mergeCell ref="L225:P225"/>
    <mergeCell ref="Q225:U225"/>
    <mergeCell ref="V225:Z225"/>
    <mergeCell ref="AA225:AE225"/>
    <mergeCell ref="O230:AA230"/>
    <mergeCell ref="AB230:AF230"/>
    <mergeCell ref="AF225:AJ225"/>
    <mergeCell ref="AF223:AJ223"/>
    <mergeCell ref="AK223:AO223"/>
    <mergeCell ref="B224:F224"/>
    <mergeCell ref="G224:K224"/>
    <mergeCell ref="L224:P224"/>
    <mergeCell ref="Q224:U224"/>
    <mergeCell ref="V224:Z224"/>
    <mergeCell ref="AA224:AE224"/>
    <mergeCell ref="AF224:AJ224"/>
    <mergeCell ref="AK224:AO224"/>
    <mergeCell ref="B223:F223"/>
    <mergeCell ref="G223:K223"/>
    <mergeCell ref="L223:P223"/>
    <mergeCell ref="Q223:U223"/>
    <mergeCell ref="V223:Z223"/>
    <mergeCell ref="AA223:AE223"/>
    <mergeCell ref="AF221:AJ221"/>
    <mergeCell ref="AK221:AO221"/>
    <mergeCell ref="B222:F222"/>
    <mergeCell ref="G222:K222"/>
    <mergeCell ref="L222:P222"/>
    <mergeCell ref="Q222:U222"/>
    <mergeCell ref="V222:Z222"/>
    <mergeCell ref="AA222:AE222"/>
    <mergeCell ref="AF222:AJ222"/>
    <mergeCell ref="AK222:AO222"/>
    <mergeCell ref="B221:F221"/>
    <mergeCell ref="G221:K221"/>
    <mergeCell ref="L221:P221"/>
    <mergeCell ref="Q221:U221"/>
    <mergeCell ref="V221:Z221"/>
    <mergeCell ref="AA221:AE221"/>
    <mergeCell ref="AF219:AJ219"/>
    <mergeCell ref="AK219:AO219"/>
    <mergeCell ref="B220:F220"/>
    <mergeCell ref="G220:K220"/>
    <mergeCell ref="L220:P220"/>
    <mergeCell ref="Q220:U220"/>
    <mergeCell ref="V220:Z220"/>
    <mergeCell ref="AA220:AE220"/>
    <mergeCell ref="AF220:AJ220"/>
    <mergeCell ref="AK220:AO220"/>
    <mergeCell ref="B219:F219"/>
    <mergeCell ref="G219:K219"/>
    <mergeCell ref="L219:P219"/>
    <mergeCell ref="Q219:U219"/>
    <mergeCell ref="V219:Z219"/>
    <mergeCell ref="AA219:AE219"/>
    <mergeCell ref="AF217:AJ217"/>
    <mergeCell ref="AK217:AO217"/>
    <mergeCell ref="B218:F218"/>
    <mergeCell ref="G218:K218"/>
    <mergeCell ref="L218:P218"/>
    <mergeCell ref="Q218:U218"/>
    <mergeCell ref="V218:Z218"/>
    <mergeCell ref="AA218:AE218"/>
    <mergeCell ref="AF218:AJ218"/>
    <mergeCell ref="AK218:AO218"/>
    <mergeCell ref="B217:F217"/>
    <mergeCell ref="G217:K217"/>
    <mergeCell ref="L217:P217"/>
    <mergeCell ref="Q217:U217"/>
    <mergeCell ref="V217:Z217"/>
    <mergeCell ref="AA217:AE217"/>
    <mergeCell ref="AF215:AJ215"/>
    <mergeCell ref="AK215:AO215"/>
    <mergeCell ref="B216:F216"/>
    <mergeCell ref="G216:K216"/>
    <mergeCell ref="L216:P216"/>
    <mergeCell ref="Q216:U216"/>
    <mergeCell ref="V216:Z216"/>
    <mergeCell ref="AA216:AE216"/>
    <mergeCell ref="AF216:AJ216"/>
    <mergeCell ref="AK216:AO216"/>
    <mergeCell ref="B215:F215"/>
    <mergeCell ref="G215:K215"/>
    <mergeCell ref="L215:P215"/>
    <mergeCell ref="Q215:U215"/>
    <mergeCell ref="V215:Z215"/>
    <mergeCell ref="AA215:AE215"/>
    <mergeCell ref="AF213:AJ213"/>
    <mergeCell ref="AK213:AO213"/>
    <mergeCell ref="B214:F214"/>
    <mergeCell ref="G214:K214"/>
    <mergeCell ref="L214:P214"/>
    <mergeCell ref="Q214:U214"/>
    <mergeCell ref="V214:Z214"/>
    <mergeCell ref="AA214:AE214"/>
    <mergeCell ref="AF214:AJ214"/>
    <mergeCell ref="AK214:AO214"/>
    <mergeCell ref="B213:F213"/>
    <mergeCell ref="G213:K213"/>
    <mergeCell ref="L213:P213"/>
    <mergeCell ref="Q213:U213"/>
    <mergeCell ref="V213:Z213"/>
    <mergeCell ref="AA213:AE213"/>
    <mergeCell ref="AF211:AJ211"/>
    <mergeCell ref="AK211:AO211"/>
    <mergeCell ref="B212:F212"/>
    <mergeCell ref="G212:K212"/>
    <mergeCell ref="L212:P212"/>
    <mergeCell ref="Q212:U212"/>
    <mergeCell ref="V212:Z212"/>
    <mergeCell ref="AA212:AE212"/>
    <mergeCell ref="AF212:AJ212"/>
    <mergeCell ref="AK212:AO212"/>
    <mergeCell ref="B211:F211"/>
    <mergeCell ref="G211:K211"/>
    <mergeCell ref="L211:P211"/>
    <mergeCell ref="Q211:U211"/>
    <mergeCell ref="V211:Z211"/>
    <mergeCell ref="AA211:AE211"/>
    <mergeCell ref="AF209:AJ209"/>
    <mergeCell ref="AK209:AO209"/>
    <mergeCell ref="B210:F210"/>
    <mergeCell ref="G210:K210"/>
    <mergeCell ref="L210:P210"/>
    <mergeCell ref="Q210:U210"/>
    <mergeCell ref="V210:Z210"/>
    <mergeCell ref="AA210:AE210"/>
    <mergeCell ref="AF210:AJ210"/>
    <mergeCell ref="AK210:AO210"/>
    <mergeCell ref="B209:F209"/>
    <mergeCell ref="G209:K209"/>
    <mergeCell ref="L209:P209"/>
    <mergeCell ref="Q209:U209"/>
    <mergeCell ref="V209:Z209"/>
    <mergeCell ref="AA209:AE209"/>
    <mergeCell ref="AF207:AJ207"/>
    <mergeCell ref="AK207:AO207"/>
    <mergeCell ref="B208:F208"/>
    <mergeCell ref="G208:K208"/>
    <mergeCell ref="L208:P208"/>
    <mergeCell ref="Q208:U208"/>
    <mergeCell ref="V208:Z208"/>
    <mergeCell ref="AA208:AE208"/>
    <mergeCell ref="AF208:AJ208"/>
    <mergeCell ref="AK208:AO208"/>
    <mergeCell ref="B207:F207"/>
    <mergeCell ref="G207:K207"/>
    <mergeCell ref="L207:P207"/>
    <mergeCell ref="Q207:U207"/>
    <mergeCell ref="V207:Z207"/>
    <mergeCell ref="AA207:AE207"/>
    <mergeCell ref="AF206:AJ206"/>
    <mergeCell ref="AK206:AO206"/>
    <mergeCell ref="B205:F205"/>
    <mergeCell ref="G205:K205"/>
    <mergeCell ref="L205:P205"/>
    <mergeCell ref="Q205:U205"/>
    <mergeCell ref="V205:Z205"/>
    <mergeCell ref="AA205:AE205"/>
    <mergeCell ref="AF203:AJ204"/>
    <mergeCell ref="AK203:AO204"/>
    <mergeCell ref="G204:K204"/>
    <mergeCell ref="L204:P204"/>
    <mergeCell ref="Q204:U204"/>
    <mergeCell ref="V204:Z204"/>
    <mergeCell ref="AA204:AE204"/>
    <mergeCell ref="AF205:AJ205"/>
    <mergeCell ref="AK205:AO205"/>
    <mergeCell ref="B203:F204"/>
    <mergeCell ref="G203:AE203"/>
    <mergeCell ref="B206:F206"/>
    <mergeCell ref="G206:K206"/>
    <mergeCell ref="L206:P206"/>
    <mergeCell ref="Q206:U206"/>
    <mergeCell ref="V206:Z206"/>
    <mergeCell ref="AA206:AE206"/>
    <mergeCell ref="P157:R157"/>
    <mergeCell ref="K158:M159"/>
    <mergeCell ref="N158:N159"/>
    <mergeCell ref="O158:R158"/>
    <mergeCell ref="R163:S163"/>
    <mergeCell ref="C161:H162"/>
    <mergeCell ref="C164:G165"/>
    <mergeCell ref="F170:G170"/>
    <mergeCell ref="H170:K170"/>
    <mergeCell ref="M58:N58"/>
    <mergeCell ref="D59:G59"/>
    <mergeCell ref="H59:L59"/>
    <mergeCell ref="B60:C60"/>
    <mergeCell ref="B61:C61"/>
    <mergeCell ref="D61:G61"/>
    <mergeCell ref="H61:L61"/>
    <mergeCell ref="M61:N61"/>
    <mergeCell ref="M59:N59"/>
    <mergeCell ref="B59:C59"/>
    <mergeCell ref="B58:C58"/>
    <mergeCell ref="D58:G58"/>
    <mergeCell ref="N161:O162"/>
    <mergeCell ref="L163:M163"/>
    <mergeCell ref="O163:Q163"/>
    <mergeCell ref="B199:G199"/>
    <mergeCell ref="H199:M199"/>
    <mergeCell ref="N199:S199"/>
    <mergeCell ref="T199:Y199"/>
    <mergeCell ref="B200:G200"/>
    <mergeCell ref="H200:M200"/>
    <mergeCell ref="N200:S200"/>
    <mergeCell ref="T200:Y200"/>
    <mergeCell ref="H93:J93"/>
    <mergeCell ref="C94:I95"/>
    <mergeCell ref="J94:W95"/>
    <mergeCell ref="J96:Z97"/>
    <mergeCell ref="L104:M104"/>
    <mergeCell ref="J115:L116"/>
    <mergeCell ref="M115:M116"/>
    <mergeCell ref="N115:O115"/>
    <mergeCell ref="R115:R116"/>
    <mergeCell ref="S115:U116"/>
    <mergeCell ref="V115:W116"/>
    <mergeCell ref="F173:H173"/>
    <mergeCell ref="V163:X163"/>
    <mergeCell ref="I147:P147"/>
    <mergeCell ref="Y158:AA159"/>
    <mergeCell ref="S158:S159"/>
    <mergeCell ref="T158:U158"/>
    <mergeCell ref="F171:H171"/>
    <mergeCell ref="K171:L171"/>
    <mergeCell ref="M171:O171"/>
    <mergeCell ref="F169:H169"/>
    <mergeCell ref="K169:L169"/>
    <mergeCell ref="M169:O169"/>
    <mergeCell ref="T169:U169"/>
    <mergeCell ref="C39:E39"/>
    <mergeCell ref="C40:E40"/>
    <mergeCell ref="C41:E41"/>
    <mergeCell ref="C42:E42"/>
    <mergeCell ref="C43:E43"/>
    <mergeCell ref="D55:G55"/>
    <mergeCell ref="H55:N55"/>
    <mergeCell ref="AF30:AJ30"/>
    <mergeCell ref="AK30:AO30"/>
    <mergeCell ref="AA29:AE29"/>
    <mergeCell ref="AF29:AJ29"/>
    <mergeCell ref="AK29:AO29"/>
    <mergeCell ref="AA30:AE30"/>
    <mergeCell ref="L29:P29"/>
    <mergeCell ref="Q29:U29"/>
    <mergeCell ref="V29:Z29"/>
    <mergeCell ref="AB107:AC108"/>
    <mergeCell ref="M63:N63"/>
    <mergeCell ref="B63:C63"/>
    <mergeCell ref="D63:G63"/>
    <mergeCell ref="H63:L63"/>
    <mergeCell ref="D60:G60"/>
    <mergeCell ref="H60:L60"/>
    <mergeCell ref="M60:N60"/>
    <mergeCell ref="O63:AA63"/>
    <mergeCell ref="D62:G62"/>
    <mergeCell ref="H62:L62"/>
    <mergeCell ref="B62:C62"/>
    <mergeCell ref="M62:N62"/>
    <mergeCell ref="O62:U62"/>
    <mergeCell ref="V62:AA62"/>
    <mergeCell ref="H58:L58"/>
    <mergeCell ref="AF28:AJ28"/>
    <mergeCell ref="AK28:AO28"/>
    <mergeCell ref="V26:Z26"/>
    <mergeCell ref="AA26:AE26"/>
    <mergeCell ref="AF26:AJ26"/>
    <mergeCell ref="AK26:AO26"/>
    <mergeCell ref="V27:Z27"/>
    <mergeCell ref="AF27:AJ27"/>
    <mergeCell ref="AK27:AO27"/>
    <mergeCell ref="AA27:AE27"/>
    <mergeCell ref="AA28:AE28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Q25:U25"/>
    <mergeCell ref="AF20:AJ20"/>
    <mergeCell ref="AK20:AO20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V22:Z22"/>
    <mergeCell ref="AA20:AE20"/>
    <mergeCell ref="Q22:U22"/>
    <mergeCell ref="AF18:AJ18"/>
    <mergeCell ref="Q20:U20"/>
    <mergeCell ref="V20:Z20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AA9:AE9"/>
    <mergeCell ref="B13:F13"/>
    <mergeCell ref="G13:K13"/>
    <mergeCell ref="AA11:AE11"/>
    <mergeCell ref="L13:P13"/>
    <mergeCell ref="Q13:U13"/>
    <mergeCell ref="V13:Z13"/>
    <mergeCell ref="AF11:AJ11"/>
    <mergeCell ref="AK11:AO11"/>
    <mergeCell ref="AF10:AJ10"/>
    <mergeCell ref="V10:Z10"/>
    <mergeCell ref="AA10:AE10"/>
    <mergeCell ref="Q10:U10"/>
    <mergeCell ref="Q11:U11"/>
    <mergeCell ref="V11:Z11"/>
    <mergeCell ref="L11:P11"/>
    <mergeCell ref="B8:F9"/>
    <mergeCell ref="G8:AE8"/>
    <mergeCell ref="AK13:AO13"/>
    <mergeCell ref="AK16:AO16"/>
    <mergeCell ref="L15:P15"/>
    <mergeCell ref="AF14:AJ14"/>
    <mergeCell ref="AK14:AO14"/>
    <mergeCell ref="Q15:U15"/>
    <mergeCell ref="V25:Z25"/>
    <mergeCell ref="AA25:AE25"/>
    <mergeCell ref="AF25:AJ25"/>
    <mergeCell ref="AK25:AO25"/>
    <mergeCell ref="AA15:AE15"/>
    <mergeCell ref="AF15:AJ15"/>
    <mergeCell ref="AK15:AO15"/>
    <mergeCell ref="AK18:AO18"/>
    <mergeCell ref="AK19:AO19"/>
    <mergeCell ref="AK17:AO17"/>
    <mergeCell ref="H57:L57"/>
    <mergeCell ref="Q26:U26"/>
    <mergeCell ref="V30:Z30"/>
    <mergeCell ref="G27:K27"/>
    <mergeCell ref="D56:G56"/>
    <mergeCell ref="H56:L56"/>
    <mergeCell ref="Q27:U27"/>
    <mergeCell ref="Q30:U30"/>
    <mergeCell ref="Q28:U28"/>
    <mergeCell ref="V28:Z28"/>
    <mergeCell ref="AA14:AE14"/>
    <mergeCell ref="Q18:U18"/>
    <mergeCell ref="G16:K16"/>
    <mergeCell ref="L16:P16"/>
    <mergeCell ref="Q16:U16"/>
    <mergeCell ref="AA17:AE17"/>
    <mergeCell ref="B4:G4"/>
    <mergeCell ref="H4:M4"/>
    <mergeCell ref="B5:G5"/>
    <mergeCell ref="H5:M5"/>
    <mergeCell ref="B14:F14"/>
    <mergeCell ref="G14:K14"/>
    <mergeCell ref="L14:P14"/>
    <mergeCell ref="B28:F28"/>
    <mergeCell ref="G28:K28"/>
    <mergeCell ref="L28:P28"/>
    <mergeCell ref="B15:F15"/>
    <mergeCell ref="B25:F25"/>
    <mergeCell ref="G25:K25"/>
    <mergeCell ref="L25:P25"/>
    <mergeCell ref="G10:K10"/>
    <mergeCell ref="L10:P10"/>
    <mergeCell ref="B22:F22"/>
    <mergeCell ref="G22:K22"/>
    <mergeCell ref="L22:P22"/>
    <mergeCell ref="B23:F23"/>
    <mergeCell ref="G23:K23"/>
    <mergeCell ref="L23:P23"/>
    <mergeCell ref="B10:F10"/>
    <mergeCell ref="G11:K11"/>
    <mergeCell ref="N4:S4"/>
    <mergeCell ref="B16:F16"/>
    <mergeCell ref="B19:F19"/>
    <mergeCell ref="G19:K19"/>
    <mergeCell ref="L19:P19"/>
    <mergeCell ref="Q19:U19"/>
    <mergeCell ref="B17:F17"/>
    <mergeCell ref="G17:K17"/>
    <mergeCell ref="B57:C57"/>
    <mergeCell ref="D57:G57"/>
    <mergeCell ref="B56:C56"/>
    <mergeCell ref="G15:K15"/>
    <mergeCell ref="B18:F18"/>
    <mergeCell ref="G18:K18"/>
    <mergeCell ref="L18:P18"/>
    <mergeCell ref="B20:F20"/>
    <mergeCell ref="G20:K20"/>
    <mergeCell ref="B26:F26"/>
    <mergeCell ref="G26:K26"/>
    <mergeCell ref="L26:P26"/>
    <mergeCell ref="B29:F29"/>
    <mergeCell ref="C35:E35"/>
    <mergeCell ref="C37:E37"/>
    <mergeCell ref="C36:E36"/>
    <mergeCell ref="C38:E38"/>
    <mergeCell ref="C44:E44"/>
    <mergeCell ref="B53:C55"/>
    <mergeCell ref="D53:G53"/>
    <mergeCell ref="H53:N53"/>
    <mergeCell ref="B27:F27"/>
    <mergeCell ref="L27:P27"/>
    <mergeCell ref="B30:F30"/>
    <mergeCell ref="L30:P30"/>
    <mergeCell ref="G30:K30"/>
    <mergeCell ref="G29:K29"/>
    <mergeCell ref="L20:P20"/>
    <mergeCell ref="M57:N57"/>
    <mergeCell ref="M56:N56"/>
    <mergeCell ref="D54:G54"/>
    <mergeCell ref="H54:N54"/>
    <mergeCell ref="T4:Y4"/>
    <mergeCell ref="N5:S5"/>
    <mergeCell ref="T5:Y5"/>
    <mergeCell ref="V9:Z9"/>
    <mergeCell ref="L17:P17"/>
    <mergeCell ref="Q17:U17"/>
    <mergeCell ref="V17:Z17"/>
    <mergeCell ref="V15:Z15"/>
    <mergeCell ref="Q23:U23"/>
    <mergeCell ref="V23:Z23"/>
    <mergeCell ref="Q14:U14"/>
    <mergeCell ref="V14:Z14"/>
    <mergeCell ref="AB62:AF62"/>
    <mergeCell ref="AB68:AD68"/>
    <mergeCell ref="K70:M71"/>
    <mergeCell ref="N70:N71"/>
    <mergeCell ref="I160:P160"/>
    <mergeCell ref="O57:U57"/>
    <mergeCell ref="V57:AA57"/>
    <mergeCell ref="AB57:AF57"/>
    <mergeCell ref="AA13:AE13"/>
    <mergeCell ref="AF13:AJ13"/>
    <mergeCell ref="AF17:AJ17"/>
    <mergeCell ref="V19:Z19"/>
    <mergeCell ref="AA19:AE19"/>
    <mergeCell ref="AF19:AJ19"/>
    <mergeCell ref="AF16:AJ16"/>
    <mergeCell ref="AF8:AJ9"/>
    <mergeCell ref="V18:Z18"/>
    <mergeCell ref="AA18:AE18"/>
    <mergeCell ref="V16:Z16"/>
    <mergeCell ref="AA16:AE16"/>
    <mergeCell ref="X158:X159"/>
    <mergeCell ref="T159:W159"/>
    <mergeCell ref="O159:R159"/>
    <mergeCell ref="S148:U149"/>
    <mergeCell ref="V148:AC149"/>
    <mergeCell ref="AD148:AD149"/>
    <mergeCell ref="AB158:AC159"/>
    <mergeCell ref="AE148:AH149"/>
    <mergeCell ref="H114:O114"/>
    <mergeCell ref="AG96:AL97"/>
    <mergeCell ref="AG99:AK100"/>
    <mergeCell ref="C102:H103"/>
    <mergeCell ref="R102:S103"/>
    <mergeCell ref="T102:Y103"/>
    <mergeCell ref="Z102:Z103"/>
    <mergeCell ref="AA102:AB103"/>
    <mergeCell ref="AC102:AG103"/>
    <mergeCell ref="C105:G106"/>
    <mergeCell ref="AF96:AF97"/>
    <mergeCell ref="C115:I116"/>
    <mergeCell ref="L120:O120"/>
    <mergeCell ref="I117:P117"/>
    <mergeCell ref="U118:AB119"/>
    <mergeCell ref="I101:P101"/>
    <mergeCell ref="R118:T119"/>
    <mergeCell ref="AA96:AE96"/>
    <mergeCell ref="AA104:AD104"/>
    <mergeCell ref="T150:W150"/>
    <mergeCell ref="Z150:AC150"/>
    <mergeCell ref="L134:N134"/>
    <mergeCell ref="C151:G152"/>
    <mergeCell ref="H156:O156"/>
    <mergeCell ref="AP53:BB53"/>
    <mergeCell ref="BC53:BF53"/>
    <mergeCell ref="O54:AA54"/>
    <mergeCell ref="AB54:AF54"/>
    <mergeCell ref="AG54:AO54"/>
    <mergeCell ref="AP54:BB54"/>
    <mergeCell ref="BC54:BF54"/>
    <mergeCell ref="O55:AA55"/>
    <mergeCell ref="AB55:AF55"/>
    <mergeCell ref="AG55:AO55"/>
    <mergeCell ref="AP55:BB55"/>
    <mergeCell ref="BC55:BF55"/>
    <mergeCell ref="AB53:AF53"/>
    <mergeCell ref="AG53:AO53"/>
    <mergeCell ref="O53:AA53"/>
    <mergeCell ref="AG56:AO56"/>
    <mergeCell ref="AP56:AR56"/>
    <mergeCell ref="AU56:AW56"/>
    <mergeCell ref="BA56:BB56"/>
    <mergeCell ref="BC56:BF56"/>
    <mergeCell ref="AG57:AO57"/>
    <mergeCell ref="AP57:AV57"/>
    <mergeCell ref="AW57:BB57"/>
    <mergeCell ref="BC57:BF57"/>
    <mergeCell ref="AG58:AJ58"/>
    <mergeCell ref="AK58:AO58"/>
    <mergeCell ref="AP58:AV58"/>
    <mergeCell ref="AW58:BB58"/>
    <mergeCell ref="BC58:BF58"/>
    <mergeCell ref="O56:Q56"/>
    <mergeCell ref="T56:V56"/>
    <mergeCell ref="Z56:AA56"/>
    <mergeCell ref="AB56:AF56"/>
    <mergeCell ref="O58:W58"/>
    <mergeCell ref="X58:AA58"/>
    <mergeCell ref="AB58:AF58"/>
    <mergeCell ref="O59:U59"/>
    <mergeCell ref="V59:AA59"/>
    <mergeCell ref="AB59:AF59"/>
    <mergeCell ref="AG59:AJ59"/>
    <mergeCell ref="AK59:AO59"/>
    <mergeCell ref="AP59:AV59"/>
    <mergeCell ref="AW59:BB59"/>
    <mergeCell ref="BC59:BF59"/>
    <mergeCell ref="AG60:AJ60"/>
    <mergeCell ref="AK60:AO60"/>
    <mergeCell ref="AP60:AV60"/>
    <mergeCell ref="AW60:BB60"/>
    <mergeCell ref="BC60:BF60"/>
    <mergeCell ref="O60:W60"/>
    <mergeCell ref="X60:AA60"/>
    <mergeCell ref="AB60:AF60"/>
    <mergeCell ref="AB61:AF61"/>
    <mergeCell ref="AG61:AJ61"/>
    <mergeCell ref="AK61:AO61"/>
    <mergeCell ref="AP61:AV61"/>
    <mergeCell ref="AW61:BB61"/>
    <mergeCell ref="BC61:BF61"/>
    <mergeCell ref="O61:U61"/>
    <mergeCell ref="V61:AA61"/>
    <mergeCell ref="AG62:AO62"/>
    <mergeCell ref="AP62:AV62"/>
    <mergeCell ref="AW62:BB62"/>
    <mergeCell ref="BC62:BF62"/>
    <mergeCell ref="BC63:BF63"/>
    <mergeCell ref="AC70:AD71"/>
    <mergeCell ref="AF70:AI71"/>
    <mergeCell ref="AM70:AN71"/>
    <mergeCell ref="P71:Z71"/>
    <mergeCell ref="AI75:AK75"/>
    <mergeCell ref="AO75:AP75"/>
    <mergeCell ref="I81:M81"/>
    <mergeCell ref="N81:O81"/>
    <mergeCell ref="Q82:S82"/>
    <mergeCell ref="T82:U82"/>
    <mergeCell ref="T75:V75"/>
    <mergeCell ref="Z75:AA75"/>
    <mergeCell ref="AD75:AF75"/>
    <mergeCell ref="AA70:AA71"/>
    <mergeCell ref="AB63:AF63"/>
    <mergeCell ref="I72:M72"/>
    <mergeCell ref="AG63:AO63"/>
    <mergeCell ref="I67:M67"/>
    <mergeCell ref="N67:O67"/>
    <mergeCell ref="Y68:Z68"/>
    <mergeCell ref="P70:Q70"/>
    <mergeCell ref="S70:U70"/>
    <mergeCell ref="Y70:Z70"/>
    <mergeCell ref="N73:O74"/>
    <mergeCell ref="L75:M75"/>
    <mergeCell ref="O75:Q75"/>
    <mergeCell ref="V145:W146"/>
    <mergeCell ref="C148:H149"/>
    <mergeCell ref="AP63:AR63"/>
    <mergeCell ref="AU63:AW63"/>
    <mergeCell ref="C73:H74"/>
    <mergeCell ref="K83:M84"/>
    <mergeCell ref="N83:N84"/>
    <mergeCell ref="O83:P83"/>
    <mergeCell ref="Q83:Q84"/>
    <mergeCell ref="R83:T83"/>
    <mergeCell ref="U83:V83"/>
    <mergeCell ref="W83:W84"/>
    <mergeCell ref="X83:Z84"/>
    <mergeCell ref="AA83:AB84"/>
    <mergeCell ref="O84:P84"/>
    <mergeCell ref="R84:V84"/>
    <mergeCell ref="BA63:BB63"/>
    <mergeCell ref="AC118:AC119"/>
    <mergeCell ref="AD118:AG119"/>
    <mergeCell ref="I85:P85"/>
    <mergeCell ref="C86:H87"/>
    <mergeCell ref="N86:O87"/>
    <mergeCell ref="L88:M88"/>
    <mergeCell ref="O88:Q88"/>
    <mergeCell ref="R88:S88"/>
    <mergeCell ref="V88:X88"/>
    <mergeCell ref="Y88:Z88"/>
    <mergeCell ref="V169:X169"/>
    <mergeCell ref="AA169:AB169"/>
    <mergeCell ref="AK169:AL169"/>
    <mergeCell ref="AH118:AN119"/>
    <mergeCell ref="P120:T120"/>
    <mergeCell ref="U120:X120"/>
    <mergeCell ref="AA120:AD120"/>
    <mergeCell ref="H126:J126"/>
    <mergeCell ref="I131:P131"/>
    <mergeCell ref="C132:H133"/>
    <mergeCell ref="S132:T133"/>
    <mergeCell ref="U132:Z133"/>
    <mergeCell ref="AA132:AA133"/>
    <mergeCell ref="AB132:AD133"/>
    <mergeCell ref="AE132:AI133"/>
    <mergeCell ref="C121:G122"/>
    <mergeCell ref="C118:H119"/>
    <mergeCell ref="AI148:AO149"/>
    <mergeCell ref="L150:N150"/>
    <mergeCell ref="O150:S150"/>
    <mergeCell ref="AM169:AP169"/>
    <mergeCell ref="AC169:AF169"/>
    <mergeCell ref="AB134:AE134"/>
    <mergeCell ref="C135:G136"/>
    <mergeCell ref="Z137:AA138"/>
    <mergeCell ref="H144:O144"/>
    <mergeCell ref="C145:I146"/>
    <mergeCell ref="J145:L146"/>
    <mergeCell ref="M145:M146"/>
    <mergeCell ref="N145:O145"/>
    <mergeCell ref="R145:R146"/>
    <mergeCell ref="S145:U146"/>
    <mergeCell ref="AT176:AT177"/>
    <mergeCell ref="AU176:AY177"/>
    <mergeCell ref="L177:O177"/>
    <mergeCell ref="P177:P178"/>
    <mergeCell ref="Q177:T177"/>
    <mergeCell ref="U177:U178"/>
    <mergeCell ref="V177:Y177"/>
    <mergeCell ref="Z177:Z178"/>
    <mergeCell ref="AA177:AD177"/>
    <mergeCell ref="AE177:AE178"/>
    <mergeCell ref="AF177:AI177"/>
    <mergeCell ref="AJ177:AJ178"/>
    <mergeCell ref="AK177:AN177"/>
    <mergeCell ref="AO177:AO178"/>
    <mergeCell ref="AP177:AS177"/>
    <mergeCell ref="L176:AS176"/>
    <mergeCell ref="Z170:AA170"/>
    <mergeCell ref="AB170:AD170"/>
    <mergeCell ref="K173:M173"/>
    <mergeCell ref="Q173:R173"/>
    <mergeCell ref="P170:Q170"/>
    <mergeCell ref="R170:U170"/>
    <mergeCell ref="AZ191:BA191"/>
    <mergeCell ref="L178:O178"/>
    <mergeCell ref="Q178:T178"/>
    <mergeCell ref="V178:Y178"/>
    <mergeCell ref="AA178:AD178"/>
    <mergeCell ref="AF178:AI178"/>
    <mergeCell ref="AK178:AN178"/>
    <mergeCell ref="AP178:AS178"/>
    <mergeCell ref="I191:K191"/>
    <mergeCell ref="M191:O191"/>
    <mergeCell ref="R191:T191"/>
    <mergeCell ref="X191:Y191"/>
    <mergeCell ref="AA191:AC191"/>
    <mergeCell ref="AF191:AH191"/>
    <mergeCell ref="AL191:AM191"/>
    <mergeCell ref="AO191:AQ191"/>
    <mergeCell ref="AS191:AU191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330"/>
  <sheetViews>
    <sheetView showGridLines="0" zoomScaleNormal="100" workbookViewId="0"/>
  </sheetViews>
  <sheetFormatPr defaultColWidth="8.77734375" defaultRowHeight="18" customHeight="1"/>
  <cols>
    <col min="1" max="1" width="2.77734375" style="121" customWidth="1"/>
    <col min="2" max="2" width="8.77734375" style="123"/>
    <col min="3" max="3" width="10.77734375" style="123" bestFit="1" customWidth="1"/>
    <col min="4" max="4" width="8.77734375" style="123"/>
    <col min="5" max="21" width="8.77734375" style="122"/>
    <col min="22" max="16384" width="8.77734375" style="121"/>
  </cols>
  <sheetData>
    <row r="1" spans="1:32" ht="18" customHeight="1">
      <c r="A1" s="275" t="s">
        <v>551</v>
      </c>
    </row>
    <row r="2" spans="1:32" ht="15" customHeight="1">
      <c r="A2" s="118" t="s">
        <v>214</v>
      </c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</row>
    <row r="3" spans="1:32" ht="24">
      <c r="B3" s="217" t="s">
        <v>154</v>
      </c>
      <c r="C3" s="217" t="s">
        <v>215</v>
      </c>
      <c r="D3" s="217" t="s">
        <v>216</v>
      </c>
      <c r="E3" s="217" t="s">
        <v>217</v>
      </c>
      <c r="F3" s="217" t="s">
        <v>218</v>
      </c>
      <c r="G3" s="217" t="s">
        <v>155</v>
      </c>
      <c r="H3" s="217" t="s">
        <v>219</v>
      </c>
      <c r="I3" s="217" t="s">
        <v>220</v>
      </c>
      <c r="J3" s="217" t="s">
        <v>221</v>
      </c>
      <c r="K3" s="217" t="s">
        <v>222</v>
      </c>
      <c r="L3" s="258" t="s">
        <v>472</v>
      </c>
      <c r="M3" s="217" t="s">
        <v>223</v>
      </c>
      <c r="N3" s="327" t="s">
        <v>666</v>
      </c>
      <c r="O3" s="217" t="s">
        <v>156</v>
      </c>
      <c r="P3" s="217" t="s">
        <v>224</v>
      </c>
      <c r="Q3" s="217" t="s">
        <v>157</v>
      </c>
      <c r="R3" s="217" t="s">
        <v>225</v>
      </c>
      <c r="S3" s="120"/>
      <c r="T3" s="178" t="s">
        <v>117</v>
      </c>
      <c r="U3" s="178" t="s">
        <v>118</v>
      </c>
      <c r="V3" s="122"/>
    </row>
    <row r="4" spans="1:32" ht="15" customHeight="1">
      <c r="B4" s="171" t="e">
        <f>C4</f>
        <v>#DIV/0!</v>
      </c>
      <c r="C4" s="171" t="e">
        <f>AVERAGE(기본정보!B12:B13)</f>
        <v>#DIV/0!</v>
      </c>
      <c r="D4" s="171">
        <f>MIN(C10:C29)</f>
        <v>0</v>
      </c>
      <c r="E4" s="171">
        <f>MAX(C10:C29)</f>
        <v>0</v>
      </c>
      <c r="F4" s="171">
        <f>Length_5_R1!G4</f>
        <v>0</v>
      </c>
      <c r="G4" s="171">
        <f>Length_5_R1!H4</f>
        <v>0</v>
      </c>
      <c r="H4" s="171">
        <f>Length_5_R1!I4</f>
        <v>0</v>
      </c>
      <c r="I4" s="171">
        <f>IF(H4="inch",25.4,1)</f>
        <v>1</v>
      </c>
      <c r="J4" s="171">
        <f>MIN(T10:T29)</f>
        <v>0</v>
      </c>
      <c r="K4" s="171">
        <f>MAX(T10:T29)</f>
        <v>0</v>
      </c>
      <c r="L4" s="171" t="str">
        <f>TEXT(K4,IF(K4&gt;=1000,"# ###","G/표준"))</f>
        <v>0</v>
      </c>
      <c r="M4" s="171">
        <f>F4*I4</f>
        <v>0</v>
      </c>
      <c r="N4" s="171" t="str">
        <f ca="1">TEXT(M4,OFFSET(P49,MATCH(IFERROR(LEN(M4)-FIND(".",M4),0),O50:O59,0),0))</f>
        <v>0</v>
      </c>
      <c r="O4" s="171">
        <f>G4*I4</f>
        <v>0</v>
      </c>
      <c r="P4" s="171" t="e">
        <f ca="1">OFFSET(Length_5_R1!C3,MATCH($K4,$T10:$T29,0),0)</f>
        <v>#N/A</v>
      </c>
      <c r="Q4" s="171" t="e">
        <f ca="1">OFFSET(Length_5_R1!D3,MATCH($K4,$T10:$T29,0),0)</f>
        <v>#N/A</v>
      </c>
      <c r="R4" s="171" t="e">
        <f ca="1">OFFSET(Length_5_R1!E3,MATCH($K4,$T10:$T29,0),0)</f>
        <v>#N/A</v>
      </c>
      <c r="T4" s="290" t="str">
        <f ca="1">IF(SUM(R45,R105,R165,R225,R285)=0,"","초과")</f>
        <v/>
      </c>
      <c r="U4" s="290" t="str">
        <f>IF(SUM(AE9,AE69,AE129,AE189,AE249)=0,"","FAIL")</f>
        <v/>
      </c>
      <c r="V4" s="122"/>
    </row>
    <row r="5" spans="1:32" ht="15" customHeight="1">
      <c r="B5" s="119"/>
      <c r="C5" s="119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</row>
    <row r="6" spans="1:32" ht="15" customHeight="1">
      <c r="A6" s="118" t="s">
        <v>226</v>
      </c>
      <c r="C6" s="119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1"/>
      <c r="Y6" s="131" t="s">
        <v>227</v>
      </c>
    </row>
    <row r="7" spans="1:32" ht="15" customHeight="1">
      <c r="B7" s="543" t="s">
        <v>228</v>
      </c>
      <c r="C7" s="535" t="s">
        <v>229</v>
      </c>
      <c r="D7" s="535" t="s">
        <v>161</v>
      </c>
      <c r="E7" s="545" t="s">
        <v>550</v>
      </c>
      <c r="F7" s="545"/>
      <c r="G7" s="545"/>
      <c r="H7" s="545"/>
      <c r="I7" s="545"/>
      <c r="J7" s="545"/>
      <c r="K7" s="548" t="s">
        <v>230</v>
      </c>
      <c r="L7" s="217" t="s">
        <v>231</v>
      </c>
      <c r="M7" s="217" t="s">
        <v>183</v>
      </c>
      <c r="N7" s="538" t="s">
        <v>232</v>
      </c>
      <c r="O7" s="539"/>
      <c r="P7" s="540"/>
      <c r="Q7" s="217" t="s">
        <v>233</v>
      </c>
      <c r="R7" s="179" t="s">
        <v>234</v>
      </c>
      <c r="S7" s="217" t="s">
        <v>235</v>
      </c>
      <c r="T7" s="217" t="s">
        <v>229</v>
      </c>
      <c r="U7" s="217" t="s">
        <v>236</v>
      </c>
      <c r="V7" s="538" t="s">
        <v>632</v>
      </c>
      <c r="W7" s="540"/>
      <c r="X7" s="124"/>
      <c r="Y7" s="552" t="s">
        <v>238</v>
      </c>
      <c r="Z7" s="553"/>
      <c r="AA7" s="554" t="s">
        <v>239</v>
      </c>
      <c r="AB7" s="555"/>
      <c r="AC7" s="555"/>
      <c r="AD7" s="555"/>
      <c r="AE7" s="555"/>
      <c r="AF7" s="555"/>
    </row>
    <row r="8" spans="1:32" ht="15" customHeight="1">
      <c r="B8" s="543"/>
      <c r="C8" s="544"/>
      <c r="D8" s="544"/>
      <c r="E8" s="180" t="s">
        <v>240</v>
      </c>
      <c r="F8" s="218" t="s">
        <v>241</v>
      </c>
      <c r="G8" s="180" t="s">
        <v>109</v>
      </c>
      <c r="H8" s="218" t="s">
        <v>110</v>
      </c>
      <c r="I8" s="180" t="s">
        <v>111</v>
      </c>
      <c r="J8" s="218" t="s">
        <v>242</v>
      </c>
      <c r="K8" s="549"/>
      <c r="L8" s="217" t="s">
        <v>243</v>
      </c>
      <c r="M8" s="217" t="s">
        <v>244</v>
      </c>
      <c r="N8" s="217" t="s">
        <v>245</v>
      </c>
      <c r="O8" s="217" t="s">
        <v>246</v>
      </c>
      <c r="P8" s="217" t="s">
        <v>247</v>
      </c>
      <c r="Q8" s="217" t="s">
        <v>248</v>
      </c>
      <c r="R8" s="217" t="s">
        <v>249</v>
      </c>
      <c r="S8" s="217" t="s">
        <v>250</v>
      </c>
      <c r="T8" s="217" t="s">
        <v>251</v>
      </c>
      <c r="U8" s="217" t="s">
        <v>252</v>
      </c>
      <c r="V8" s="319" t="s">
        <v>633</v>
      </c>
      <c r="W8" s="319" t="s">
        <v>634</v>
      </c>
      <c r="X8" s="124"/>
      <c r="Y8" s="212" t="s">
        <v>254</v>
      </c>
      <c r="Z8" s="212" t="s">
        <v>255</v>
      </c>
      <c r="AA8" s="217" t="s">
        <v>256</v>
      </c>
      <c r="AB8" s="216" t="s">
        <v>236</v>
      </c>
      <c r="AC8" s="217" t="s">
        <v>253</v>
      </c>
      <c r="AD8" s="211" t="s">
        <v>238</v>
      </c>
      <c r="AE8" s="211" t="s">
        <v>257</v>
      </c>
      <c r="AF8" s="211" t="s">
        <v>474</v>
      </c>
    </row>
    <row r="9" spans="1:32" ht="15" customHeight="1">
      <c r="B9" s="543"/>
      <c r="C9" s="536"/>
      <c r="D9" s="536"/>
      <c r="E9" s="218">
        <f>H4</f>
        <v>0</v>
      </c>
      <c r="F9" s="218">
        <f t="shared" ref="F9:J9" si="0">E9</f>
        <v>0</v>
      </c>
      <c r="G9" s="218">
        <f t="shared" si="0"/>
        <v>0</v>
      </c>
      <c r="H9" s="218">
        <f t="shared" si="0"/>
        <v>0</v>
      </c>
      <c r="I9" s="218">
        <f t="shared" si="0"/>
        <v>0</v>
      </c>
      <c r="J9" s="218">
        <f t="shared" si="0"/>
        <v>0</v>
      </c>
      <c r="K9" s="217" t="s">
        <v>177</v>
      </c>
      <c r="L9" s="217" t="s">
        <v>177</v>
      </c>
      <c r="M9" s="217" t="s">
        <v>177</v>
      </c>
      <c r="N9" s="213" t="s">
        <v>187</v>
      </c>
      <c r="O9" s="213" t="s">
        <v>187</v>
      </c>
      <c r="P9" s="213" t="s">
        <v>187</v>
      </c>
      <c r="Q9" s="213" t="s">
        <v>192</v>
      </c>
      <c r="R9" s="213" t="s">
        <v>196</v>
      </c>
      <c r="S9" s="213" t="s">
        <v>192</v>
      </c>
      <c r="T9" s="217" t="s">
        <v>184</v>
      </c>
      <c r="U9" s="217" t="s">
        <v>184</v>
      </c>
      <c r="V9" s="217" t="s">
        <v>184</v>
      </c>
      <c r="W9" s="217" t="s">
        <v>184</v>
      </c>
      <c r="X9" s="124"/>
      <c r="Y9" s="212" t="s">
        <v>184</v>
      </c>
      <c r="Z9" s="212" t="s">
        <v>184</v>
      </c>
      <c r="AA9" s="217" t="s">
        <v>184</v>
      </c>
      <c r="AB9" s="217" t="s">
        <v>184</v>
      </c>
      <c r="AC9" s="217" t="s">
        <v>184</v>
      </c>
      <c r="AD9" s="211" t="s">
        <v>184</v>
      </c>
      <c r="AE9" s="240">
        <f>IF(TYPE(MATCH("FAIL",AE10:AE29,0))=16,0,1)</f>
        <v>0</v>
      </c>
      <c r="AF9" s="211" t="s">
        <v>475</v>
      </c>
    </row>
    <row r="10" spans="1:32" ht="15" customHeight="1">
      <c r="B10" s="177" t="b">
        <f>IF(TRIM(Length_5_R1!A4)="",FALSE,TRUE)</f>
        <v>0</v>
      </c>
      <c r="C10" s="171" t="str">
        <f>IF($B10=FALSE,"",VALUE(Length_5_R1!A4))</f>
        <v/>
      </c>
      <c r="D10" s="171" t="str">
        <f>IF($B10=FALSE,"",Length_5_R1!B4)</f>
        <v/>
      </c>
      <c r="E10" s="177" t="str">
        <f>IF(B10=FALSE,"",Length_5_R1!M4)</f>
        <v/>
      </c>
      <c r="F10" s="177" t="str">
        <f>IF(B10=FALSE,"",Length_5_R1!N4)</f>
        <v/>
      </c>
      <c r="G10" s="177" t="str">
        <f>IF(B10=FALSE,"",Length_5_R1!O4)</f>
        <v/>
      </c>
      <c r="H10" s="177" t="str">
        <f>IF(B10=FALSE,"",Length_5_R1!P4)</f>
        <v/>
      </c>
      <c r="I10" s="177" t="str">
        <f>IF(B10=FALSE,"",Length_5_R1!Q4)</f>
        <v/>
      </c>
      <c r="J10" s="171" t="str">
        <f t="shared" ref="J10:J29" si="1">IF(B10=FALSE,"",AVERAGE(E10:I10))</f>
        <v/>
      </c>
      <c r="K10" s="181" t="str">
        <f t="shared" ref="K10:K29" si="2">IF(B10=FALSE,"",STDEV(E10:I10)*I$4)</f>
        <v/>
      </c>
      <c r="L10" s="182" t="str">
        <f>IF(B10=FALSE,"",Length_5_R1!D27)</f>
        <v/>
      </c>
      <c r="M10" s="183" t="str">
        <f>IF(B10=FALSE,"",Calcu!J10*I$4)</f>
        <v/>
      </c>
      <c r="N10" s="184" t="str">
        <f>IF(B10=FALSE,"",8*10^-6)</f>
        <v/>
      </c>
      <c r="O10" s="184" t="str">
        <f>IF(B10=FALSE,"",Length_5_R1!K27)</f>
        <v/>
      </c>
      <c r="P10" s="184" t="str">
        <f t="shared" ref="P10:P29" si="3">IF(B10=FALSE,"",AVERAGE(N10:O10))</f>
        <v/>
      </c>
      <c r="Q10" s="171" t="str">
        <f t="shared" ref="Q10:Q29" si="4">IF(B10=FALSE,"",B$4-C$4)</f>
        <v/>
      </c>
      <c r="R10" s="171" t="str">
        <f t="shared" ref="R10:R29" si="5">IF(B10=FALSE,"",N10-O10)</f>
        <v/>
      </c>
      <c r="S10" s="256" t="str">
        <f t="shared" ref="S10:S29" si="6">IF(B10=FALSE,"",AVERAGE(B$4:C$4)-20)</f>
        <v/>
      </c>
      <c r="T10" s="185" t="str">
        <f t="shared" ref="T10:T29" si="7">IF(B10=FALSE,"",C10*I$4)</f>
        <v/>
      </c>
      <c r="U10" s="186" t="str">
        <f t="shared" ref="U10:U29" si="8">IF(B10=FALSE,"",L10-M10-(P10*Q10+R10*S10)*T10)</f>
        <v/>
      </c>
      <c r="V10" s="171" t="str">
        <f>IF($B10=FALSE,"",ROUND(U10,$L$45))</f>
        <v/>
      </c>
      <c r="W10" s="171" t="str">
        <f>IF($B10=FALSE,"",ROUND(T10+V10,$L$45))</f>
        <v/>
      </c>
      <c r="X10" s="124"/>
      <c r="Y10" s="171">
        <f>IF(Length_5_R1!J4&lt;0,ROUNDUP(Length_5_R1!J4*I$4,$L$45),ROUNDDOWN(Length_5_R1!J4*I$4,$L$45))</f>
        <v>0</v>
      </c>
      <c r="Z10" s="171">
        <f>IF(Length_5_R1!K4&lt;0,ROUNDDOWN(Length_5_R1!K4*I$4,$L$45),ROUNDUP(Length_5_R1!K4*I$4,$L$45))</f>
        <v>0</v>
      </c>
      <c r="AA10" s="171" t="e">
        <f t="shared" ref="AA10:AA29" ca="1" si="9">TEXT(T10,IF(T10&gt;=1000,"# ##","")&amp;$P$45)</f>
        <v>#N/A</v>
      </c>
      <c r="AB10" s="174" t="e">
        <f t="shared" ref="AB10:AB29" ca="1" si="10">TEXT(V10,$P$45)</f>
        <v>#N/A</v>
      </c>
      <c r="AC10" s="171" t="e">
        <f t="shared" ref="AC10:AC29" ca="1" si="11">TEXT(W10,IF(W10&gt;=1000,"# ##","")&amp;$P$45)</f>
        <v>#N/A</v>
      </c>
      <c r="AD10" s="171" t="e">
        <f t="shared" ref="AD10:AD29" ca="1" si="12">"± "&amp;TEXT(Z10-T10,P$45)</f>
        <v>#VALUE!</v>
      </c>
      <c r="AE10" s="171" t="str">
        <f>IF($B10=FALSE,"",IF(AND(Y10&lt;=W10,W10&lt;=Z10),"PASS","FAIL"))</f>
        <v/>
      </c>
      <c r="AF10" s="171" t="e">
        <f ca="1">S$45</f>
        <v>#N/A</v>
      </c>
    </row>
    <row r="11" spans="1:32" ht="15" customHeight="1">
      <c r="B11" s="177" t="b">
        <f>IF(TRIM(Length_5_R1!A5)="",FALSE,TRUE)</f>
        <v>0</v>
      </c>
      <c r="C11" s="171" t="str">
        <f>IF($B11=FALSE,"",VALUE(Length_5_R1!A5))</f>
        <v/>
      </c>
      <c r="D11" s="171" t="str">
        <f>IF($B11=FALSE,"",Length_5_R1!B5)</f>
        <v/>
      </c>
      <c r="E11" s="177" t="str">
        <f>IF(B11=FALSE,"",Length_5_R1!M5)</f>
        <v/>
      </c>
      <c r="F11" s="177" t="str">
        <f>IF(B11=FALSE,"",Length_5_R1!N5)</f>
        <v/>
      </c>
      <c r="G11" s="177" t="str">
        <f>IF(B11=FALSE,"",Length_5_R1!O5)</f>
        <v/>
      </c>
      <c r="H11" s="177" t="str">
        <f>IF(B11=FALSE,"",Length_5_R1!P5)</f>
        <v/>
      </c>
      <c r="I11" s="177" t="str">
        <f>IF(B11=FALSE,"",Length_5_R1!Q5)</f>
        <v/>
      </c>
      <c r="J11" s="171" t="str">
        <f t="shared" si="1"/>
        <v/>
      </c>
      <c r="K11" s="181" t="str">
        <f t="shared" si="2"/>
        <v/>
      </c>
      <c r="L11" s="182" t="str">
        <f>IF(B11=FALSE,"",Length_5_R1!D28)</f>
        <v/>
      </c>
      <c r="M11" s="183" t="str">
        <f>IF(B11=FALSE,"",Calcu!J11*I$4)</f>
        <v/>
      </c>
      <c r="N11" s="184" t="str">
        <f t="shared" ref="N11:N29" si="13">IF(B11=FALSE,"",8*10^-6)</f>
        <v/>
      </c>
      <c r="O11" s="184" t="str">
        <f>IF(B11=FALSE,"",Length_5_R1!K28)</f>
        <v/>
      </c>
      <c r="P11" s="184" t="str">
        <f t="shared" si="3"/>
        <v/>
      </c>
      <c r="Q11" s="171" t="str">
        <f t="shared" si="4"/>
        <v/>
      </c>
      <c r="R11" s="171" t="str">
        <f t="shared" si="5"/>
        <v/>
      </c>
      <c r="S11" s="256" t="str">
        <f t="shared" si="6"/>
        <v/>
      </c>
      <c r="T11" s="185" t="str">
        <f t="shared" si="7"/>
        <v/>
      </c>
      <c r="U11" s="186" t="str">
        <f t="shared" si="8"/>
        <v/>
      </c>
      <c r="V11" s="171" t="str">
        <f t="shared" ref="V11:V29" si="14">IF($B11=FALSE,"",ROUND(U11,$L$45))</f>
        <v/>
      </c>
      <c r="W11" s="171" t="str">
        <f t="shared" ref="W11:W29" si="15">IF($B11=FALSE,"",ROUND(T11+V11,$L$45))</f>
        <v/>
      </c>
      <c r="X11" s="124"/>
      <c r="Y11" s="171">
        <f>IF(Length_5_R1!J5&lt;0,ROUNDUP(Length_5_R1!J5*I$4,$L$45),ROUNDDOWN(Length_5_R1!J5*I$4,$L$45))</f>
        <v>0</v>
      </c>
      <c r="Z11" s="171">
        <f>IF(Length_5_R1!K5&lt;0,ROUNDDOWN(Length_5_R1!K5*I$4,$L$45),ROUNDUP(Length_5_R1!K5*I$4,$L$45))</f>
        <v>0</v>
      </c>
      <c r="AA11" s="171" t="e">
        <f t="shared" ca="1" si="9"/>
        <v>#N/A</v>
      </c>
      <c r="AB11" s="174" t="e">
        <f t="shared" ca="1" si="10"/>
        <v>#N/A</v>
      </c>
      <c r="AC11" s="171" t="e">
        <f t="shared" ca="1" si="11"/>
        <v>#N/A</v>
      </c>
      <c r="AD11" s="171" t="e">
        <f t="shared" ca="1" si="12"/>
        <v>#VALUE!</v>
      </c>
      <c r="AE11" s="171" t="str">
        <f t="shared" ref="AE11:AE29" si="16">IF($B11=FALSE,"",IF(AND(Y11&lt;=W11,W11&lt;=Z11),"PASS","FAIL"))</f>
        <v/>
      </c>
      <c r="AF11" s="171" t="e">
        <f t="shared" ref="AF11:AF29" ca="1" si="17">S$45</f>
        <v>#N/A</v>
      </c>
    </row>
    <row r="12" spans="1:32" ht="15" customHeight="1">
      <c r="B12" s="177" t="b">
        <f>IF(TRIM(Length_5_R1!A6)="",FALSE,TRUE)</f>
        <v>0</v>
      </c>
      <c r="C12" s="171" t="str">
        <f>IF($B12=FALSE,"",VALUE(Length_5_R1!A6))</f>
        <v/>
      </c>
      <c r="D12" s="171" t="str">
        <f>IF($B12=FALSE,"",Length_5_R1!B6)</f>
        <v/>
      </c>
      <c r="E12" s="177" t="str">
        <f>IF(B12=FALSE,"",Length_5_R1!M6)</f>
        <v/>
      </c>
      <c r="F12" s="177" t="str">
        <f>IF(B12=FALSE,"",Length_5_R1!N6)</f>
        <v/>
      </c>
      <c r="G12" s="177" t="str">
        <f>IF(B12=FALSE,"",Length_5_R1!O6)</f>
        <v/>
      </c>
      <c r="H12" s="177" t="str">
        <f>IF(B12=FALSE,"",Length_5_R1!P6)</f>
        <v/>
      </c>
      <c r="I12" s="177" t="str">
        <f>IF(B12=FALSE,"",Length_5_R1!Q6)</f>
        <v/>
      </c>
      <c r="J12" s="171" t="str">
        <f t="shared" si="1"/>
        <v/>
      </c>
      <c r="K12" s="181" t="str">
        <f t="shared" si="2"/>
        <v/>
      </c>
      <c r="L12" s="182" t="str">
        <f>IF(B12=FALSE,"",Length_5_R1!D29)</f>
        <v/>
      </c>
      <c r="M12" s="183" t="str">
        <f>IF(B12=FALSE,"",Calcu!J12*I$4)</f>
        <v/>
      </c>
      <c r="N12" s="184" t="str">
        <f t="shared" si="13"/>
        <v/>
      </c>
      <c r="O12" s="184" t="str">
        <f>IF(B12=FALSE,"",Length_5_R1!K29)</f>
        <v/>
      </c>
      <c r="P12" s="184" t="str">
        <f t="shared" si="3"/>
        <v/>
      </c>
      <c r="Q12" s="171" t="str">
        <f t="shared" si="4"/>
        <v/>
      </c>
      <c r="R12" s="171" t="str">
        <f t="shared" si="5"/>
        <v/>
      </c>
      <c r="S12" s="256" t="str">
        <f t="shared" si="6"/>
        <v/>
      </c>
      <c r="T12" s="185" t="str">
        <f t="shared" si="7"/>
        <v/>
      </c>
      <c r="U12" s="186" t="str">
        <f t="shared" si="8"/>
        <v/>
      </c>
      <c r="V12" s="171" t="str">
        <f t="shared" si="14"/>
        <v/>
      </c>
      <c r="W12" s="171" t="str">
        <f t="shared" si="15"/>
        <v/>
      </c>
      <c r="X12" s="124"/>
      <c r="Y12" s="171">
        <f>IF(Length_5_R1!J6&lt;0,ROUNDUP(Length_5_R1!J6*I$4,$L$45),ROUNDDOWN(Length_5_R1!J6*I$4,$L$45))</f>
        <v>0</v>
      </c>
      <c r="Z12" s="171">
        <f>IF(Length_5_R1!K6&lt;0,ROUNDDOWN(Length_5_R1!K6*I$4,$L$45),ROUNDUP(Length_5_R1!K6*I$4,$L$45))</f>
        <v>0</v>
      </c>
      <c r="AA12" s="171" t="e">
        <f t="shared" ca="1" si="9"/>
        <v>#N/A</v>
      </c>
      <c r="AB12" s="174" t="e">
        <f t="shared" ca="1" si="10"/>
        <v>#N/A</v>
      </c>
      <c r="AC12" s="171" t="e">
        <f t="shared" ca="1" si="11"/>
        <v>#N/A</v>
      </c>
      <c r="AD12" s="171" t="e">
        <f t="shared" ca="1" si="12"/>
        <v>#VALUE!</v>
      </c>
      <c r="AE12" s="171" t="str">
        <f t="shared" si="16"/>
        <v/>
      </c>
      <c r="AF12" s="171" t="e">
        <f t="shared" ca="1" si="17"/>
        <v>#N/A</v>
      </c>
    </row>
    <row r="13" spans="1:32" ht="15" customHeight="1">
      <c r="B13" s="177" t="b">
        <f>IF(TRIM(Length_5_R1!A7)="",FALSE,TRUE)</f>
        <v>0</v>
      </c>
      <c r="C13" s="171" t="str">
        <f>IF($B13=FALSE,"",VALUE(Length_5_R1!A7))</f>
        <v/>
      </c>
      <c r="D13" s="171" t="str">
        <f>IF($B13=FALSE,"",Length_5_R1!B7)</f>
        <v/>
      </c>
      <c r="E13" s="177" t="str">
        <f>IF(B13=FALSE,"",Length_5_R1!M7)</f>
        <v/>
      </c>
      <c r="F13" s="177" t="str">
        <f>IF(B13=FALSE,"",Length_5_R1!N7)</f>
        <v/>
      </c>
      <c r="G13" s="177" t="str">
        <f>IF(B13=FALSE,"",Length_5_R1!O7)</f>
        <v/>
      </c>
      <c r="H13" s="177" t="str">
        <f>IF(B13=FALSE,"",Length_5_R1!P7)</f>
        <v/>
      </c>
      <c r="I13" s="177" t="str">
        <f>IF(B13=FALSE,"",Length_5_R1!Q7)</f>
        <v/>
      </c>
      <c r="J13" s="171" t="str">
        <f t="shared" si="1"/>
        <v/>
      </c>
      <c r="K13" s="181" t="str">
        <f t="shared" si="2"/>
        <v/>
      </c>
      <c r="L13" s="182" t="str">
        <f>IF(B13=FALSE,"",Length_5_R1!D30)</f>
        <v/>
      </c>
      <c r="M13" s="183" t="str">
        <f>IF(B13=FALSE,"",Calcu!J13*I$4)</f>
        <v/>
      </c>
      <c r="N13" s="184" t="str">
        <f t="shared" si="13"/>
        <v/>
      </c>
      <c r="O13" s="184" t="str">
        <f>IF(B13=FALSE,"",Length_5_R1!K30)</f>
        <v/>
      </c>
      <c r="P13" s="184" t="str">
        <f t="shared" si="3"/>
        <v/>
      </c>
      <c r="Q13" s="171" t="str">
        <f t="shared" si="4"/>
        <v/>
      </c>
      <c r="R13" s="171" t="str">
        <f t="shared" si="5"/>
        <v/>
      </c>
      <c r="S13" s="256" t="str">
        <f t="shared" si="6"/>
        <v/>
      </c>
      <c r="T13" s="185" t="str">
        <f t="shared" si="7"/>
        <v/>
      </c>
      <c r="U13" s="186" t="str">
        <f t="shared" si="8"/>
        <v/>
      </c>
      <c r="V13" s="171" t="str">
        <f t="shared" si="14"/>
        <v/>
      </c>
      <c r="W13" s="171" t="str">
        <f t="shared" si="15"/>
        <v/>
      </c>
      <c r="X13" s="124"/>
      <c r="Y13" s="171">
        <f>IF(Length_5_R1!J7&lt;0,ROUNDUP(Length_5_R1!J7*I$4,$L$45),ROUNDDOWN(Length_5_R1!J7*I$4,$L$45))</f>
        <v>0</v>
      </c>
      <c r="Z13" s="171">
        <f>IF(Length_5_R1!K7&lt;0,ROUNDDOWN(Length_5_R1!K7*I$4,$L$45),ROUNDUP(Length_5_R1!K7*I$4,$L$45))</f>
        <v>0</v>
      </c>
      <c r="AA13" s="171" t="e">
        <f t="shared" ca="1" si="9"/>
        <v>#N/A</v>
      </c>
      <c r="AB13" s="174" t="e">
        <f t="shared" ca="1" si="10"/>
        <v>#N/A</v>
      </c>
      <c r="AC13" s="171" t="e">
        <f t="shared" ca="1" si="11"/>
        <v>#N/A</v>
      </c>
      <c r="AD13" s="171" t="e">
        <f t="shared" ca="1" si="12"/>
        <v>#VALUE!</v>
      </c>
      <c r="AE13" s="171" t="str">
        <f t="shared" si="16"/>
        <v/>
      </c>
      <c r="AF13" s="171" t="e">
        <f t="shared" ca="1" si="17"/>
        <v>#N/A</v>
      </c>
    </row>
    <row r="14" spans="1:32" ht="15" customHeight="1">
      <c r="B14" s="177" t="b">
        <f>IF(TRIM(Length_5_R1!A8)="",FALSE,TRUE)</f>
        <v>0</v>
      </c>
      <c r="C14" s="171" t="str">
        <f>IF($B14=FALSE,"",VALUE(Length_5_R1!A8))</f>
        <v/>
      </c>
      <c r="D14" s="171" t="str">
        <f>IF($B14=FALSE,"",Length_5_R1!B8)</f>
        <v/>
      </c>
      <c r="E14" s="177" t="str">
        <f>IF(B14=FALSE,"",Length_5_R1!M8)</f>
        <v/>
      </c>
      <c r="F14" s="177" t="str">
        <f>IF(B14=FALSE,"",Length_5_R1!N8)</f>
        <v/>
      </c>
      <c r="G14" s="177" t="str">
        <f>IF(B14=FALSE,"",Length_5_R1!O8)</f>
        <v/>
      </c>
      <c r="H14" s="177" t="str">
        <f>IF(B14=FALSE,"",Length_5_R1!P8)</f>
        <v/>
      </c>
      <c r="I14" s="177" t="str">
        <f>IF(B14=FALSE,"",Length_5_R1!Q8)</f>
        <v/>
      </c>
      <c r="J14" s="171" t="str">
        <f t="shared" si="1"/>
        <v/>
      </c>
      <c r="K14" s="181" t="str">
        <f t="shared" si="2"/>
        <v/>
      </c>
      <c r="L14" s="182" t="str">
        <f>IF(B14=FALSE,"",Length_5_R1!D31)</f>
        <v/>
      </c>
      <c r="M14" s="183" t="str">
        <f>IF(B14=FALSE,"",Calcu!J14*I$4)</f>
        <v/>
      </c>
      <c r="N14" s="184" t="str">
        <f t="shared" si="13"/>
        <v/>
      </c>
      <c r="O14" s="184" t="str">
        <f>IF(B14=FALSE,"",Length_5_R1!K31)</f>
        <v/>
      </c>
      <c r="P14" s="184" t="str">
        <f t="shared" si="3"/>
        <v/>
      </c>
      <c r="Q14" s="171" t="str">
        <f t="shared" si="4"/>
        <v/>
      </c>
      <c r="R14" s="171" t="str">
        <f t="shared" si="5"/>
        <v/>
      </c>
      <c r="S14" s="256" t="str">
        <f t="shared" si="6"/>
        <v/>
      </c>
      <c r="T14" s="185" t="str">
        <f t="shared" si="7"/>
        <v/>
      </c>
      <c r="U14" s="186" t="str">
        <f t="shared" si="8"/>
        <v/>
      </c>
      <c r="V14" s="171" t="str">
        <f t="shared" si="14"/>
        <v/>
      </c>
      <c r="W14" s="171" t="str">
        <f t="shared" si="15"/>
        <v/>
      </c>
      <c r="X14" s="124"/>
      <c r="Y14" s="171">
        <f>IF(Length_5_R1!J8&lt;0,ROUNDUP(Length_5_R1!J8*I$4,$L$45),ROUNDDOWN(Length_5_R1!J8*I$4,$L$45))</f>
        <v>0</v>
      </c>
      <c r="Z14" s="171">
        <f>IF(Length_5_R1!K8&lt;0,ROUNDDOWN(Length_5_R1!K8*I$4,$L$45),ROUNDUP(Length_5_R1!K8*I$4,$L$45))</f>
        <v>0</v>
      </c>
      <c r="AA14" s="171" t="e">
        <f t="shared" ca="1" si="9"/>
        <v>#N/A</v>
      </c>
      <c r="AB14" s="174" t="e">
        <f t="shared" ca="1" si="10"/>
        <v>#N/A</v>
      </c>
      <c r="AC14" s="171" t="e">
        <f t="shared" ca="1" si="11"/>
        <v>#N/A</v>
      </c>
      <c r="AD14" s="171" t="e">
        <f t="shared" ca="1" si="12"/>
        <v>#VALUE!</v>
      </c>
      <c r="AE14" s="171" t="str">
        <f t="shared" si="16"/>
        <v/>
      </c>
      <c r="AF14" s="171" t="e">
        <f t="shared" ca="1" si="17"/>
        <v>#N/A</v>
      </c>
    </row>
    <row r="15" spans="1:32" ht="15" customHeight="1">
      <c r="B15" s="177" t="b">
        <f>IF(TRIM(Length_5_R1!A9)="",FALSE,TRUE)</f>
        <v>0</v>
      </c>
      <c r="C15" s="171" t="str">
        <f>IF($B15=FALSE,"",VALUE(Length_5_R1!A9))</f>
        <v/>
      </c>
      <c r="D15" s="171" t="str">
        <f>IF($B15=FALSE,"",Length_5_R1!B9)</f>
        <v/>
      </c>
      <c r="E15" s="177" t="str">
        <f>IF(B15=FALSE,"",Length_5_R1!M9)</f>
        <v/>
      </c>
      <c r="F15" s="177" t="str">
        <f>IF(B15=FALSE,"",Length_5_R1!N9)</f>
        <v/>
      </c>
      <c r="G15" s="177" t="str">
        <f>IF(B15=FALSE,"",Length_5_R1!O9)</f>
        <v/>
      </c>
      <c r="H15" s="177" t="str">
        <f>IF(B15=FALSE,"",Length_5_R1!P9)</f>
        <v/>
      </c>
      <c r="I15" s="177" t="str">
        <f>IF(B15=FALSE,"",Length_5_R1!Q9)</f>
        <v/>
      </c>
      <c r="J15" s="171" t="str">
        <f t="shared" si="1"/>
        <v/>
      </c>
      <c r="K15" s="181" t="str">
        <f t="shared" si="2"/>
        <v/>
      </c>
      <c r="L15" s="182" t="str">
        <f>IF(B15=FALSE,"",Length_5_R1!D32)</f>
        <v/>
      </c>
      <c r="M15" s="183" t="str">
        <f>IF(B15=FALSE,"",Calcu!J15*I$4)</f>
        <v/>
      </c>
      <c r="N15" s="184" t="str">
        <f t="shared" si="13"/>
        <v/>
      </c>
      <c r="O15" s="184" t="str">
        <f>IF(B15=FALSE,"",Length_5_R1!K32)</f>
        <v/>
      </c>
      <c r="P15" s="184" t="str">
        <f t="shared" si="3"/>
        <v/>
      </c>
      <c r="Q15" s="171" t="str">
        <f t="shared" si="4"/>
        <v/>
      </c>
      <c r="R15" s="171" t="str">
        <f t="shared" si="5"/>
        <v/>
      </c>
      <c r="S15" s="256" t="str">
        <f t="shared" si="6"/>
        <v/>
      </c>
      <c r="T15" s="185" t="str">
        <f t="shared" si="7"/>
        <v/>
      </c>
      <c r="U15" s="186" t="str">
        <f t="shared" si="8"/>
        <v/>
      </c>
      <c r="V15" s="171" t="str">
        <f t="shared" si="14"/>
        <v/>
      </c>
      <c r="W15" s="171" t="str">
        <f t="shared" si="15"/>
        <v/>
      </c>
      <c r="X15" s="124"/>
      <c r="Y15" s="171">
        <f>IF(Length_5_R1!J9&lt;0,ROUNDUP(Length_5_R1!J9*I$4,$L$45),ROUNDDOWN(Length_5_R1!J9*I$4,$L$45))</f>
        <v>0</v>
      </c>
      <c r="Z15" s="171">
        <f>IF(Length_5_R1!K9&lt;0,ROUNDDOWN(Length_5_R1!K9*I$4,$L$45),ROUNDUP(Length_5_R1!K9*I$4,$L$45))</f>
        <v>0</v>
      </c>
      <c r="AA15" s="171" t="e">
        <f t="shared" ca="1" si="9"/>
        <v>#N/A</v>
      </c>
      <c r="AB15" s="174" t="e">
        <f t="shared" ca="1" si="10"/>
        <v>#N/A</v>
      </c>
      <c r="AC15" s="171" t="e">
        <f t="shared" ca="1" si="11"/>
        <v>#N/A</v>
      </c>
      <c r="AD15" s="171" t="e">
        <f t="shared" ca="1" si="12"/>
        <v>#VALUE!</v>
      </c>
      <c r="AE15" s="171" t="str">
        <f t="shared" si="16"/>
        <v/>
      </c>
      <c r="AF15" s="171" t="e">
        <f t="shared" ca="1" si="17"/>
        <v>#N/A</v>
      </c>
    </row>
    <row r="16" spans="1:32" ht="15" customHeight="1">
      <c r="B16" s="177" t="b">
        <f>IF(TRIM(Length_5_R1!A10)="",FALSE,TRUE)</f>
        <v>0</v>
      </c>
      <c r="C16" s="171" t="str">
        <f>IF($B16=FALSE,"",VALUE(Length_5_R1!A10))</f>
        <v/>
      </c>
      <c r="D16" s="171" t="str">
        <f>IF($B16=FALSE,"",Length_5_R1!B10)</f>
        <v/>
      </c>
      <c r="E16" s="177" t="str">
        <f>IF(B16=FALSE,"",Length_5_R1!M10)</f>
        <v/>
      </c>
      <c r="F16" s="177" t="str">
        <f>IF(B16=FALSE,"",Length_5_R1!N10)</f>
        <v/>
      </c>
      <c r="G16" s="177" t="str">
        <f>IF(B16=FALSE,"",Length_5_R1!O10)</f>
        <v/>
      </c>
      <c r="H16" s="177" t="str">
        <f>IF(B16=FALSE,"",Length_5_R1!P10)</f>
        <v/>
      </c>
      <c r="I16" s="177" t="str">
        <f>IF(B16=FALSE,"",Length_5_R1!Q10)</f>
        <v/>
      </c>
      <c r="J16" s="171" t="str">
        <f t="shared" si="1"/>
        <v/>
      </c>
      <c r="K16" s="181" t="str">
        <f t="shared" si="2"/>
        <v/>
      </c>
      <c r="L16" s="182" t="str">
        <f>IF(B16=FALSE,"",Length_5_R1!D33)</f>
        <v/>
      </c>
      <c r="M16" s="183" t="str">
        <f>IF(B16=FALSE,"",Calcu!J16*I$4)</f>
        <v/>
      </c>
      <c r="N16" s="184" t="str">
        <f t="shared" si="13"/>
        <v/>
      </c>
      <c r="O16" s="184" t="str">
        <f>IF(B16=FALSE,"",Length_5_R1!K33)</f>
        <v/>
      </c>
      <c r="P16" s="184" t="str">
        <f t="shared" si="3"/>
        <v/>
      </c>
      <c r="Q16" s="171" t="str">
        <f t="shared" si="4"/>
        <v/>
      </c>
      <c r="R16" s="171" t="str">
        <f t="shared" si="5"/>
        <v/>
      </c>
      <c r="S16" s="256" t="str">
        <f t="shared" si="6"/>
        <v/>
      </c>
      <c r="T16" s="185" t="str">
        <f t="shared" si="7"/>
        <v/>
      </c>
      <c r="U16" s="186" t="str">
        <f t="shared" si="8"/>
        <v/>
      </c>
      <c r="V16" s="171" t="str">
        <f t="shared" si="14"/>
        <v/>
      </c>
      <c r="W16" s="171" t="str">
        <f t="shared" si="15"/>
        <v/>
      </c>
      <c r="X16" s="124"/>
      <c r="Y16" s="171">
        <f>IF(Length_5_R1!J10&lt;0,ROUNDUP(Length_5_R1!J10*I$4,$L$45),ROUNDDOWN(Length_5_R1!J10*I$4,$L$45))</f>
        <v>0</v>
      </c>
      <c r="Z16" s="171">
        <f>IF(Length_5_R1!K10&lt;0,ROUNDDOWN(Length_5_R1!K10*I$4,$L$45),ROUNDUP(Length_5_R1!K10*I$4,$L$45))</f>
        <v>0</v>
      </c>
      <c r="AA16" s="171" t="e">
        <f t="shared" ca="1" si="9"/>
        <v>#N/A</v>
      </c>
      <c r="AB16" s="174" t="e">
        <f t="shared" ca="1" si="10"/>
        <v>#N/A</v>
      </c>
      <c r="AC16" s="171" t="e">
        <f t="shared" ca="1" si="11"/>
        <v>#N/A</v>
      </c>
      <c r="AD16" s="171" t="e">
        <f t="shared" ca="1" si="12"/>
        <v>#VALUE!</v>
      </c>
      <c r="AE16" s="171" t="str">
        <f t="shared" si="16"/>
        <v/>
      </c>
      <c r="AF16" s="171" t="e">
        <f t="shared" ca="1" si="17"/>
        <v>#N/A</v>
      </c>
    </row>
    <row r="17" spans="1:32" ht="15" customHeight="1">
      <c r="B17" s="177" t="b">
        <f>IF(TRIM(Length_5_R1!A11)="",FALSE,TRUE)</f>
        <v>0</v>
      </c>
      <c r="C17" s="171" t="str">
        <f>IF($B17=FALSE,"",VALUE(Length_5_R1!A11))</f>
        <v/>
      </c>
      <c r="D17" s="171" t="str">
        <f>IF($B17=FALSE,"",Length_5_R1!B11)</f>
        <v/>
      </c>
      <c r="E17" s="177" t="str">
        <f>IF(B17=FALSE,"",Length_5_R1!M11)</f>
        <v/>
      </c>
      <c r="F17" s="177" t="str">
        <f>IF(B17=FALSE,"",Length_5_R1!N11)</f>
        <v/>
      </c>
      <c r="G17" s="177" t="str">
        <f>IF(B17=FALSE,"",Length_5_R1!O11)</f>
        <v/>
      </c>
      <c r="H17" s="177" t="str">
        <f>IF(B17=FALSE,"",Length_5_R1!P11)</f>
        <v/>
      </c>
      <c r="I17" s="177" t="str">
        <f>IF(B17=FALSE,"",Length_5_R1!Q11)</f>
        <v/>
      </c>
      <c r="J17" s="171" t="str">
        <f t="shared" si="1"/>
        <v/>
      </c>
      <c r="K17" s="181" t="str">
        <f t="shared" si="2"/>
        <v/>
      </c>
      <c r="L17" s="182" t="str">
        <f>IF(B17=FALSE,"",Length_5_R1!D34)</f>
        <v/>
      </c>
      <c r="M17" s="183" t="str">
        <f>IF(B17=FALSE,"",Calcu!J17*I$4)</f>
        <v/>
      </c>
      <c r="N17" s="184" t="str">
        <f t="shared" si="13"/>
        <v/>
      </c>
      <c r="O17" s="184" t="str">
        <f>IF(B17=FALSE,"",Length_5_R1!K34)</f>
        <v/>
      </c>
      <c r="P17" s="184" t="str">
        <f t="shared" si="3"/>
        <v/>
      </c>
      <c r="Q17" s="171" t="str">
        <f t="shared" si="4"/>
        <v/>
      </c>
      <c r="R17" s="171" t="str">
        <f t="shared" si="5"/>
        <v/>
      </c>
      <c r="S17" s="256" t="str">
        <f t="shared" si="6"/>
        <v/>
      </c>
      <c r="T17" s="185" t="str">
        <f t="shared" si="7"/>
        <v/>
      </c>
      <c r="U17" s="186" t="str">
        <f t="shared" si="8"/>
        <v/>
      </c>
      <c r="V17" s="171" t="str">
        <f t="shared" si="14"/>
        <v/>
      </c>
      <c r="W17" s="171" t="str">
        <f t="shared" si="15"/>
        <v/>
      </c>
      <c r="X17" s="124"/>
      <c r="Y17" s="171">
        <f>IF(Length_5_R1!J11&lt;0,ROUNDUP(Length_5_R1!J11*I$4,$L$45),ROUNDDOWN(Length_5_R1!J11*I$4,$L$45))</f>
        <v>0</v>
      </c>
      <c r="Z17" s="171">
        <f>IF(Length_5_R1!K11&lt;0,ROUNDDOWN(Length_5_R1!K11*I$4,$L$45),ROUNDUP(Length_5_R1!K11*I$4,$L$45))</f>
        <v>0</v>
      </c>
      <c r="AA17" s="171" t="e">
        <f t="shared" ca="1" si="9"/>
        <v>#N/A</v>
      </c>
      <c r="AB17" s="174" t="e">
        <f t="shared" ca="1" si="10"/>
        <v>#N/A</v>
      </c>
      <c r="AC17" s="171" t="e">
        <f t="shared" ca="1" si="11"/>
        <v>#N/A</v>
      </c>
      <c r="AD17" s="171" t="e">
        <f t="shared" ca="1" si="12"/>
        <v>#VALUE!</v>
      </c>
      <c r="AE17" s="171" t="str">
        <f t="shared" si="16"/>
        <v/>
      </c>
      <c r="AF17" s="171" t="e">
        <f t="shared" ca="1" si="17"/>
        <v>#N/A</v>
      </c>
    </row>
    <row r="18" spans="1:32" ht="15" customHeight="1">
      <c r="B18" s="177" t="b">
        <f>IF(TRIM(Length_5_R1!A12)="",FALSE,TRUE)</f>
        <v>0</v>
      </c>
      <c r="C18" s="171" t="str">
        <f>IF($B18=FALSE,"",VALUE(Length_5_R1!A12))</f>
        <v/>
      </c>
      <c r="D18" s="171" t="str">
        <f>IF($B18=FALSE,"",Length_5_R1!B12)</f>
        <v/>
      </c>
      <c r="E18" s="177" t="str">
        <f>IF(B18=FALSE,"",Length_5_R1!M12)</f>
        <v/>
      </c>
      <c r="F18" s="177" t="str">
        <f>IF(B18=FALSE,"",Length_5_R1!N12)</f>
        <v/>
      </c>
      <c r="G18" s="177" t="str">
        <f>IF(B18=FALSE,"",Length_5_R1!O12)</f>
        <v/>
      </c>
      <c r="H18" s="177" t="str">
        <f>IF(B18=FALSE,"",Length_5_R1!P12)</f>
        <v/>
      </c>
      <c r="I18" s="177" t="str">
        <f>IF(B18=FALSE,"",Length_5_R1!Q12)</f>
        <v/>
      </c>
      <c r="J18" s="171" t="str">
        <f t="shared" si="1"/>
        <v/>
      </c>
      <c r="K18" s="181" t="str">
        <f t="shared" si="2"/>
        <v/>
      </c>
      <c r="L18" s="182" t="str">
        <f>IF(B18=FALSE,"",Length_5_R1!D35)</f>
        <v/>
      </c>
      <c r="M18" s="183" t="str">
        <f>IF(B18=FALSE,"",Calcu!J18*I$4)</f>
        <v/>
      </c>
      <c r="N18" s="184" t="str">
        <f t="shared" si="13"/>
        <v/>
      </c>
      <c r="O18" s="184" t="str">
        <f>IF(B18=FALSE,"",Length_5_R1!K35)</f>
        <v/>
      </c>
      <c r="P18" s="184" t="str">
        <f t="shared" si="3"/>
        <v/>
      </c>
      <c r="Q18" s="171" t="str">
        <f t="shared" si="4"/>
        <v/>
      </c>
      <c r="R18" s="171" t="str">
        <f t="shared" si="5"/>
        <v/>
      </c>
      <c r="S18" s="256" t="str">
        <f t="shared" si="6"/>
        <v/>
      </c>
      <c r="T18" s="185" t="str">
        <f t="shared" si="7"/>
        <v/>
      </c>
      <c r="U18" s="186" t="str">
        <f t="shared" si="8"/>
        <v/>
      </c>
      <c r="V18" s="171" t="str">
        <f t="shared" si="14"/>
        <v/>
      </c>
      <c r="W18" s="171" t="str">
        <f t="shared" si="15"/>
        <v/>
      </c>
      <c r="X18" s="124"/>
      <c r="Y18" s="171">
        <f>IF(Length_5_R1!J12&lt;0,ROUNDUP(Length_5_R1!J12*I$4,$L$45),ROUNDDOWN(Length_5_R1!J12*I$4,$L$45))</f>
        <v>0</v>
      </c>
      <c r="Z18" s="171">
        <f>IF(Length_5_R1!K12&lt;0,ROUNDDOWN(Length_5_R1!K12*I$4,$L$45),ROUNDUP(Length_5_R1!K12*I$4,$L$45))</f>
        <v>0</v>
      </c>
      <c r="AA18" s="171" t="e">
        <f t="shared" ca="1" si="9"/>
        <v>#N/A</v>
      </c>
      <c r="AB18" s="174" t="e">
        <f t="shared" ca="1" si="10"/>
        <v>#N/A</v>
      </c>
      <c r="AC18" s="171" t="e">
        <f t="shared" ca="1" si="11"/>
        <v>#N/A</v>
      </c>
      <c r="AD18" s="171" t="e">
        <f t="shared" ca="1" si="12"/>
        <v>#VALUE!</v>
      </c>
      <c r="AE18" s="171" t="str">
        <f t="shared" si="16"/>
        <v/>
      </c>
      <c r="AF18" s="171" t="e">
        <f t="shared" ca="1" si="17"/>
        <v>#N/A</v>
      </c>
    </row>
    <row r="19" spans="1:32" ht="15" customHeight="1">
      <c r="B19" s="177" t="b">
        <f>IF(TRIM(Length_5_R1!A13)="",FALSE,TRUE)</f>
        <v>0</v>
      </c>
      <c r="C19" s="171" t="str">
        <f>IF($B19=FALSE,"",VALUE(Length_5_R1!A13))</f>
        <v/>
      </c>
      <c r="D19" s="171" t="str">
        <f>IF($B19=FALSE,"",Length_5_R1!B13)</f>
        <v/>
      </c>
      <c r="E19" s="177" t="str">
        <f>IF(B19=FALSE,"",Length_5_R1!M13)</f>
        <v/>
      </c>
      <c r="F19" s="177" t="str">
        <f>IF(B19=FALSE,"",Length_5_R1!N13)</f>
        <v/>
      </c>
      <c r="G19" s="177" t="str">
        <f>IF(B19=FALSE,"",Length_5_R1!O13)</f>
        <v/>
      </c>
      <c r="H19" s="177" t="str">
        <f>IF(B19=FALSE,"",Length_5_R1!P13)</f>
        <v/>
      </c>
      <c r="I19" s="177" t="str">
        <f>IF(B19=FALSE,"",Length_5_R1!Q13)</f>
        <v/>
      </c>
      <c r="J19" s="171" t="str">
        <f t="shared" si="1"/>
        <v/>
      </c>
      <c r="K19" s="181" t="str">
        <f t="shared" si="2"/>
        <v/>
      </c>
      <c r="L19" s="182" t="str">
        <f>IF(B19=FALSE,"",Length_5_R1!D36)</f>
        <v/>
      </c>
      <c r="M19" s="183" t="str">
        <f>IF(B19=FALSE,"",Calcu!J19*I$4)</f>
        <v/>
      </c>
      <c r="N19" s="184" t="str">
        <f t="shared" si="13"/>
        <v/>
      </c>
      <c r="O19" s="184" t="str">
        <f>IF(B19=FALSE,"",Length_5_R1!K36)</f>
        <v/>
      </c>
      <c r="P19" s="184" t="str">
        <f t="shared" si="3"/>
        <v/>
      </c>
      <c r="Q19" s="171" t="str">
        <f t="shared" si="4"/>
        <v/>
      </c>
      <c r="R19" s="171" t="str">
        <f t="shared" si="5"/>
        <v/>
      </c>
      <c r="S19" s="256" t="str">
        <f t="shared" si="6"/>
        <v/>
      </c>
      <c r="T19" s="185" t="str">
        <f t="shared" si="7"/>
        <v/>
      </c>
      <c r="U19" s="186" t="str">
        <f t="shared" si="8"/>
        <v/>
      </c>
      <c r="V19" s="171" t="str">
        <f t="shared" si="14"/>
        <v/>
      </c>
      <c r="W19" s="171" t="str">
        <f t="shared" si="15"/>
        <v/>
      </c>
      <c r="X19" s="124"/>
      <c r="Y19" s="171">
        <f>IF(Length_5_R1!J13&lt;0,ROUNDUP(Length_5_R1!J13*I$4,$L$45),ROUNDDOWN(Length_5_R1!J13*I$4,$L$45))</f>
        <v>0</v>
      </c>
      <c r="Z19" s="171">
        <f>IF(Length_5_R1!K13&lt;0,ROUNDDOWN(Length_5_R1!K13*I$4,$L$45),ROUNDUP(Length_5_R1!K13*I$4,$L$45))</f>
        <v>0</v>
      </c>
      <c r="AA19" s="171" t="e">
        <f t="shared" ca="1" si="9"/>
        <v>#N/A</v>
      </c>
      <c r="AB19" s="174" t="e">
        <f t="shared" ca="1" si="10"/>
        <v>#N/A</v>
      </c>
      <c r="AC19" s="171" t="e">
        <f t="shared" ca="1" si="11"/>
        <v>#N/A</v>
      </c>
      <c r="AD19" s="171" t="e">
        <f t="shared" ca="1" si="12"/>
        <v>#VALUE!</v>
      </c>
      <c r="AE19" s="171" t="str">
        <f t="shared" si="16"/>
        <v/>
      </c>
      <c r="AF19" s="171" t="e">
        <f t="shared" ca="1" si="17"/>
        <v>#N/A</v>
      </c>
    </row>
    <row r="20" spans="1:32" ht="15" customHeight="1">
      <c r="B20" s="177" t="b">
        <f>IF(TRIM(Length_5_R1!A14)="",FALSE,TRUE)</f>
        <v>0</v>
      </c>
      <c r="C20" s="171" t="str">
        <f>IF($B20=FALSE,"",VALUE(Length_5_R1!A14))</f>
        <v/>
      </c>
      <c r="D20" s="171" t="str">
        <f>IF($B20=FALSE,"",Length_5_R1!B14)</f>
        <v/>
      </c>
      <c r="E20" s="177" t="str">
        <f>IF(B20=FALSE,"",Length_5_R1!M14)</f>
        <v/>
      </c>
      <c r="F20" s="177" t="str">
        <f>IF(B20=FALSE,"",Length_5_R1!N14)</f>
        <v/>
      </c>
      <c r="G20" s="177" t="str">
        <f>IF(B20=FALSE,"",Length_5_R1!O14)</f>
        <v/>
      </c>
      <c r="H20" s="177" t="str">
        <f>IF(B20=FALSE,"",Length_5_R1!P14)</f>
        <v/>
      </c>
      <c r="I20" s="177" t="str">
        <f>IF(B20=FALSE,"",Length_5_R1!Q14)</f>
        <v/>
      </c>
      <c r="J20" s="171" t="str">
        <f t="shared" si="1"/>
        <v/>
      </c>
      <c r="K20" s="181" t="str">
        <f t="shared" si="2"/>
        <v/>
      </c>
      <c r="L20" s="182" t="str">
        <f>IF(B20=FALSE,"",Length_5_R1!D37)</f>
        <v/>
      </c>
      <c r="M20" s="183" t="str">
        <f>IF(B20=FALSE,"",Calcu!J20*I$4)</f>
        <v/>
      </c>
      <c r="N20" s="184" t="str">
        <f t="shared" si="13"/>
        <v/>
      </c>
      <c r="O20" s="184" t="str">
        <f>IF(B20=FALSE,"",Length_5_R1!K37)</f>
        <v/>
      </c>
      <c r="P20" s="184" t="str">
        <f t="shared" si="3"/>
        <v/>
      </c>
      <c r="Q20" s="171" t="str">
        <f t="shared" si="4"/>
        <v/>
      </c>
      <c r="R20" s="171" t="str">
        <f t="shared" si="5"/>
        <v/>
      </c>
      <c r="S20" s="256" t="str">
        <f t="shared" si="6"/>
        <v/>
      </c>
      <c r="T20" s="185" t="str">
        <f t="shared" si="7"/>
        <v/>
      </c>
      <c r="U20" s="186" t="str">
        <f t="shared" si="8"/>
        <v/>
      </c>
      <c r="V20" s="171" t="str">
        <f t="shared" si="14"/>
        <v/>
      </c>
      <c r="W20" s="171" t="str">
        <f t="shared" si="15"/>
        <v/>
      </c>
      <c r="X20" s="124"/>
      <c r="Y20" s="171">
        <f>IF(Length_5_R1!J14&lt;0,ROUNDUP(Length_5_R1!J14*I$4,$L$45),ROUNDDOWN(Length_5_R1!J14*I$4,$L$45))</f>
        <v>0</v>
      </c>
      <c r="Z20" s="171">
        <f>IF(Length_5_R1!K14&lt;0,ROUNDDOWN(Length_5_R1!K14*I$4,$L$45),ROUNDUP(Length_5_R1!K14*I$4,$L$45))</f>
        <v>0</v>
      </c>
      <c r="AA20" s="171" t="e">
        <f t="shared" ca="1" si="9"/>
        <v>#N/A</v>
      </c>
      <c r="AB20" s="174" t="e">
        <f t="shared" ca="1" si="10"/>
        <v>#N/A</v>
      </c>
      <c r="AC20" s="171" t="e">
        <f t="shared" ca="1" si="11"/>
        <v>#N/A</v>
      </c>
      <c r="AD20" s="171" t="e">
        <f t="shared" ca="1" si="12"/>
        <v>#VALUE!</v>
      </c>
      <c r="AE20" s="171" t="str">
        <f t="shared" si="16"/>
        <v/>
      </c>
      <c r="AF20" s="171" t="e">
        <f t="shared" ca="1" si="17"/>
        <v>#N/A</v>
      </c>
    </row>
    <row r="21" spans="1:32" ht="15" customHeight="1">
      <c r="B21" s="177" t="b">
        <f>IF(TRIM(Length_5_R1!A15)="",FALSE,TRUE)</f>
        <v>0</v>
      </c>
      <c r="C21" s="171" t="str">
        <f>IF($B21=FALSE,"",VALUE(Length_5_R1!A15))</f>
        <v/>
      </c>
      <c r="D21" s="171" t="str">
        <f>IF($B21=FALSE,"",Length_5_R1!B15)</f>
        <v/>
      </c>
      <c r="E21" s="177" t="str">
        <f>IF(B21=FALSE,"",Length_5_R1!M15)</f>
        <v/>
      </c>
      <c r="F21" s="177" t="str">
        <f>IF(B21=FALSE,"",Length_5_R1!N15)</f>
        <v/>
      </c>
      <c r="G21" s="177" t="str">
        <f>IF(B21=FALSE,"",Length_5_R1!O15)</f>
        <v/>
      </c>
      <c r="H21" s="177" t="str">
        <f>IF(B21=FALSE,"",Length_5_R1!P15)</f>
        <v/>
      </c>
      <c r="I21" s="177" t="str">
        <f>IF(B21=FALSE,"",Length_5_R1!Q15)</f>
        <v/>
      </c>
      <c r="J21" s="171" t="str">
        <f t="shared" si="1"/>
        <v/>
      </c>
      <c r="K21" s="181" t="str">
        <f t="shared" si="2"/>
        <v/>
      </c>
      <c r="L21" s="182" t="str">
        <f>IF(B21=FALSE,"",Length_5_R1!D38)</f>
        <v/>
      </c>
      <c r="M21" s="183" t="str">
        <f>IF(B21=FALSE,"",Calcu!J21*I$4)</f>
        <v/>
      </c>
      <c r="N21" s="184" t="str">
        <f t="shared" si="13"/>
        <v/>
      </c>
      <c r="O21" s="184" t="str">
        <f>IF(B21=FALSE,"",Length_5_R1!K38)</f>
        <v/>
      </c>
      <c r="P21" s="184" t="str">
        <f t="shared" si="3"/>
        <v/>
      </c>
      <c r="Q21" s="171" t="str">
        <f t="shared" si="4"/>
        <v/>
      </c>
      <c r="R21" s="171" t="str">
        <f t="shared" si="5"/>
        <v/>
      </c>
      <c r="S21" s="256" t="str">
        <f t="shared" si="6"/>
        <v/>
      </c>
      <c r="T21" s="185" t="str">
        <f t="shared" si="7"/>
        <v/>
      </c>
      <c r="U21" s="186" t="str">
        <f t="shared" si="8"/>
        <v/>
      </c>
      <c r="V21" s="171" t="str">
        <f t="shared" si="14"/>
        <v/>
      </c>
      <c r="W21" s="171" t="str">
        <f t="shared" si="15"/>
        <v/>
      </c>
      <c r="X21" s="124"/>
      <c r="Y21" s="171">
        <f>IF(Length_5_R1!J15&lt;0,ROUNDUP(Length_5_R1!J15*I$4,$L$45),ROUNDDOWN(Length_5_R1!J15*I$4,$L$45))</f>
        <v>0</v>
      </c>
      <c r="Z21" s="171">
        <f>IF(Length_5_R1!K15&lt;0,ROUNDDOWN(Length_5_R1!K15*I$4,$L$45),ROUNDUP(Length_5_R1!K15*I$4,$L$45))</f>
        <v>0</v>
      </c>
      <c r="AA21" s="171" t="e">
        <f t="shared" ca="1" si="9"/>
        <v>#N/A</v>
      </c>
      <c r="AB21" s="174" t="e">
        <f t="shared" ca="1" si="10"/>
        <v>#N/A</v>
      </c>
      <c r="AC21" s="171" t="e">
        <f t="shared" ca="1" si="11"/>
        <v>#N/A</v>
      </c>
      <c r="AD21" s="171" t="e">
        <f t="shared" ca="1" si="12"/>
        <v>#VALUE!</v>
      </c>
      <c r="AE21" s="171" t="str">
        <f t="shared" si="16"/>
        <v/>
      </c>
      <c r="AF21" s="171" t="e">
        <f t="shared" ca="1" si="17"/>
        <v>#N/A</v>
      </c>
    </row>
    <row r="22" spans="1:32" ht="15" customHeight="1">
      <c r="B22" s="177" t="b">
        <f>IF(TRIM(Length_5_R1!A16)="",FALSE,TRUE)</f>
        <v>0</v>
      </c>
      <c r="C22" s="171" t="str">
        <f>IF($B22=FALSE,"",VALUE(Length_5_R1!A16))</f>
        <v/>
      </c>
      <c r="D22" s="171" t="str">
        <f>IF($B22=FALSE,"",Length_5_R1!B16)</f>
        <v/>
      </c>
      <c r="E22" s="177" t="str">
        <f>IF(B22=FALSE,"",Length_5_R1!M16)</f>
        <v/>
      </c>
      <c r="F22" s="177" t="str">
        <f>IF(B22=FALSE,"",Length_5_R1!N16)</f>
        <v/>
      </c>
      <c r="G22" s="177" t="str">
        <f>IF(B22=FALSE,"",Length_5_R1!O16)</f>
        <v/>
      </c>
      <c r="H22" s="177" t="str">
        <f>IF(B22=FALSE,"",Length_5_R1!P16)</f>
        <v/>
      </c>
      <c r="I22" s="177" t="str">
        <f>IF(B22=FALSE,"",Length_5_R1!Q16)</f>
        <v/>
      </c>
      <c r="J22" s="171" t="str">
        <f t="shared" si="1"/>
        <v/>
      </c>
      <c r="K22" s="181" t="str">
        <f t="shared" si="2"/>
        <v/>
      </c>
      <c r="L22" s="182" t="str">
        <f>IF(B22=FALSE,"",Length_5_R1!D39)</f>
        <v/>
      </c>
      <c r="M22" s="183" t="str">
        <f>IF(B22=FALSE,"",Calcu!J22*I$4)</f>
        <v/>
      </c>
      <c r="N22" s="184" t="str">
        <f t="shared" si="13"/>
        <v/>
      </c>
      <c r="O22" s="184" t="str">
        <f>IF(B22=FALSE,"",Length_5_R1!K39)</f>
        <v/>
      </c>
      <c r="P22" s="184" t="str">
        <f t="shared" si="3"/>
        <v/>
      </c>
      <c r="Q22" s="171" t="str">
        <f t="shared" si="4"/>
        <v/>
      </c>
      <c r="R22" s="171" t="str">
        <f t="shared" si="5"/>
        <v/>
      </c>
      <c r="S22" s="256" t="str">
        <f t="shared" si="6"/>
        <v/>
      </c>
      <c r="T22" s="185" t="str">
        <f t="shared" si="7"/>
        <v/>
      </c>
      <c r="U22" s="186" t="str">
        <f t="shared" si="8"/>
        <v/>
      </c>
      <c r="V22" s="171" t="str">
        <f t="shared" si="14"/>
        <v/>
      </c>
      <c r="W22" s="171" t="str">
        <f t="shared" si="15"/>
        <v/>
      </c>
      <c r="X22" s="124"/>
      <c r="Y22" s="171">
        <f>IF(Length_5_R1!J16&lt;0,ROUNDUP(Length_5_R1!J16*I$4,$L$45),ROUNDDOWN(Length_5_R1!J16*I$4,$L$45))</f>
        <v>0</v>
      </c>
      <c r="Z22" s="171">
        <f>IF(Length_5_R1!K16&lt;0,ROUNDDOWN(Length_5_R1!K16*I$4,$L$45),ROUNDUP(Length_5_R1!K16*I$4,$L$45))</f>
        <v>0</v>
      </c>
      <c r="AA22" s="171" t="e">
        <f t="shared" ca="1" si="9"/>
        <v>#N/A</v>
      </c>
      <c r="AB22" s="174" t="e">
        <f t="shared" ca="1" si="10"/>
        <v>#N/A</v>
      </c>
      <c r="AC22" s="171" t="e">
        <f t="shared" ca="1" si="11"/>
        <v>#N/A</v>
      </c>
      <c r="AD22" s="171" t="e">
        <f t="shared" ca="1" si="12"/>
        <v>#VALUE!</v>
      </c>
      <c r="AE22" s="171" t="str">
        <f t="shared" si="16"/>
        <v/>
      </c>
      <c r="AF22" s="171" t="e">
        <f t="shared" ca="1" si="17"/>
        <v>#N/A</v>
      </c>
    </row>
    <row r="23" spans="1:32" ht="15" customHeight="1">
      <c r="B23" s="177" t="b">
        <f>IF(TRIM(Length_5_R1!A17)="",FALSE,TRUE)</f>
        <v>0</v>
      </c>
      <c r="C23" s="171" t="str">
        <f>IF($B23=FALSE,"",VALUE(Length_5_R1!A17))</f>
        <v/>
      </c>
      <c r="D23" s="171" t="str">
        <f>IF($B23=FALSE,"",Length_5_R1!B17)</f>
        <v/>
      </c>
      <c r="E23" s="177" t="str">
        <f>IF(B23=FALSE,"",Length_5_R1!M17)</f>
        <v/>
      </c>
      <c r="F23" s="177" t="str">
        <f>IF(B23=FALSE,"",Length_5_R1!N17)</f>
        <v/>
      </c>
      <c r="G23" s="177" t="str">
        <f>IF(B23=FALSE,"",Length_5_R1!O17)</f>
        <v/>
      </c>
      <c r="H23" s="177" t="str">
        <f>IF(B23=FALSE,"",Length_5_R1!P17)</f>
        <v/>
      </c>
      <c r="I23" s="177" t="str">
        <f>IF(B23=FALSE,"",Length_5_R1!Q17)</f>
        <v/>
      </c>
      <c r="J23" s="171" t="str">
        <f t="shared" si="1"/>
        <v/>
      </c>
      <c r="K23" s="181" t="str">
        <f t="shared" si="2"/>
        <v/>
      </c>
      <c r="L23" s="182" t="str">
        <f>IF(B23=FALSE,"",Length_5_R1!D40)</f>
        <v/>
      </c>
      <c r="M23" s="183" t="str">
        <f>IF(B23=FALSE,"",Calcu!J23*I$4)</f>
        <v/>
      </c>
      <c r="N23" s="184" t="str">
        <f t="shared" si="13"/>
        <v/>
      </c>
      <c r="O23" s="184" t="str">
        <f>IF(B23=FALSE,"",Length_5_R1!K40)</f>
        <v/>
      </c>
      <c r="P23" s="184" t="str">
        <f t="shared" si="3"/>
        <v/>
      </c>
      <c r="Q23" s="171" t="str">
        <f t="shared" si="4"/>
        <v/>
      </c>
      <c r="R23" s="171" t="str">
        <f t="shared" si="5"/>
        <v/>
      </c>
      <c r="S23" s="256" t="str">
        <f t="shared" si="6"/>
        <v/>
      </c>
      <c r="T23" s="185" t="str">
        <f t="shared" si="7"/>
        <v/>
      </c>
      <c r="U23" s="186" t="str">
        <f t="shared" si="8"/>
        <v/>
      </c>
      <c r="V23" s="171" t="str">
        <f t="shared" si="14"/>
        <v/>
      </c>
      <c r="W23" s="171" t="str">
        <f t="shared" si="15"/>
        <v/>
      </c>
      <c r="X23" s="124"/>
      <c r="Y23" s="171">
        <f>IF(Length_5_R1!J17&lt;0,ROUNDUP(Length_5_R1!J17*I$4,$L$45),ROUNDDOWN(Length_5_R1!J17*I$4,$L$45))</f>
        <v>0</v>
      </c>
      <c r="Z23" s="171">
        <f>IF(Length_5_R1!K17&lt;0,ROUNDDOWN(Length_5_R1!K17*I$4,$L$45),ROUNDUP(Length_5_R1!K17*I$4,$L$45))</f>
        <v>0</v>
      </c>
      <c r="AA23" s="171" t="e">
        <f t="shared" ca="1" si="9"/>
        <v>#N/A</v>
      </c>
      <c r="AB23" s="174" t="e">
        <f t="shared" ca="1" si="10"/>
        <v>#N/A</v>
      </c>
      <c r="AC23" s="171" t="e">
        <f t="shared" ca="1" si="11"/>
        <v>#N/A</v>
      </c>
      <c r="AD23" s="171" t="e">
        <f t="shared" ca="1" si="12"/>
        <v>#VALUE!</v>
      </c>
      <c r="AE23" s="171" t="str">
        <f t="shared" si="16"/>
        <v/>
      </c>
      <c r="AF23" s="171" t="e">
        <f t="shared" ca="1" si="17"/>
        <v>#N/A</v>
      </c>
    </row>
    <row r="24" spans="1:32" ht="15" customHeight="1">
      <c r="B24" s="177" t="b">
        <f>IF(TRIM(Length_5_R1!A18)="",FALSE,TRUE)</f>
        <v>0</v>
      </c>
      <c r="C24" s="171" t="str">
        <f>IF($B24=FALSE,"",VALUE(Length_5_R1!A18))</f>
        <v/>
      </c>
      <c r="D24" s="171" t="str">
        <f>IF($B24=FALSE,"",Length_5_R1!B18)</f>
        <v/>
      </c>
      <c r="E24" s="177" t="str">
        <f>IF(B24=FALSE,"",Length_5_R1!M18)</f>
        <v/>
      </c>
      <c r="F24" s="177" t="str">
        <f>IF(B24=FALSE,"",Length_5_R1!N18)</f>
        <v/>
      </c>
      <c r="G24" s="177" t="str">
        <f>IF(B24=FALSE,"",Length_5_R1!O18)</f>
        <v/>
      </c>
      <c r="H24" s="177" t="str">
        <f>IF(B24=FALSE,"",Length_5_R1!P18)</f>
        <v/>
      </c>
      <c r="I24" s="177" t="str">
        <f>IF(B24=FALSE,"",Length_5_R1!Q18)</f>
        <v/>
      </c>
      <c r="J24" s="171" t="str">
        <f t="shared" si="1"/>
        <v/>
      </c>
      <c r="K24" s="181" t="str">
        <f t="shared" si="2"/>
        <v/>
      </c>
      <c r="L24" s="182" t="str">
        <f>IF(B24=FALSE,"",Length_5_R1!D41)</f>
        <v/>
      </c>
      <c r="M24" s="183" t="str">
        <f>IF(B24=FALSE,"",Calcu!J24*I$4)</f>
        <v/>
      </c>
      <c r="N24" s="184" t="str">
        <f t="shared" si="13"/>
        <v/>
      </c>
      <c r="O24" s="184" t="str">
        <f>IF(B24=FALSE,"",Length_5_R1!K41)</f>
        <v/>
      </c>
      <c r="P24" s="184" t="str">
        <f t="shared" si="3"/>
        <v/>
      </c>
      <c r="Q24" s="171" t="str">
        <f t="shared" si="4"/>
        <v/>
      </c>
      <c r="R24" s="171" t="str">
        <f t="shared" si="5"/>
        <v/>
      </c>
      <c r="S24" s="256" t="str">
        <f t="shared" si="6"/>
        <v/>
      </c>
      <c r="T24" s="185" t="str">
        <f t="shared" si="7"/>
        <v/>
      </c>
      <c r="U24" s="186" t="str">
        <f t="shared" si="8"/>
        <v/>
      </c>
      <c r="V24" s="171" t="str">
        <f t="shared" si="14"/>
        <v/>
      </c>
      <c r="W24" s="171" t="str">
        <f t="shared" si="15"/>
        <v/>
      </c>
      <c r="X24" s="124"/>
      <c r="Y24" s="171">
        <f>IF(Length_5_R1!J18&lt;0,ROUNDUP(Length_5_R1!J18*I$4,$L$45),ROUNDDOWN(Length_5_R1!J18*I$4,$L$45))</f>
        <v>0</v>
      </c>
      <c r="Z24" s="171">
        <f>IF(Length_5_R1!K18&lt;0,ROUNDDOWN(Length_5_R1!K18*I$4,$L$45),ROUNDUP(Length_5_R1!K18*I$4,$L$45))</f>
        <v>0</v>
      </c>
      <c r="AA24" s="171" t="e">
        <f t="shared" ca="1" si="9"/>
        <v>#N/A</v>
      </c>
      <c r="AB24" s="174" t="e">
        <f t="shared" ca="1" si="10"/>
        <v>#N/A</v>
      </c>
      <c r="AC24" s="171" t="e">
        <f t="shared" ca="1" si="11"/>
        <v>#N/A</v>
      </c>
      <c r="AD24" s="171" t="e">
        <f t="shared" ca="1" si="12"/>
        <v>#VALUE!</v>
      </c>
      <c r="AE24" s="171" t="str">
        <f t="shared" si="16"/>
        <v/>
      </c>
      <c r="AF24" s="171" t="e">
        <f t="shared" ca="1" si="17"/>
        <v>#N/A</v>
      </c>
    </row>
    <row r="25" spans="1:32" ht="15" customHeight="1">
      <c r="B25" s="177" t="b">
        <f>IF(TRIM(Length_5_R1!A19)="",FALSE,TRUE)</f>
        <v>0</v>
      </c>
      <c r="C25" s="171" t="str">
        <f>IF($B25=FALSE,"",VALUE(Length_5_R1!A19))</f>
        <v/>
      </c>
      <c r="D25" s="171" t="str">
        <f>IF($B25=FALSE,"",Length_5_R1!B19)</f>
        <v/>
      </c>
      <c r="E25" s="177" t="str">
        <f>IF(B25=FALSE,"",Length_5_R1!M19)</f>
        <v/>
      </c>
      <c r="F25" s="177" t="str">
        <f>IF(B25=FALSE,"",Length_5_R1!N19)</f>
        <v/>
      </c>
      <c r="G25" s="177" t="str">
        <f>IF(B25=FALSE,"",Length_5_R1!O19)</f>
        <v/>
      </c>
      <c r="H25" s="177" t="str">
        <f>IF(B25=FALSE,"",Length_5_R1!P19)</f>
        <v/>
      </c>
      <c r="I25" s="177" t="str">
        <f>IF(B25=FALSE,"",Length_5_R1!Q19)</f>
        <v/>
      </c>
      <c r="J25" s="171" t="str">
        <f t="shared" si="1"/>
        <v/>
      </c>
      <c r="K25" s="181" t="str">
        <f t="shared" si="2"/>
        <v/>
      </c>
      <c r="L25" s="182" t="str">
        <f>IF(B25=FALSE,"",Length_5_R1!D42)</f>
        <v/>
      </c>
      <c r="M25" s="183" t="str">
        <f>IF(B25=FALSE,"",Calcu!J25*I$4)</f>
        <v/>
      </c>
      <c r="N25" s="184" t="str">
        <f t="shared" si="13"/>
        <v/>
      </c>
      <c r="O25" s="184" t="str">
        <f>IF(B25=FALSE,"",Length_5_R1!K42)</f>
        <v/>
      </c>
      <c r="P25" s="184" t="str">
        <f t="shared" si="3"/>
        <v/>
      </c>
      <c r="Q25" s="171" t="str">
        <f t="shared" si="4"/>
        <v/>
      </c>
      <c r="R25" s="171" t="str">
        <f t="shared" si="5"/>
        <v/>
      </c>
      <c r="S25" s="256" t="str">
        <f t="shared" si="6"/>
        <v/>
      </c>
      <c r="T25" s="185" t="str">
        <f t="shared" si="7"/>
        <v/>
      </c>
      <c r="U25" s="186" t="str">
        <f t="shared" si="8"/>
        <v/>
      </c>
      <c r="V25" s="171" t="str">
        <f t="shared" si="14"/>
        <v/>
      </c>
      <c r="W25" s="171" t="str">
        <f t="shared" si="15"/>
        <v/>
      </c>
      <c r="X25" s="124"/>
      <c r="Y25" s="171">
        <f>IF(Length_5_R1!J19&lt;0,ROUNDUP(Length_5_R1!J19*I$4,$L$45),ROUNDDOWN(Length_5_R1!J19*I$4,$L$45))</f>
        <v>0</v>
      </c>
      <c r="Z25" s="171">
        <f>IF(Length_5_R1!K19&lt;0,ROUNDDOWN(Length_5_R1!K19*I$4,$L$45),ROUNDUP(Length_5_R1!K19*I$4,$L$45))</f>
        <v>0</v>
      </c>
      <c r="AA25" s="171" t="e">
        <f t="shared" ca="1" si="9"/>
        <v>#N/A</v>
      </c>
      <c r="AB25" s="174" t="e">
        <f t="shared" ca="1" si="10"/>
        <v>#N/A</v>
      </c>
      <c r="AC25" s="171" t="e">
        <f t="shared" ca="1" si="11"/>
        <v>#N/A</v>
      </c>
      <c r="AD25" s="171" t="e">
        <f t="shared" ca="1" si="12"/>
        <v>#VALUE!</v>
      </c>
      <c r="AE25" s="171" t="str">
        <f t="shared" si="16"/>
        <v/>
      </c>
      <c r="AF25" s="171" t="e">
        <f t="shared" ca="1" si="17"/>
        <v>#N/A</v>
      </c>
    </row>
    <row r="26" spans="1:32" ht="15" customHeight="1">
      <c r="B26" s="177" t="b">
        <f>IF(TRIM(Length_5_R1!A20)="",FALSE,TRUE)</f>
        <v>0</v>
      </c>
      <c r="C26" s="171" t="str">
        <f>IF($B26=FALSE,"",VALUE(Length_5_R1!A20))</f>
        <v/>
      </c>
      <c r="D26" s="171" t="str">
        <f>IF($B26=FALSE,"",Length_5_R1!B20)</f>
        <v/>
      </c>
      <c r="E26" s="177" t="str">
        <f>IF(B26=FALSE,"",Length_5_R1!M20)</f>
        <v/>
      </c>
      <c r="F26" s="177" t="str">
        <f>IF(B26=FALSE,"",Length_5_R1!N20)</f>
        <v/>
      </c>
      <c r="G26" s="177" t="str">
        <f>IF(B26=FALSE,"",Length_5_R1!O20)</f>
        <v/>
      </c>
      <c r="H26" s="177" t="str">
        <f>IF(B26=FALSE,"",Length_5_R1!P20)</f>
        <v/>
      </c>
      <c r="I26" s="177" t="str">
        <f>IF(B26=FALSE,"",Length_5_R1!Q20)</f>
        <v/>
      </c>
      <c r="J26" s="171" t="str">
        <f t="shared" si="1"/>
        <v/>
      </c>
      <c r="K26" s="181" t="str">
        <f t="shared" si="2"/>
        <v/>
      </c>
      <c r="L26" s="182" t="str">
        <f>IF(B26=FALSE,"",Length_5_R1!D43)</f>
        <v/>
      </c>
      <c r="M26" s="183" t="str">
        <f>IF(B26=FALSE,"",Calcu!J26*I$4)</f>
        <v/>
      </c>
      <c r="N26" s="184" t="str">
        <f t="shared" si="13"/>
        <v/>
      </c>
      <c r="O26" s="184" t="str">
        <f>IF(B26=FALSE,"",Length_5_R1!K43)</f>
        <v/>
      </c>
      <c r="P26" s="184" t="str">
        <f t="shared" si="3"/>
        <v/>
      </c>
      <c r="Q26" s="171" t="str">
        <f t="shared" si="4"/>
        <v/>
      </c>
      <c r="R26" s="171" t="str">
        <f t="shared" si="5"/>
        <v/>
      </c>
      <c r="S26" s="256" t="str">
        <f t="shared" si="6"/>
        <v/>
      </c>
      <c r="T26" s="185" t="str">
        <f t="shared" si="7"/>
        <v/>
      </c>
      <c r="U26" s="186" t="str">
        <f t="shared" si="8"/>
        <v/>
      </c>
      <c r="V26" s="171" t="str">
        <f t="shared" si="14"/>
        <v/>
      </c>
      <c r="W26" s="171" t="str">
        <f t="shared" si="15"/>
        <v/>
      </c>
      <c r="X26" s="124"/>
      <c r="Y26" s="171">
        <f>IF(Length_5_R1!J20&lt;0,ROUNDUP(Length_5_R1!J20*I$4,$L$45),ROUNDDOWN(Length_5_R1!J20*I$4,$L$45))</f>
        <v>0</v>
      </c>
      <c r="Z26" s="171">
        <f>IF(Length_5_R1!K20&lt;0,ROUNDDOWN(Length_5_R1!K20*I$4,$L$45),ROUNDUP(Length_5_R1!K20*I$4,$L$45))</f>
        <v>0</v>
      </c>
      <c r="AA26" s="171" t="e">
        <f t="shared" ca="1" si="9"/>
        <v>#N/A</v>
      </c>
      <c r="AB26" s="174" t="e">
        <f t="shared" ca="1" si="10"/>
        <v>#N/A</v>
      </c>
      <c r="AC26" s="171" t="e">
        <f t="shared" ca="1" si="11"/>
        <v>#N/A</v>
      </c>
      <c r="AD26" s="171" t="e">
        <f t="shared" ca="1" si="12"/>
        <v>#VALUE!</v>
      </c>
      <c r="AE26" s="171" t="str">
        <f t="shared" si="16"/>
        <v/>
      </c>
      <c r="AF26" s="171" t="e">
        <f t="shared" ca="1" si="17"/>
        <v>#N/A</v>
      </c>
    </row>
    <row r="27" spans="1:32" ht="15" customHeight="1">
      <c r="B27" s="177" t="b">
        <f>IF(TRIM(Length_5_R1!A21)="",FALSE,TRUE)</f>
        <v>0</v>
      </c>
      <c r="C27" s="171" t="str">
        <f>IF($B27=FALSE,"",VALUE(Length_5_R1!A21))</f>
        <v/>
      </c>
      <c r="D27" s="171" t="str">
        <f>IF($B27=FALSE,"",Length_5_R1!B21)</f>
        <v/>
      </c>
      <c r="E27" s="177" t="str">
        <f>IF(B27=FALSE,"",Length_5_R1!M21)</f>
        <v/>
      </c>
      <c r="F27" s="177" t="str">
        <f>IF(B27=FALSE,"",Length_5_R1!N21)</f>
        <v/>
      </c>
      <c r="G27" s="177" t="str">
        <f>IF(B27=FALSE,"",Length_5_R1!O21)</f>
        <v/>
      </c>
      <c r="H27" s="177" t="str">
        <f>IF(B27=FALSE,"",Length_5_R1!P21)</f>
        <v/>
      </c>
      <c r="I27" s="177" t="str">
        <f>IF(B27=FALSE,"",Length_5_R1!Q21)</f>
        <v/>
      </c>
      <c r="J27" s="171" t="str">
        <f t="shared" si="1"/>
        <v/>
      </c>
      <c r="K27" s="181" t="str">
        <f t="shared" si="2"/>
        <v/>
      </c>
      <c r="L27" s="182" t="str">
        <f>IF(B27=FALSE,"",Length_5_R1!D44)</f>
        <v/>
      </c>
      <c r="M27" s="183" t="str">
        <f>IF(B27=FALSE,"",Calcu!J27*I$4)</f>
        <v/>
      </c>
      <c r="N27" s="184" t="str">
        <f t="shared" si="13"/>
        <v/>
      </c>
      <c r="O27" s="184" t="str">
        <f>IF(B27=FALSE,"",Length_5_R1!K44)</f>
        <v/>
      </c>
      <c r="P27" s="184" t="str">
        <f t="shared" si="3"/>
        <v/>
      </c>
      <c r="Q27" s="171" t="str">
        <f t="shared" si="4"/>
        <v/>
      </c>
      <c r="R27" s="171" t="str">
        <f t="shared" si="5"/>
        <v/>
      </c>
      <c r="S27" s="256" t="str">
        <f t="shared" si="6"/>
        <v/>
      </c>
      <c r="T27" s="185" t="str">
        <f t="shared" si="7"/>
        <v/>
      </c>
      <c r="U27" s="186" t="str">
        <f t="shared" si="8"/>
        <v/>
      </c>
      <c r="V27" s="171" t="str">
        <f t="shared" si="14"/>
        <v/>
      </c>
      <c r="W27" s="171" t="str">
        <f t="shared" si="15"/>
        <v/>
      </c>
      <c r="X27" s="124"/>
      <c r="Y27" s="171">
        <f>IF(Length_5_R1!J21&lt;0,ROUNDUP(Length_5_R1!J21*I$4,$L$45),ROUNDDOWN(Length_5_R1!J21*I$4,$L$45))</f>
        <v>0</v>
      </c>
      <c r="Z27" s="171">
        <f>IF(Length_5_R1!K21&lt;0,ROUNDDOWN(Length_5_R1!K21*I$4,$L$45),ROUNDUP(Length_5_R1!K21*I$4,$L$45))</f>
        <v>0</v>
      </c>
      <c r="AA27" s="171" t="e">
        <f t="shared" ca="1" si="9"/>
        <v>#N/A</v>
      </c>
      <c r="AB27" s="174" t="e">
        <f t="shared" ca="1" si="10"/>
        <v>#N/A</v>
      </c>
      <c r="AC27" s="171" t="e">
        <f t="shared" ca="1" si="11"/>
        <v>#N/A</v>
      </c>
      <c r="AD27" s="171" t="e">
        <f t="shared" ca="1" si="12"/>
        <v>#VALUE!</v>
      </c>
      <c r="AE27" s="171" t="str">
        <f t="shared" si="16"/>
        <v/>
      </c>
      <c r="AF27" s="171" t="e">
        <f t="shared" ca="1" si="17"/>
        <v>#N/A</v>
      </c>
    </row>
    <row r="28" spans="1:32" ht="15" customHeight="1">
      <c r="B28" s="177" t="b">
        <f>IF(TRIM(Length_5_R1!A22)="",FALSE,TRUE)</f>
        <v>0</v>
      </c>
      <c r="C28" s="171" t="str">
        <f>IF($B28=FALSE,"",VALUE(Length_5_R1!A22))</f>
        <v/>
      </c>
      <c r="D28" s="171" t="str">
        <f>IF($B28=FALSE,"",Length_5_R1!B22)</f>
        <v/>
      </c>
      <c r="E28" s="177" t="str">
        <f>IF(B28=FALSE,"",Length_5_R1!M22)</f>
        <v/>
      </c>
      <c r="F28" s="177" t="str">
        <f>IF(B28=FALSE,"",Length_5_R1!N22)</f>
        <v/>
      </c>
      <c r="G28" s="177" t="str">
        <f>IF(B28=FALSE,"",Length_5_R1!O22)</f>
        <v/>
      </c>
      <c r="H28" s="177" t="str">
        <f>IF(B28=FALSE,"",Length_5_R1!P22)</f>
        <v/>
      </c>
      <c r="I28" s="177" t="str">
        <f>IF(B28=FALSE,"",Length_5_R1!Q22)</f>
        <v/>
      </c>
      <c r="J28" s="171" t="str">
        <f t="shared" si="1"/>
        <v/>
      </c>
      <c r="K28" s="181" t="str">
        <f t="shared" si="2"/>
        <v/>
      </c>
      <c r="L28" s="182" t="str">
        <f>IF(B28=FALSE,"",Length_5_R1!D45)</f>
        <v/>
      </c>
      <c r="M28" s="183" t="str">
        <f>IF(B28=FALSE,"",Calcu!J28*I$4)</f>
        <v/>
      </c>
      <c r="N28" s="184" t="str">
        <f t="shared" si="13"/>
        <v/>
      </c>
      <c r="O28" s="184" t="str">
        <f>IF(B28=FALSE,"",Length_5_R1!K45)</f>
        <v/>
      </c>
      <c r="P28" s="184" t="str">
        <f t="shared" si="3"/>
        <v/>
      </c>
      <c r="Q28" s="171" t="str">
        <f t="shared" si="4"/>
        <v/>
      </c>
      <c r="R28" s="171" t="str">
        <f t="shared" si="5"/>
        <v/>
      </c>
      <c r="S28" s="256" t="str">
        <f t="shared" si="6"/>
        <v/>
      </c>
      <c r="T28" s="185" t="str">
        <f t="shared" si="7"/>
        <v/>
      </c>
      <c r="U28" s="186" t="str">
        <f t="shared" si="8"/>
        <v/>
      </c>
      <c r="V28" s="171" t="str">
        <f t="shared" si="14"/>
        <v/>
      </c>
      <c r="W28" s="171" t="str">
        <f t="shared" si="15"/>
        <v/>
      </c>
      <c r="X28" s="124"/>
      <c r="Y28" s="171">
        <f>IF(Length_5_R1!J22&lt;0,ROUNDUP(Length_5_R1!J22*I$4,$L$45),ROUNDDOWN(Length_5_R1!J22*I$4,$L$45))</f>
        <v>0</v>
      </c>
      <c r="Z28" s="171">
        <f>IF(Length_5_R1!K22&lt;0,ROUNDDOWN(Length_5_R1!K22*I$4,$L$45),ROUNDUP(Length_5_R1!K22*I$4,$L$45))</f>
        <v>0</v>
      </c>
      <c r="AA28" s="171" t="e">
        <f t="shared" ca="1" si="9"/>
        <v>#N/A</v>
      </c>
      <c r="AB28" s="174" t="e">
        <f t="shared" ca="1" si="10"/>
        <v>#N/A</v>
      </c>
      <c r="AC28" s="171" t="e">
        <f t="shared" ca="1" si="11"/>
        <v>#N/A</v>
      </c>
      <c r="AD28" s="171" t="e">
        <f t="shared" ca="1" si="12"/>
        <v>#VALUE!</v>
      </c>
      <c r="AE28" s="171" t="str">
        <f t="shared" si="16"/>
        <v/>
      </c>
      <c r="AF28" s="171" t="e">
        <f t="shared" ca="1" si="17"/>
        <v>#N/A</v>
      </c>
    </row>
    <row r="29" spans="1:32" ht="15" customHeight="1">
      <c r="B29" s="177" t="b">
        <f>IF(TRIM(Length_5_R1!A23)="",FALSE,TRUE)</f>
        <v>0</v>
      </c>
      <c r="C29" s="171" t="str">
        <f>IF($B29=FALSE,"",VALUE(Length_5_R1!A23))</f>
        <v/>
      </c>
      <c r="D29" s="171" t="str">
        <f>IF($B29=FALSE,"",Length_5_R1!B23)</f>
        <v/>
      </c>
      <c r="E29" s="177" t="str">
        <f>IF(B29=FALSE,"",Length_5_R1!M23)</f>
        <v/>
      </c>
      <c r="F29" s="177" t="str">
        <f>IF(B29=FALSE,"",Length_5_R1!N23)</f>
        <v/>
      </c>
      <c r="G29" s="177" t="str">
        <f>IF(B29=FALSE,"",Length_5_R1!O23)</f>
        <v/>
      </c>
      <c r="H29" s="177" t="str">
        <f>IF(B29=FALSE,"",Length_5_R1!P23)</f>
        <v/>
      </c>
      <c r="I29" s="177" t="str">
        <f>IF(B29=FALSE,"",Length_5_R1!Q23)</f>
        <v/>
      </c>
      <c r="J29" s="171" t="str">
        <f t="shared" si="1"/>
        <v/>
      </c>
      <c r="K29" s="181" t="str">
        <f t="shared" si="2"/>
        <v/>
      </c>
      <c r="L29" s="182" t="str">
        <f>IF(B29=FALSE,"",Length_5_R1!D46)</f>
        <v/>
      </c>
      <c r="M29" s="183" t="str">
        <f>IF(B29=FALSE,"",Calcu!J29*I$4)</f>
        <v/>
      </c>
      <c r="N29" s="184" t="str">
        <f t="shared" si="13"/>
        <v/>
      </c>
      <c r="O29" s="184" t="str">
        <f>IF(B29=FALSE,"",Length_5_R1!K46)</f>
        <v/>
      </c>
      <c r="P29" s="184" t="str">
        <f t="shared" si="3"/>
        <v/>
      </c>
      <c r="Q29" s="171" t="str">
        <f t="shared" si="4"/>
        <v/>
      </c>
      <c r="R29" s="171" t="str">
        <f t="shared" si="5"/>
        <v/>
      </c>
      <c r="S29" s="256" t="str">
        <f t="shared" si="6"/>
        <v/>
      </c>
      <c r="T29" s="185" t="str">
        <f t="shared" si="7"/>
        <v/>
      </c>
      <c r="U29" s="186" t="str">
        <f t="shared" si="8"/>
        <v/>
      </c>
      <c r="V29" s="171" t="str">
        <f t="shared" si="14"/>
        <v/>
      </c>
      <c r="W29" s="171" t="str">
        <f t="shared" si="15"/>
        <v/>
      </c>
      <c r="X29" s="124"/>
      <c r="Y29" s="171">
        <f>IF(Length_5_R1!J23&lt;0,ROUNDUP(Length_5_R1!J23*I$4,$L$45),ROUNDDOWN(Length_5_R1!J23*I$4,$L$45))</f>
        <v>0</v>
      </c>
      <c r="Z29" s="171">
        <f>IF(Length_5_R1!K23&lt;0,ROUNDDOWN(Length_5_R1!K23*I$4,$L$45),ROUNDUP(Length_5_R1!K23*I$4,$L$45))</f>
        <v>0</v>
      </c>
      <c r="AA29" s="171" t="e">
        <f t="shared" ca="1" si="9"/>
        <v>#N/A</v>
      </c>
      <c r="AB29" s="174" t="e">
        <f t="shared" ca="1" si="10"/>
        <v>#N/A</v>
      </c>
      <c r="AC29" s="171" t="e">
        <f t="shared" ca="1" si="11"/>
        <v>#N/A</v>
      </c>
      <c r="AD29" s="171" t="e">
        <f t="shared" ca="1" si="12"/>
        <v>#VALUE!</v>
      </c>
      <c r="AE29" s="171" t="str">
        <f t="shared" si="16"/>
        <v/>
      </c>
      <c r="AF29" s="171" t="e">
        <f t="shared" ca="1" si="17"/>
        <v>#N/A</v>
      </c>
    </row>
    <row r="30" spans="1:32" ht="15" customHeight="1">
      <c r="N30" s="120"/>
      <c r="O30" s="120"/>
      <c r="P30" s="120"/>
      <c r="Q30" s="120"/>
      <c r="R30" s="120"/>
      <c r="S30" s="120"/>
      <c r="T30" s="120"/>
      <c r="Y30" s="120"/>
    </row>
    <row r="31" spans="1:32" ht="15" customHeight="1">
      <c r="A31" s="118" t="s">
        <v>258</v>
      </c>
      <c r="C31" s="119"/>
      <c r="D31" s="119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</row>
    <row r="32" spans="1:32" ht="15" customHeight="1">
      <c r="A32" s="118"/>
      <c r="B32" s="533"/>
      <c r="C32" s="533" t="s">
        <v>158</v>
      </c>
      <c r="D32" s="535" t="s">
        <v>159</v>
      </c>
      <c r="E32" s="533" t="s">
        <v>160</v>
      </c>
      <c r="F32" s="533" t="s">
        <v>161</v>
      </c>
      <c r="G32" s="538">
        <v>1</v>
      </c>
      <c r="H32" s="539"/>
      <c r="I32" s="539"/>
      <c r="J32" s="539"/>
      <c r="K32" s="539"/>
      <c r="L32" s="539"/>
      <c r="M32" s="540"/>
      <c r="N32" s="217">
        <v>2</v>
      </c>
      <c r="O32" s="538">
        <v>3</v>
      </c>
      <c r="P32" s="539"/>
      <c r="Q32" s="539"/>
      <c r="R32" s="540"/>
      <c r="S32" s="538">
        <v>4</v>
      </c>
      <c r="T32" s="539"/>
      <c r="U32" s="540"/>
      <c r="V32" s="217">
        <v>5</v>
      </c>
      <c r="W32" s="533" t="s">
        <v>162</v>
      </c>
      <c r="X32" s="533" t="s">
        <v>163</v>
      </c>
      <c r="Y32" s="538" t="s">
        <v>592</v>
      </c>
      <c r="Z32" s="540"/>
      <c r="AA32" s="124"/>
      <c r="AB32" s="124"/>
      <c r="AC32" s="124"/>
    </row>
    <row r="33" spans="1:30" ht="15" customHeight="1">
      <c r="A33" s="118"/>
      <c r="B33" s="534"/>
      <c r="C33" s="534"/>
      <c r="D33" s="536"/>
      <c r="E33" s="534"/>
      <c r="F33" s="534"/>
      <c r="G33" s="304" t="s">
        <v>569</v>
      </c>
      <c r="H33" s="304" t="s">
        <v>468</v>
      </c>
      <c r="I33" s="255" t="s">
        <v>469</v>
      </c>
      <c r="J33" s="255" t="s">
        <v>470</v>
      </c>
      <c r="K33" s="538" t="s">
        <v>162</v>
      </c>
      <c r="L33" s="539"/>
      <c r="M33" s="540"/>
      <c r="N33" s="217" t="s">
        <v>168</v>
      </c>
      <c r="O33" s="538" t="s">
        <v>167</v>
      </c>
      <c r="P33" s="540"/>
      <c r="Q33" s="538" t="s">
        <v>169</v>
      </c>
      <c r="R33" s="540"/>
      <c r="S33" s="538" t="s">
        <v>170</v>
      </c>
      <c r="T33" s="539"/>
      <c r="U33" s="540"/>
      <c r="V33" s="217" t="s">
        <v>171</v>
      </c>
      <c r="W33" s="537"/>
      <c r="X33" s="551"/>
      <c r="Y33" s="312" t="s">
        <v>593</v>
      </c>
      <c r="Z33" s="312" t="s">
        <v>594</v>
      </c>
      <c r="AA33" s="124"/>
      <c r="AB33" s="124"/>
      <c r="AC33" s="124"/>
    </row>
    <row r="34" spans="1:30" ht="15" customHeight="1">
      <c r="B34" s="217" t="s">
        <v>174</v>
      </c>
      <c r="C34" s="187" t="s">
        <v>175</v>
      </c>
      <c r="D34" s="188" t="s">
        <v>176</v>
      </c>
      <c r="E34" s="215" t="e">
        <f ca="1">OFFSET(L$9,MATCH(K$4,T$10:T$29,0),0)</f>
        <v>#N/A</v>
      </c>
      <c r="F34" s="189" t="s">
        <v>177</v>
      </c>
      <c r="G34" s="171" t="e">
        <f ca="1">OFFSET(Length_5_R1!F26,MATCH(E4,C10:C29,0),0)</f>
        <v>#N/A</v>
      </c>
      <c r="H34" s="234" t="e">
        <f ca="1">OFFSET(Length_5_R1!G26,MATCH(E4,C10:C29,0),0)</f>
        <v>#N/A</v>
      </c>
      <c r="I34" s="171" t="e">
        <f ca="1">OFFSET(Length_5_R1!J26,MATCH(E4,C10:C29,0),0)</f>
        <v>#N/A</v>
      </c>
      <c r="J34" s="171" t="e">
        <f ca="1">OFFSET(Length_5_R1!I26,MATCH(E4,C10:C29,0),0)</f>
        <v>#N/A</v>
      </c>
      <c r="K34" s="199" t="e">
        <f ca="1">G34/J34</f>
        <v>#N/A</v>
      </c>
      <c r="L34" s="183" t="e">
        <f ca="1">IF(I34="L=m",H34/1000,H34)/J34</f>
        <v>#N/A</v>
      </c>
      <c r="M34" s="173" t="s">
        <v>178</v>
      </c>
      <c r="N34" s="190" t="s">
        <v>179</v>
      </c>
      <c r="O34" s="171"/>
      <c r="P34" s="171"/>
      <c r="Q34" s="183">
        <v>1</v>
      </c>
      <c r="R34" s="171"/>
      <c r="S34" s="191" t="e">
        <f t="shared" ref="S34:S39" ca="1" si="18">ABS(K34*Q34)</f>
        <v>#N/A</v>
      </c>
      <c r="T34" s="171" t="e">
        <f ca="1">ABS(L34*Q34)</f>
        <v>#N/A</v>
      </c>
      <c r="U34" s="173" t="s">
        <v>178</v>
      </c>
      <c r="V34" s="171" t="s">
        <v>180</v>
      </c>
      <c r="W34" s="199" t="e">
        <f ca="1">SQRT(SUMSQ(S34,T34*K$4))</f>
        <v>#N/A</v>
      </c>
      <c r="X34" s="195">
        <f t="shared" ref="X34:X40" si="19">IF(V34="∞",0,W34^4/V34)</f>
        <v>0</v>
      </c>
      <c r="Y34" s="191" t="str">
        <f t="shared" ref="Y34:Y40" si="20">IF(OR(N34="직사각형",N34="삼각형"),W34,"")</f>
        <v/>
      </c>
      <c r="Z34" s="191" t="e">
        <f t="shared" ref="Z34:Z40" ca="1" si="21">IF(OR(N34="직사각형",N34="삼각형"),"",W34)</f>
        <v>#N/A</v>
      </c>
      <c r="AA34" s="124"/>
      <c r="AB34" s="124"/>
      <c r="AC34" s="124"/>
    </row>
    <row r="35" spans="1:30" ht="15" customHeight="1">
      <c r="B35" s="217" t="s">
        <v>182</v>
      </c>
      <c r="C35" s="187" t="s">
        <v>183</v>
      </c>
      <c r="D35" s="188" t="s">
        <v>186</v>
      </c>
      <c r="E35" s="215" t="e">
        <f ca="1">OFFSET(M$9,MATCH(K$4,T$10:T$29,0),0)</f>
        <v>#N/A</v>
      </c>
      <c r="F35" s="189" t="s">
        <v>177</v>
      </c>
      <c r="G35" s="171"/>
      <c r="H35" s="173">
        <f>IF(MAX(K10:K29)=0,O4*1000,MAX(K10:K29)*1000)</f>
        <v>0</v>
      </c>
      <c r="I35" s="171">
        <f>IF(MAX(K10:K29)=0,2,1)</f>
        <v>2</v>
      </c>
      <c r="J35" s="192">
        <v>5</v>
      </c>
      <c r="K35" s="199">
        <f>H35/(IF(I35="",1,I35)*SQRT(J35))</f>
        <v>0</v>
      </c>
      <c r="L35" s="199"/>
      <c r="M35" s="173" t="s">
        <v>178</v>
      </c>
      <c r="N35" s="190" t="s">
        <v>259</v>
      </c>
      <c r="O35" s="171"/>
      <c r="P35" s="171"/>
      <c r="Q35" s="183">
        <v>-1</v>
      </c>
      <c r="R35" s="171"/>
      <c r="S35" s="191">
        <f t="shared" si="18"/>
        <v>0</v>
      </c>
      <c r="T35" s="171">
        <f>ABS(L35*Q35)</f>
        <v>0</v>
      </c>
      <c r="U35" s="173" t="s">
        <v>178</v>
      </c>
      <c r="V35" s="171">
        <v>4</v>
      </c>
      <c r="W35" s="199">
        <f t="shared" ref="W35:W40" si="22">SQRT(SUMSQ(S35,T35*K$4))</f>
        <v>0</v>
      </c>
      <c r="X35" s="195">
        <f t="shared" si="19"/>
        <v>0</v>
      </c>
      <c r="Y35" s="191" t="str">
        <f t="shared" si="20"/>
        <v/>
      </c>
      <c r="Z35" s="191">
        <f t="shared" si="21"/>
        <v>0</v>
      </c>
      <c r="AA35" s="124"/>
      <c r="AB35" s="124"/>
      <c r="AC35" s="124"/>
    </row>
    <row r="36" spans="1:30" ht="15" customHeight="1">
      <c r="B36" s="217" t="s">
        <v>261</v>
      </c>
      <c r="C36" s="187" t="s">
        <v>262</v>
      </c>
      <c r="D36" s="188" t="s">
        <v>112</v>
      </c>
      <c r="E36" s="184" t="e">
        <f ca="1">OFFSET(P$9,MATCH(K$4,T$10:T$29,0),0)</f>
        <v>#N/A</v>
      </c>
      <c r="F36" s="189" t="s">
        <v>196</v>
      </c>
      <c r="G36" s="184"/>
      <c r="H36" s="184">
        <f>1*10^-6</f>
        <v>9.9999999999999995E-7</v>
      </c>
      <c r="I36" s="172"/>
      <c r="J36" s="192">
        <v>3</v>
      </c>
      <c r="K36" s="317"/>
      <c r="L36" s="317">
        <f>SQRT((H36/SQRT(J36)/2)^2+(H36/SQRT(J36)/2)^2)</f>
        <v>4.0824829046386305E-7</v>
      </c>
      <c r="M36" s="189" t="s">
        <v>196</v>
      </c>
      <c r="N36" s="190" t="s">
        <v>263</v>
      </c>
      <c r="O36" s="173">
        <f>H37</f>
        <v>0.2</v>
      </c>
      <c r="P36" s="171" t="s">
        <v>188</v>
      </c>
      <c r="Q36" s="183">
        <f>-O36*1000</f>
        <v>-200</v>
      </c>
      <c r="R36" s="171" t="s">
        <v>198</v>
      </c>
      <c r="S36" s="191">
        <f t="shared" si="18"/>
        <v>0</v>
      </c>
      <c r="T36" s="171">
        <f t="shared" ref="T36:T40" si="23">ABS(L36*Q36)</f>
        <v>8.1649658092772609E-5</v>
      </c>
      <c r="U36" s="173" t="s">
        <v>185</v>
      </c>
      <c r="V36" s="171">
        <v>100</v>
      </c>
      <c r="W36" s="199">
        <f t="shared" si="22"/>
        <v>0</v>
      </c>
      <c r="X36" s="195">
        <f t="shared" si="19"/>
        <v>0</v>
      </c>
      <c r="Y36" s="191">
        <f t="shared" si="20"/>
        <v>0</v>
      </c>
      <c r="Z36" s="191" t="str">
        <f t="shared" si="21"/>
        <v/>
      </c>
      <c r="AA36" s="124"/>
      <c r="AB36" s="124"/>
      <c r="AC36" s="124"/>
    </row>
    <row r="37" spans="1:30" ht="15" customHeight="1">
      <c r="B37" s="217" t="s">
        <v>264</v>
      </c>
      <c r="C37" s="187" t="s">
        <v>191</v>
      </c>
      <c r="D37" s="188" t="s">
        <v>114</v>
      </c>
      <c r="E37" s="173" t="str">
        <f>Q10</f>
        <v/>
      </c>
      <c r="F37" s="189" t="s">
        <v>265</v>
      </c>
      <c r="G37" s="172"/>
      <c r="H37" s="173">
        <f>IF(기본정보!H12=1,0.4,0.2)</f>
        <v>0.2</v>
      </c>
      <c r="I37" s="172"/>
      <c r="J37" s="192">
        <v>3</v>
      </c>
      <c r="K37" s="199"/>
      <c r="L37" s="199">
        <f>H37/(IF(I37="",1,I37)*SQRT(J37))</f>
        <v>0.11547005383792516</v>
      </c>
      <c r="M37" s="189" t="s">
        <v>265</v>
      </c>
      <c r="N37" s="190" t="s">
        <v>266</v>
      </c>
      <c r="O37" s="184" t="e">
        <f ca="1">E36</f>
        <v>#N/A</v>
      </c>
      <c r="P37" s="171" t="s">
        <v>267</v>
      </c>
      <c r="Q37" s="183" t="e">
        <f ca="1">-O37*1000</f>
        <v>#N/A</v>
      </c>
      <c r="R37" s="171" t="s">
        <v>193</v>
      </c>
      <c r="S37" s="191" t="e">
        <f t="shared" ca="1" si="18"/>
        <v>#N/A</v>
      </c>
      <c r="T37" s="171" t="e">
        <f t="shared" ca="1" si="23"/>
        <v>#N/A</v>
      </c>
      <c r="U37" s="173" t="s">
        <v>178</v>
      </c>
      <c r="V37" s="171">
        <v>12</v>
      </c>
      <c r="W37" s="199" t="e">
        <f t="shared" ca="1" si="22"/>
        <v>#N/A</v>
      </c>
      <c r="X37" s="195" t="e">
        <f t="shared" ca="1" si="19"/>
        <v>#N/A</v>
      </c>
      <c r="Y37" s="191" t="e">
        <f t="shared" ca="1" si="20"/>
        <v>#N/A</v>
      </c>
      <c r="Z37" s="191" t="str">
        <f t="shared" si="21"/>
        <v/>
      </c>
      <c r="AA37" s="124"/>
      <c r="AB37" s="124"/>
      <c r="AC37" s="124"/>
    </row>
    <row r="38" spans="1:30" ht="15" customHeight="1">
      <c r="B38" s="217" t="s">
        <v>194</v>
      </c>
      <c r="C38" s="187" t="s">
        <v>195</v>
      </c>
      <c r="D38" s="188" t="s">
        <v>113</v>
      </c>
      <c r="E38" s="193" t="e">
        <f ca="1">OFFSET(R$9,MATCH(K$4,T$10:T$29,0),0)</f>
        <v>#N/A</v>
      </c>
      <c r="F38" s="189" t="s">
        <v>196</v>
      </c>
      <c r="G38" s="184"/>
      <c r="H38" s="184">
        <f>1*10^-6</f>
        <v>9.9999999999999995E-7</v>
      </c>
      <c r="I38" s="172"/>
      <c r="J38" s="192">
        <v>3</v>
      </c>
      <c r="K38" s="317"/>
      <c r="L38" s="317">
        <f>SQRT((H38/SQRT(J38))^2+(H38/SQRT(J38))^2)</f>
        <v>8.1649658092772609E-7</v>
      </c>
      <c r="M38" s="189" t="s">
        <v>187</v>
      </c>
      <c r="N38" s="190" t="s">
        <v>197</v>
      </c>
      <c r="O38" s="173">
        <f>E39</f>
        <v>0.1</v>
      </c>
      <c r="P38" s="171" t="s">
        <v>188</v>
      </c>
      <c r="Q38" s="183">
        <f>-O38*1000</f>
        <v>-100</v>
      </c>
      <c r="R38" s="171" t="s">
        <v>189</v>
      </c>
      <c r="S38" s="191">
        <f t="shared" si="18"/>
        <v>0</v>
      </c>
      <c r="T38" s="171">
        <f t="shared" si="23"/>
        <v>8.1649658092772609E-5</v>
      </c>
      <c r="U38" s="173" t="s">
        <v>178</v>
      </c>
      <c r="V38" s="171">
        <v>100</v>
      </c>
      <c r="W38" s="199">
        <f t="shared" si="22"/>
        <v>0</v>
      </c>
      <c r="X38" s="195">
        <f t="shared" si="19"/>
        <v>0</v>
      </c>
      <c r="Y38" s="191">
        <f t="shared" si="20"/>
        <v>0</v>
      </c>
      <c r="Z38" s="191" t="str">
        <f t="shared" si="21"/>
        <v/>
      </c>
      <c r="AA38" s="124"/>
      <c r="AB38" s="124"/>
      <c r="AC38" s="124"/>
    </row>
    <row r="39" spans="1:30" ht="15" customHeight="1">
      <c r="B39" s="217" t="s">
        <v>199</v>
      </c>
      <c r="C39" s="187" t="s">
        <v>115</v>
      </c>
      <c r="D39" s="188" t="s">
        <v>116</v>
      </c>
      <c r="E39" s="173">
        <f>MAX(S10,0.1)</f>
        <v>0.1</v>
      </c>
      <c r="F39" s="189" t="s">
        <v>192</v>
      </c>
      <c r="G39" s="172"/>
      <c r="H39" s="173">
        <f>IF(기본정보!H12=1,3,1)</f>
        <v>1</v>
      </c>
      <c r="I39" s="172"/>
      <c r="J39" s="192">
        <v>3</v>
      </c>
      <c r="K39" s="199"/>
      <c r="L39" s="199">
        <f>H39/(IF(I39="",1,I39)*SQRT(J39))</f>
        <v>0.57735026918962584</v>
      </c>
      <c r="M39" s="189" t="s">
        <v>192</v>
      </c>
      <c r="N39" s="190" t="s">
        <v>200</v>
      </c>
      <c r="O39" s="193" t="e">
        <f ca="1">E38</f>
        <v>#N/A</v>
      </c>
      <c r="P39" s="171" t="s">
        <v>188</v>
      </c>
      <c r="Q39" s="183" t="e">
        <f ca="1">-O39*1000</f>
        <v>#N/A</v>
      </c>
      <c r="R39" s="171" t="s">
        <v>193</v>
      </c>
      <c r="S39" s="191" t="e">
        <f t="shared" ca="1" si="18"/>
        <v>#N/A</v>
      </c>
      <c r="T39" s="171" t="e">
        <f t="shared" ca="1" si="23"/>
        <v>#N/A</v>
      </c>
      <c r="U39" s="173" t="s">
        <v>178</v>
      </c>
      <c r="V39" s="171">
        <v>12</v>
      </c>
      <c r="W39" s="199" t="e">
        <f t="shared" ca="1" si="22"/>
        <v>#N/A</v>
      </c>
      <c r="X39" s="195" t="e">
        <f t="shared" ca="1" si="19"/>
        <v>#N/A</v>
      </c>
      <c r="Y39" s="191" t="e">
        <f t="shared" ca="1" si="20"/>
        <v>#N/A</v>
      </c>
      <c r="Z39" s="191" t="str">
        <f t="shared" si="21"/>
        <v/>
      </c>
      <c r="AA39" s="124"/>
      <c r="AB39" s="124"/>
      <c r="AC39" s="124"/>
    </row>
    <row r="40" spans="1:30" ht="15" customHeight="1">
      <c r="B40" s="217" t="s">
        <v>202</v>
      </c>
      <c r="C40" s="187" t="s">
        <v>203</v>
      </c>
      <c r="D40" s="188" t="s">
        <v>617</v>
      </c>
      <c r="E40" s="171">
        <v>0</v>
      </c>
      <c r="F40" s="189" t="s">
        <v>177</v>
      </c>
      <c r="G40" s="241"/>
      <c r="H40" s="171">
        <f>O4*1000</f>
        <v>0</v>
      </c>
      <c r="I40" s="171">
        <v>2</v>
      </c>
      <c r="J40" s="192">
        <v>3</v>
      </c>
      <c r="K40" s="199">
        <f>H40/(IF(I40="",1,I40)*SQRT(J40))</f>
        <v>0</v>
      </c>
      <c r="L40" s="199"/>
      <c r="M40" s="173" t="s">
        <v>178</v>
      </c>
      <c r="N40" s="190" t="s">
        <v>200</v>
      </c>
      <c r="O40" s="171"/>
      <c r="P40" s="171"/>
      <c r="Q40" s="183">
        <v>1</v>
      </c>
      <c r="R40" s="171"/>
      <c r="S40" s="191">
        <f t="shared" ref="S40" si="24">ABS(K40*Q40)</f>
        <v>0</v>
      </c>
      <c r="T40" s="171">
        <f t="shared" si="23"/>
        <v>0</v>
      </c>
      <c r="U40" s="173" t="s">
        <v>178</v>
      </c>
      <c r="V40" s="171" t="s">
        <v>270</v>
      </c>
      <c r="W40" s="199">
        <f t="shared" si="22"/>
        <v>0</v>
      </c>
      <c r="X40" s="195">
        <f t="shared" si="19"/>
        <v>0</v>
      </c>
      <c r="Y40" s="191">
        <f t="shared" si="20"/>
        <v>0</v>
      </c>
      <c r="Z40" s="191" t="str">
        <f t="shared" si="21"/>
        <v/>
      </c>
      <c r="AA40" s="124"/>
      <c r="AB40" s="124"/>
      <c r="AC40" s="124"/>
    </row>
    <row r="41" spans="1:30" ht="15" customHeight="1">
      <c r="B41" s="217" t="s">
        <v>575</v>
      </c>
      <c r="C41" s="187" t="s">
        <v>204</v>
      </c>
      <c r="D41" s="188" t="s">
        <v>273</v>
      </c>
      <c r="E41" s="215" t="e">
        <f ca="1">E34-E35-(E36*E37+E38*E39)*K4</f>
        <v>#N/A</v>
      </c>
      <c r="F41" s="189" t="s">
        <v>177</v>
      </c>
      <c r="G41" s="235"/>
      <c r="H41" s="236"/>
      <c r="I41" s="235"/>
      <c r="J41" s="235"/>
      <c r="K41" s="235"/>
      <c r="L41" s="235"/>
      <c r="M41" s="235"/>
      <c r="N41" s="235"/>
      <c r="O41" s="235"/>
      <c r="P41" s="235"/>
      <c r="Q41" s="235"/>
      <c r="R41" s="237"/>
      <c r="S41" s="194" t="e">
        <f ca="1">SQRT(SUMSQ(S34:S40))</f>
        <v>#N/A</v>
      </c>
      <c r="T41" s="194" t="e">
        <f ca="1">SQRT(SUMSQ(T34:T40))</f>
        <v>#N/A</v>
      </c>
      <c r="U41" s="173" t="s">
        <v>185</v>
      </c>
      <c r="V41" s="185" t="e">
        <f ca="1">IF(X41=0,"∞",ROUNDDOWN(W41^4/X41,0))</f>
        <v>#N/A</v>
      </c>
      <c r="W41" s="238" t="e">
        <f ca="1">SQRT(SUMSQ(W34:W40))</f>
        <v>#N/A</v>
      </c>
      <c r="X41" s="315" t="e">
        <f ca="1">SUM(X34:X40)</f>
        <v>#N/A</v>
      </c>
      <c r="Y41" s="238" t="e">
        <f ca="1">SQRT(SUMSQ(Y34:Y40))</f>
        <v>#N/A</v>
      </c>
      <c r="Z41" s="238" t="e">
        <f ca="1">SQRT(SUMSQ(Z34:Z40))</f>
        <v>#N/A</v>
      </c>
      <c r="AA41" s="124"/>
      <c r="AB41" s="124"/>
      <c r="AC41" s="124"/>
    </row>
    <row r="42" spans="1:30" ht="15" customHeight="1">
      <c r="L42" s="124"/>
      <c r="U42" s="124"/>
      <c r="V42" s="124"/>
      <c r="W42" s="124"/>
      <c r="X42" s="124"/>
      <c r="Y42" s="124"/>
      <c r="AC42" s="124"/>
    </row>
    <row r="43" spans="1:30" ht="15" customHeight="1">
      <c r="B43" s="218"/>
      <c r="C43" s="538" t="s">
        <v>278</v>
      </c>
      <c r="D43" s="539"/>
      <c r="E43" s="539"/>
      <c r="F43" s="539"/>
      <c r="G43" s="540"/>
      <c r="H43" s="305" t="s">
        <v>206</v>
      </c>
      <c r="I43" s="305" t="s">
        <v>76</v>
      </c>
      <c r="J43" s="538" t="s">
        <v>572</v>
      </c>
      <c r="K43" s="539"/>
      <c r="L43" s="539"/>
      <c r="M43" s="540"/>
      <c r="N43" s="312" t="s">
        <v>609</v>
      </c>
      <c r="O43" s="538" t="s">
        <v>279</v>
      </c>
      <c r="P43" s="539"/>
      <c r="Q43" s="539"/>
      <c r="R43" s="533" t="s">
        <v>607</v>
      </c>
      <c r="S43" s="538" t="s">
        <v>628</v>
      </c>
      <c r="T43" s="539"/>
      <c r="U43" s="540"/>
      <c r="W43" s="124"/>
    </row>
    <row r="44" spans="1:30" ht="15" customHeight="1">
      <c r="B44" s="218"/>
      <c r="C44" s="218">
        <v>1</v>
      </c>
      <c r="D44" s="218">
        <v>2</v>
      </c>
      <c r="E44" s="218" t="s">
        <v>251</v>
      </c>
      <c r="F44" s="218" t="s">
        <v>161</v>
      </c>
      <c r="G44" s="218" t="s">
        <v>280</v>
      </c>
      <c r="H44" s="306" t="s">
        <v>573</v>
      </c>
      <c r="I44" s="306" t="s">
        <v>184</v>
      </c>
      <c r="J44" s="319" t="s">
        <v>208</v>
      </c>
      <c r="K44" s="319" t="s">
        <v>626</v>
      </c>
      <c r="L44" s="305" t="s">
        <v>574</v>
      </c>
      <c r="M44" s="319" t="s">
        <v>627</v>
      </c>
      <c r="N44" s="313"/>
      <c r="O44" s="259" t="s">
        <v>473</v>
      </c>
      <c r="P44" s="217" t="s">
        <v>281</v>
      </c>
      <c r="Q44" s="217" t="s">
        <v>282</v>
      </c>
      <c r="R44" s="534"/>
      <c r="S44" s="318" t="s">
        <v>629</v>
      </c>
      <c r="T44" s="558" t="s">
        <v>631</v>
      </c>
      <c r="U44" s="559"/>
      <c r="W44" s="124"/>
    </row>
    <row r="45" spans="1:30" ht="15" customHeight="1">
      <c r="B45" s="218" t="s">
        <v>205</v>
      </c>
      <c r="C45" s="126" t="e">
        <f ca="1">S41*E56</f>
        <v>#N/A</v>
      </c>
      <c r="D45" s="126" t="e">
        <f ca="1">T41*E56</f>
        <v>#N/A</v>
      </c>
      <c r="E45" s="126">
        <f>K4</f>
        <v>0</v>
      </c>
      <c r="F45" s="128" t="str">
        <f>U41</f>
        <v>μm</v>
      </c>
      <c r="G45" s="133" t="e">
        <f ca="1">SQRT(SUMSQ(C45,D45*E45))/1000</f>
        <v>#N/A</v>
      </c>
      <c r="H45" s="132" t="e">
        <f ca="1">MAX(G45:G46)</f>
        <v>#N/A</v>
      </c>
      <c r="I45" s="161">
        <f>O4</f>
        <v>0</v>
      </c>
      <c r="J45" s="125" t="e">
        <f ca="1">MAX(IF(H45&lt;0.00001,6,IF(H45&lt;0.0001,5,IF(H45&lt;0.001,4,IF(H45&lt;0.01,3,IF(H45&lt;0.1,2,IF(H45&lt;1,1,IF(H45&lt;10,0,IF(H45&lt;100,-1,-2)))))))),0)+K46</f>
        <v>#N/A</v>
      </c>
      <c r="K45" s="125" t="e">
        <f ca="1">MAX(IF(H46&lt;0.00001,6,IF(H46&lt;0.0001,5,IF(H46&lt;0.001,4,IF(H46&lt;0.01,3,IF(H46&lt;0.1,2,IF(H46&lt;1,1,IF(H46&lt;10,0,IF(H46&lt;100,-1,-2)))))))),0)+1</f>
        <v>#N/A</v>
      </c>
      <c r="L45" s="171">
        <f>IFERROR(LEN(I45)-FIND(".",I45),0)</f>
        <v>0</v>
      </c>
      <c r="M45" s="195" t="e">
        <f ca="1">IF(Q46,IF(M46,MIN(J45,L45),J45),L45)</f>
        <v>#N/A</v>
      </c>
      <c r="N45" s="161" t="e">
        <f ca="1">ABS((H45-ROUND(H45,M45))/H45*100)</f>
        <v>#N/A</v>
      </c>
      <c r="O45" s="171" t="e">
        <f ca="1">OFFSET(P49,MATCH(M45,O50:O59,0),0)</f>
        <v>#N/A</v>
      </c>
      <c r="P45" s="171" t="e">
        <f ca="1">OFFSET(P49,MATCH(M45,O50:O59,0),0)</f>
        <v>#N/A</v>
      </c>
      <c r="Q45" s="171" t="str">
        <f ca="1">OFFSET(P49,MATCH(L45,O50:O59,0),0)</f>
        <v>0</v>
      </c>
      <c r="R45" s="129">
        <f ca="1">IFERROR(IF(G45=H45,0,1),0)</f>
        <v>0</v>
      </c>
      <c r="S45" s="134" t="e">
        <f ca="1">TEXT(IF(N45&gt;5,ROUNDUP(H45,M45),ROUND(H45,M45)),O45)</f>
        <v>#N/A</v>
      </c>
      <c r="T45" s="321" t="e">
        <f ca="1">ROUND(H46,K45)</f>
        <v>#N/A</v>
      </c>
      <c r="U45" s="134" t="e">
        <f ca="1">ROUNDUP(IF(G45=H45,D45,D46),3)</f>
        <v>#N/A</v>
      </c>
      <c r="W45" s="124"/>
    </row>
    <row r="46" spans="1:30" ht="15" customHeight="1">
      <c r="B46" s="218" t="s">
        <v>283</v>
      </c>
      <c r="C46" s="127" t="e">
        <f ca="1">$P$4</f>
        <v>#N/A</v>
      </c>
      <c r="D46" s="128" t="e">
        <f ca="1">$Q$4</f>
        <v>#N/A</v>
      </c>
      <c r="E46" s="128">
        <f>K4</f>
        <v>0</v>
      </c>
      <c r="F46" s="128" t="e">
        <f ca="1">$R$4</f>
        <v>#N/A</v>
      </c>
      <c r="G46" s="133" t="e">
        <f ca="1">SQRT(SUMSQ(C46,D46*E46))/1000</f>
        <v>#N/A</v>
      </c>
      <c r="H46" s="132" t="e">
        <f ca="1">IF(H45=G45,C45,C46)</f>
        <v>#N/A</v>
      </c>
      <c r="J46" s="311" t="s">
        <v>589</v>
      </c>
      <c r="K46" s="171">
        <f>IF(O46=TRUE,1,기본정보!$A$47)</f>
        <v>1</v>
      </c>
      <c r="L46" s="311" t="s">
        <v>590</v>
      </c>
      <c r="M46" s="171" t="b">
        <f>IF(O46=TRUE,FALSE,기본정보!$A$52)</f>
        <v>0</v>
      </c>
      <c r="N46" s="311" t="s">
        <v>591</v>
      </c>
      <c r="O46" s="171" t="b">
        <f>기본정보!$A$46=0</f>
        <v>1</v>
      </c>
      <c r="P46" s="322" t="s">
        <v>665</v>
      </c>
      <c r="Q46" s="323" t="b">
        <f>TYPE('교정결과-HY'!$A$1)=2</f>
        <v>1</v>
      </c>
      <c r="T46" s="134" t="e">
        <f ca="1">TEXT(T45,OFFSET(P49,MATCH(K45,O50:O59,0),0))</f>
        <v>#N/A</v>
      </c>
      <c r="U46" s="134" t="e">
        <f ca="1">TEXT(U45,OFFSET(P49,MATCH(3,O50:O59,0),0))</f>
        <v>#N/A</v>
      </c>
      <c r="W46" s="124"/>
    </row>
    <row r="47" spans="1:30" ht="15" customHeight="1">
      <c r="B47" s="122"/>
      <c r="C47" s="122"/>
      <c r="D47" s="122"/>
      <c r="R47" s="121"/>
      <c r="S47" s="121"/>
      <c r="T47" s="121"/>
      <c r="U47" s="121"/>
      <c r="V47" s="124"/>
    </row>
    <row r="48" spans="1:30" ht="15" customHeight="1">
      <c r="B48" s="130" t="s">
        <v>276</v>
      </c>
      <c r="C48" s="121"/>
      <c r="D48" s="121"/>
      <c r="E48" s="121"/>
      <c r="F48" s="121"/>
      <c r="G48" s="121"/>
      <c r="H48" s="121"/>
      <c r="I48" s="187" t="s">
        <v>53</v>
      </c>
      <c r="J48" s="187" t="s">
        <v>164</v>
      </c>
      <c r="O48" s="214" t="s">
        <v>165</v>
      </c>
      <c r="P48" s="214" t="s">
        <v>166</v>
      </c>
      <c r="Q48" s="121"/>
      <c r="R48" s="121"/>
      <c r="V48" s="122"/>
      <c r="AD48" s="124"/>
    </row>
    <row r="49" spans="1:34" ht="15" customHeight="1">
      <c r="B49" s="541" t="s">
        <v>595</v>
      </c>
      <c r="C49" s="542"/>
      <c r="D49" s="533" t="s">
        <v>597</v>
      </c>
      <c r="E49" s="312" t="s">
        <v>598</v>
      </c>
      <c r="F49" s="312" t="s">
        <v>599</v>
      </c>
      <c r="G49" s="312" t="s">
        <v>600</v>
      </c>
      <c r="H49" s="121"/>
      <c r="I49" s="187"/>
      <c r="J49" s="187">
        <v>95.45</v>
      </c>
      <c r="K49" s="121"/>
      <c r="O49" s="233" t="s">
        <v>172</v>
      </c>
      <c r="P49" s="233" t="s">
        <v>173</v>
      </c>
      <c r="Q49" s="121"/>
      <c r="R49" s="121"/>
      <c r="V49" s="122"/>
      <c r="AD49" s="124"/>
    </row>
    <row r="50" spans="1:34" ht="15" customHeight="1">
      <c r="B50" s="313" t="s">
        <v>485</v>
      </c>
      <c r="C50" s="316" t="s">
        <v>596</v>
      </c>
      <c r="D50" s="534"/>
      <c r="E50" s="314" t="e">
        <f ca="1">Y41</f>
        <v>#N/A</v>
      </c>
      <c r="F50" s="314" t="e">
        <f ca="1">Z41</f>
        <v>#N/A</v>
      </c>
      <c r="G50" s="257" t="e">
        <f ca="1">Z41/Y41</f>
        <v>#N/A</v>
      </c>
      <c r="H50" s="121"/>
      <c r="I50" s="171">
        <v>1</v>
      </c>
      <c r="J50" s="171">
        <v>13.97</v>
      </c>
      <c r="K50" s="121"/>
      <c r="O50" s="196">
        <v>0</v>
      </c>
      <c r="P50" s="197" t="s">
        <v>181</v>
      </c>
      <c r="Q50" s="121"/>
      <c r="R50" s="121"/>
      <c r="V50" s="122"/>
      <c r="AD50" s="124"/>
    </row>
    <row r="51" spans="1:34" ht="15" customHeight="1">
      <c r="B51" s="171">
        <v>1</v>
      </c>
      <c r="C51" s="191">
        <f ca="1">IFERROR(LARGE(Y34:Y40,B51),0)</f>
        <v>0</v>
      </c>
      <c r="D51" s="312" t="s">
        <v>471</v>
      </c>
      <c r="E51" s="550" t="e">
        <f ca="1">SQRT(SUMSQ(C53:C58,Z34:Z40))</f>
        <v>#N/A</v>
      </c>
      <c r="F51" s="550"/>
      <c r="G51" s="546" t="e">
        <f ca="1">E51/SQRT(SUMSQ(E52,F52))</f>
        <v>#N/A</v>
      </c>
      <c r="H51" s="121"/>
      <c r="I51" s="171">
        <v>2</v>
      </c>
      <c r="J51" s="171">
        <v>4.53</v>
      </c>
      <c r="K51" s="121"/>
      <c r="O51" s="196">
        <v>1</v>
      </c>
      <c r="P51" s="197" t="s">
        <v>260</v>
      </c>
      <c r="Q51" s="121"/>
      <c r="R51" s="121"/>
      <c r="S51" s="121"/>
      <c r="T51" s="121"/>
      <c r="V51" s="122"/>
      <c r="Z51" s="122"/>
      <c r="AA51" s="122"/>
      <c r="AB51" s="122"/>
      <c r="AH51" s="124"/>
    </row>
    <row r="52" spans="1:34" ht="15" customHeight="1">
      <c r="B52" s="171">
        <v>2</v>
      </c>
      <c r="C52" s="191">
        <f ca="1">IFERROR(LARGE(Y34:Y40,B52),0)</f>
        <v>0</v>
      </c>
      <c r="D52" s="312" t="s">
        <v>601</v>
      </c>
      <c r="E52" s="314">
        <f ca="1">C51</f>
        <v>0</v>
      </c>
      <c r="F52" s="314">
        <f ca="1">C52</f>
        <v>0</v>
      </c>
      <c r="G52" s="547"/>
      <c r="H52" s="121"/>
      <c r="I52" s="171">
        <v>3</v>
      </c>
      <c r="J52" s="171">
        <v>3.31</v>
      </c>
      <c r="K52" s="121"/>
      <c r="O52" s="196">
        <v>2</v>
      </c>
      <c r="P52" s="197" t="s">
        <v>190</v>
      </c>
      <c r="Q52" s="121"/>
      <c r="R52" s="121"/>
      <c r="S52" s="121"/>
      <c r="T52" s="121"/>
      <c r="V52" s="122"/>
      <c r="Z52" s="122"/>
      <c r="AA52" s="122"/>
      <c r="AB52" s="122"/>
      <c r="AH52" s="124"/>
    </row>
    <row r="53" spans="1:34" ht="15" customHeight="1">
      <c r="B53" s="171">
        <v>3</v>
      </c>
      <c r="C53" s="194">
        <f ca="1">IFERROR(LARGE(Y34:Y40,B53),0)</f>
        <v>0</v>
      </c>
      <c r="D53" s="543" t="s">
        <v>277</v>
      </c>
      <c r="E53" s="170" t="s">
        <v>602</v>
      </c>
      <c r="F53" s="170" t="s">
        <v>603</v>
      </c>
      <c r="G53" s="170" t="s">
        <v>604</v>
      </c>
      <c r="H53" s="121"/>
      <c r="I53" s="171">
        <v>4</v>
      </c>
      <c r="J53" s="171">
        <v>2.87</v>
      </c>
      <c r="K53" s="121"/>
      <c r="O53" s="196">
        <v>3</v>
      </c>
      <c r="P53" s="197" t="s">
        <v>268</v>
      </c>
      <c r="Q53" s="121"/>
      <c r="R53" s="121"/>
      <c r="S53" s="121"/>
      <c r="T53" s="121"/>
      <c r="V53" s="122"/>
      <c r="Z53" s="122"/>
      <c r="AA53" s="122"/>
      <c r="AB53" s="122"/>
      <c r="AH53" s="124"/>
    </row>
    <row r="54" spans="1:34" ht="15" customHeight="1">
      <c r="B54" s="171">
        <v>4</v>
      </c>
      <c r="C54" s="194">
        <f ca="1">IFERROR(LARGE(Y34:Y40,B54),0)</f>
        <v>0</v>
      </c>
      <c r="D54" s="543"/>
      <c r="E54" s="171">
        <f ca="1">OFFSET(H33,MATCH(E52,Y34:Y40,0),0)/IF(OFFSET(I33,MATCH(E52,Y34:Y40,0),0)="",1,OFFSET(I33,MATCH(E52,Y34:Y40,0),0))</f>
        <v>9.9999999999999995E-7</v>
      </c>
      <c r="F54" s="171">
        <f ca="1">OFFSET(H33,MATCH(F52,Y34:Y40,0),0)/IF(OFFSET(I33,MATCH(F52,Y34:Y40,0),0)="",1,OFFSET(I33,MATCH(F52,Y34:Y40,0),0))</f>
        <v>9.9999999999999995E-7</v>
      </c>
      <c r="G54" s="314">
        <f ca="1">ABS(E54-F54)/(E54+F54)</f>
        <v>0</v>
      </c>
      <c r="H54" s="121"/>
      <c r="I54" s="171">
        <v>5</v>
      </c>
      <c r="J54" s="171">
        <v>2.65</v>
      </c>
      <c r="K54" s="121"/>
      <c r="O54" s="196">
        <v>4</v>
      </c>
      <c r="P54" s="197" t="s">
        <v>269</v>
      </c>
      <c r="Q54" s="121"/>
      <c r="R54" s="121"/>
      <c r="S54" s="121"/>
      <c r="T54" s="121"/>
      <c r="V54" s="122"/>
      <c r="Z54" s="122"/>
      <c r="AA54" s="122"/>
      <c r="AB54" s="122"/>
      <c r="AH54" s="124"/>
    </row>
    <row r="55" spans="1:34" ht="15" customHeight="1">
      <c r="B55" s="171">
        <v>5</v>
      </c>
      <c r="C55" s="194">
        <f ca="1">IFERROR(LARGE(Y34:Y40,B55),0)</f>
        <v>0</v>
      </c>
      <c r="D55" s="312" t="s">
        <v>605</v>
      </c>
      <c r="E55" s="160" t="e">
        <f ca="1">IF(AND(G50&lt;0.3,G51&lt;0.3),"사다리꼴","정규")</f>
        <v>#N/A</v>
      </c>
      <c r="H55" s="121"/>
      <c r="I55" s="171">
        <v>6</v>
      </c>
      <c r="J55" s="171">
        <v>2.52</v>
      </c>
      <c r="K55" s="121"/>
      <c r="O55" s="196">
        <v>5</v>
      </c>
      <c r="P55" s="197" t="s">
        <v>201</v>
      </c>
      <c r="Q55" s="121"/>
      <c r="R55" s="121"/>
      <c r="S55" s="121"/>
      <c r="T55" s="121"/>
      <c r="V55" s="122"/>
      <c r="Z55" s="122"/>
      <c r="AA55" s="122"/>
      <c r="AB55" s="122"/>
      <c r="AH55" s="124"/>
    </row>
    <row r="56" spans="1:34" ht="15" customHeight="1">
      <c r="B56" s="171">
        <v>6</v>
      </c>
      <c r="C56" s="194">
        <f ca="1">IFERROR(LARGE(Y34:Y40,B56),0)</f>
        <v>0</v>
      </c>
      <c r="D56" s="312" t="s">
        <v>606</v>
      </c>
      <c r="E56" s="171" t="e">
        <f ca="1">IF(E55="정규",IF(OR(V41="∞",V41&gt;=10),2,OFFSET(J49,MATCH(V41,I50:I59,0),0)),ROUND((1-SQRT((1-0.95)*(1-G54^2)))/SQRT((1+G54^2)/6),2))</f>
        <v>#N/A</v>
      </c>
      <c r="H56" s="121"/>
      <c r="I56" s="171">
        <v>7</v>
      </c>
      <c r="J56" s="171">
        <v>2.4300000000000002</v>
      </c>
      <c r="K56" s="121"/>
      <c r="O56" s="196">
        <v>6</v>
      </c>
      <c r="P56" s="197" t="s">
        <v>271</v>
      </c>
      <c r="Q56" s="121"/>
      <c r="R56" s="121"/>
      <c r="S56" s="121"/>
      <c r="T56" s="121"/>
      <c r="V56" s="122"/>
      <c r="Z56" s="122"/>
      <c r="AA56" s="122"/>
      <c r="AB56" s="122"/>
      <c r="AH56" s="124"/>
    </row>
    <row r="57" spans="1:34" ht="15" customHeight="1">
      <c r="B57" s="171">
        <v>7</v>
      </c>
      <c r="C57" s="194">
        <f ca="1">IFERROR(LARGE(Y34:Y40,B57),0)</f>
        <v>0</v>
      </c>
      <c r="D57" s="121"/>
      <c r="E57" s="121"/>
      <c r="F57" s="121"/>
      <c r="G57" s="121"/>
      <c r="H57" s="121"/>
      <c r="I57" s="171">
        <v>8</v>
      </c>
      <c r="J57" s="171">
        <v>2.37</v>
      </c>
      <c r="K57" s="121"/>
      <c r="O57" s="196">
        <v>7</v>
      </c>
      <c r="P57" s="197" t="s">
        <v>272</v>
      </c>
      <c r="Q57" s="121"/>
      <c r="R57" s="121"/>
      <c r="S57" s="121"/>
      <c r="T57" s="121"/>
      <c r="V57" s="122"/>
      <c r="Z57" s="122"/>
      <c r="AA57" s="122"/>
      <c r="AB57" s="122"/>
      <c r="AH57" s="124"/>
    </row>
    <row r="58" spans="1:34" ht="15" customHeight="1">
      <c r="B58" s="171"/>
      <c r="C58" s="194"/>
      <c r="D58" s="121"/>
      <c r="E58" s="121"/>
      <c r="F58" s="121"/>
      <c r="G58" s="121"/>
      <c r="H58" s="121"/>
      <c r="I58" s="171">
        <v>9</v>
      </c>
      <c r="J58" s="171">
        <v>2.3199999999999998</v>
      </c>
      <c r="K58" s="121"/>
      <c r="O58" s="196">
        <v>8</v>
      </c>
      <c r="P58" s="197" t="s">
        <v>274</v>
      </c>
      <c r="V58" s="122"/>
      <c r="W58" s="122"/>
      <c r="X58" s="122"/>
      <c r="Y58" s="122"/>
      <c r="Z58" s="122"/>
      <c r="AA58" s="122"/>
      <c r="AB58" s="122"/>
      <c r="AH58" s="124"/>
    </row>
    <row r="59" spans="1:34" ht="15" customHeight="1">
      <c r="B59" s="121"/>
      <c r="C59" s="121"/>
      <c r="D59" s="121"/>
      <c r="E59" s="121"/>
      <c r="F59" s="121"/>
      <c r="G59" s="121"/>
      <c r="H59" s="121"/>
      <c r="I59" s="171" t="s">
        <v>54</v>
      </c>
      <c r="J59" s="171">
        <v>2</v>
      </c>
      <c r="K59" s="121"/>
      <c r="O59" s="196">
        <v>9</v>
      </c>
      <c r="P59" s="197" t="s">
        <v>275</v>
      </c>
      <c r="V59" s="122"/>
      <c r="W59" s="122"/>
      <c r="X59" s="122"/>
      <c r="Y59" s="122"/>
      <c r="Z59" s="122"/>
      <c r="AA59" s="122"/>
      <c r="AB59" s="122"/>
      <c r="AH59" s="124"/>
    </row>
    <row r="60" spans="1:34" ht="15" customHeight="1">
      <c r="B60" s="122"/>
      <c r="C60" s="122"/>
      <c r="D60" s="122"/>
      <c r="Q60" s="121"/>
      <c r="R60" s="121"/>
      <c r="S60" s="121"/>
      <c r="T60" s="121"/>
      <c r="U60" s="121"/>
      <c r="V60" s="124"/>
    </row>
    <row r="61" spans="1:34" ht="18" customHeight="1">
      <c r="A61" s="275" t="s">
        <v>552</v>
      </c>
    </row>
    <row r="62" spans="1:34" ht="15" customHeight="1">
      <c r="A62" s="118" t="s">
        <v>214</v>
      </c>
      <c r="B62" s="119"/>
      <c r="C62" s="119"/>
      <c r="D62" s="119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</row>
    <row r="63" spans="1:34" ht="24">
      <c r="B63" s="287" t="s">
        <v>154</v>
      </c>
      <c r="C63" s="287" t="s">
        <v>215</v>
      </c>
      <c r="D63" s="287" t="s">
        <v>216</v>
      </c>
      <c r="E63" s="287" t="s">
        <v>108</v>
      </c>
      <c r="F63" s="287" t="s">
        <v>62</v>
      </c>
      <c r="G63" s="287" t="s">
        <v>76</v>
      </c>
      <c r="H63" s="287" t="s">
        <v>60</v>
      </c>
      <c r="I63" s="287" t="s">
        <v>220</v>
      </c>
      <c r="J63" s="287" t="s">
        <v>221</v>
      </c>
      <c r="K63" s="287" t="s">
        <v>222</v>
      </c>
      <c r="L63" s="287" t="s">
        <v>472</v>
      </c>
      <c r="M63" s="287" t="s">
        <v>223</v>
      </c>
      <c r="N63" s="327" t="s">
        <v>666</v>
      </c>
      <c r="O63" s="287" t="s">
        <v>156</v>
      </c>
      <c r="P63" s="287" t="s">
        <v>224</v>
      </c>
      <c r="Q63" s="287" t="s">
        <v>157</v>
      </c>
      <c r="R63" s="287" t="s">
        <v>225</v>
      </c>
      <c r="S63" s="120"/>
      <c r="T63" s="120"/>
      <c r="U63" s="121"/>
    </row>
    <row r="64" spans="1:34" ht="15" customHeight="1">
      <c r="B64" s="171" t="e">
        <f>C64</f>
        <v>#DIV/0!</v>
      </c>
      <c r="C64" s="171" t="e">
        <f>AVERAGE(기본정보!B12:B13)</f>
        <v>#DIV/0!</v>
      </c>
      <c r="D64" s="171">
        <f>MIN(C70:C89)</f>
        <v>0</v>
      </c>
      <c r="E64" s="171">
        <f>MAX(C70:C89)</f>
        <v>0</v>
      </c>
      <c r="F64" s="171">
        <f>Length_5_R2!G4</f>
        <v>0</v>
      </c>
      <c r="G64" s="171">
        <f>Length_5_R2!H4</f>
        <v>0</v>
      </c>
      <c r="H64" s="171">
        <f>Length_5_R2!I4</f>
        <v>0</v>
      </c>
      <c r="I64" s="171">
        <f>IF(H64="inch",25.4,1)</f>
        <v>1</v>
      </c>
      <c r="J64" s="171">
        <f>MIN(T70:T89)</f>
        <v>0</v>
      </c>
      <c r="K64" s="171">
        <f>MAX(T70:T89)</f>
        <v>0</v>
      </c>
      <c r="L64" s="171" t="str">
        <f>TEXT(K64,IF(K64&gt;=1000,"# ###","G/표준"))</f>
        <v>0</v>
      </c>
      <c r="M64" s="171">
        <f>F64*I64</f>
        <v>0</v>
      </c>
      <c r="N64" s="171" t="str">
        <f ca="1">TEXT(M64,OFFSET(P109,MATCH(IFERROR(LEN(M64)-FIND(".",M64),0),O110:O119,0),0))</f>
        <v>0</v>
      </c>
      <c r="O64" s="171">
        <f>G64*I64</f>
        <v>0</v>
      </c>
      <c r="P64" s="171" t="e">
        <f ca="1">OFFSET(Length_5_R2!C3,MATCH($K64,$T70:$T89,0),0)</f>
        <v>#N/A</v>
      </c>
      <c r="Q64" s="171" t="e">
        <f ca="1">OFFSET(Length_5_R2!D3,MATCH($K64,$T70:$T89,0),0)</f>
        <v>#N/A</v>
      </c>
      <c r="R64" s="171" t="e">
        <f ca="1">OFFSET(Length_5_R2!E3,MATCH($K64,$T70:$T89,0),0)</f>
        <v>#N/A</v>
      </c>
      <c r="U64" s="121"/>
    </row>
    <row r="65" spans="1:32" ht="15" customHeight="1">
      <c r="B65" s="119"/>
      <c r="C65" s="119"/>
      <c r="D65" s="119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</row>
    <row r="66" spans="1:32" ht="15" customHeight="1">
      <c r="A66" s="118" t="s">
        <v>226</v>
      </c>
      <c r="C66" s="119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1"/>
      <c r="Y66" s="131" t="s">
        <v>227</v>
      </c>
    </row>
    <row r="67" spans="1:32" ht="15" customHeight="1">
      <c r="B67" s="533" t="s">
        <v>228</v>
      </c>
      <c r="C67" s="535" t="s">
        <v>92</v>
      </c>
      <c r="D67" s="535" t="s">
        <v>60</v>
      </c>
      <c r="E67" s="545" t="s">
        <v>550</v>
      </c>
      <c r="F67" s="545"/>
      <c r="G67" s="545"/>
      <c r="H67" s="545"/>
      <c r="I67" s="545"/>
      <c r="J67" s="545"/>
      <c r="K67" s="548" t="s">
        <v>230</v>
      </c>
      <c r="L67" s="287" t="s">
        <v>231</v>
      </c>
      <c r="M67" s="287" t="s">
        <v>183</v>
      </c>
      <c r="N67" s="538" t="s">
        <v>142</v>
      </c>
      <c r="O67" s="539"/>
      <c r="P67" s="540"/>
      <c r="Q67" s="287" t="s">
        <v>233</v>
      </c>
      <c r="R67" s="179" t="s">
        <v>195</v>
      </c>
      <c r="S67" s="287" t="s">
        <v>235</v>
      </c>
      <c r="T67" s="287" t="s">
        <v>92</v>
      </c>
      <c r="U67" s="287" t="s">
        <v>236</v>
      </c>
      <c r="V67" s="538" t="s">
        <v>237</v>
      </c>
      <c r="W67" s="540"/>
      <c r="X67" s="124"/>
      <c r="Y67" s="552" t="s">
        <v>88</v>
      </c>
      <c r="Z67" s="553"/>
      <c r="AA67" s="554" t="s">
        <v>239</v>
      </c>
      <c r="AB67" s="555"/>
      <c r="AC67" s="555"/>
      <c r="AD67" s="555"/>
      <c r="AE67" s="555"/>
      <c r="AF67" s="555"/>
    </row>
    <row r="68" spans="1:32" ht="15" customHeight="1">
      <c r="B68" s="537"/>
      <c r="C68" s="544"/>
      <c r="D68" s="544"/>
      <c r="E68" s="180" t="s">
        <v>240</v>
      </c>
      <c r="F68" s="289" t="s">
        <v>241</v>
      </c>
      <c r="G68" s="180" t="s">
        <v>109</v>
      </c>
      <c r="H68" s="289" t="s">
        <v>110</v>
      </c>
      <c r="I68" s="180" t="s">
        <v>111</v>
      </c>
      <c r="J68" s="289" t="s">
        <v>242</v>
      </c>
      <c r="K68" s="549"/>
      <c r="L68" s="287" t="s">
        <v>243</v>
      </c>
      <c r="M68" s="287" t="s">
        <v>244</v>
      </c>
      <c r="N68" s="287" t="s">
        <v>245</v>
      </c>
      <c r="O68" s="287" t="s">
        <v>246</v>
      </c>
      <c r="P68" s="287" t="s">
        <v>247</v>
      </c>
      <c r="Q68" s="287" t="s">
        <v>248</v>
      </c>
      <c r="R68" s="287" t="s">
        <v>249</v>
      </c>
      <c r="S68" s="287" t="s">
        <v>250</v>
      </c>
      <c r="T68" s="287" t="s">
        <v>251</v>
      </c>
      <c r="U68" s="287" t="s">
        <v>252</v>
      </c>
      <c r="V68" s="319" t="s">
        <v>638</v>
      </c>
      <c r="W68" s="319" t="s">
        <v>639</v>
      </c>
      <c r="X68" s="124"/>
      <c r="Y68" s="212" t="s">
        <v>254</v>
      </c>
      <c r="Z68" s="212" t="s">
        <v>255</v>
      </c>
      <c r="AA68" s="287" t="s">
        <v>119</v>
      </c>
      <c r="AB68" s="286" t="s">
        <v>236</v>
      </c>
      <c r="AC68" s="287" t="s">
        <v>89</v>
      </c>
      <c r="AD68" s="211" t="s">
        <v>88</v>
      </c>
      <c r="AE68" s="211" t="s">
        <v>257</v>
      </c>
      <c r="AF68" s="211" t="s">
        <v>208</v>
      </c>
    </row>
    <row r="69" spans="1:32" ht="15" customHeight="1">
      <c r="B69" s="534"/>
      <c r="C69" s="536"/>
      <c r="D69" s="536"/>
      <c r="E69" s="289">
        <f>H64</f>
        <v>0</v>
      </c>
      <c r="F69" s="289">
        <f>E69</f>
        <v>0</v>
      </c>
      <c r="G69" s="289">
        <f>F69</f>
        <v>0</v>
      </c>
      <c r="H69" s="289">
        <f>G69</f>
        <v>0</v>
      </c>
      <c r="I69" s="289">
        <f>H69</f>
        <v>0</v>
      </c>
      <c r="J69" s="289">
        <f>I69</f>
        <v>0</v>
      </c>
      <c r="K69" s="287" t="s">
        <v>177</v>
      </c>
      <c r="L69" s="287" t="s">
        <v>177</v>
      </c>
      <c r="M69" s="287" t="s">
        <v>177</v>
      </c>
      <c r="N69" s="213" t="s">
        <v>187</v>
      </c>
      <c r="O69" s="213" t="s">
        <v>187</v>
      </c>
      <c r="P69" s="213" t="s">
        <v>187</v>
      </c>
      <c r="Q69" s="213" t="s">
        <v>192</v>
      </c>
      <c r="R69" s="213" t="s">
        <v>187</v>
      </c>
      <c r="S69" s="213" t="s">
        <v>192</v>
      </c>
      <c r="T69" s="287" t="s">
        <v>177</v>
      </c>
      <c r="U69" s="287" t="s">
        <v>177</v>
      </c>
      <c r="V69" s="319" t="s">
        <v>177</v>
      </c>
      <c r="W69" s="319" t="s">
        <v>177</v>
      </c>
      <c r="X69" s="124"/>
      <c r="Y69" s="212" t="s">
        <v>177</v>
      </c>
      <c r="Z69" s="212" t="s">
        <v>177</v>
      </c>
      <c r="AA69" s="287" t="s">
        <v>177</v>
      </c>
      <c r="AB69" s="287" t="s">
        <v>177</v>
      </c>
      <c r="AC69" s="287" t="s">
        <v>177</v>
      </c>
      <c r="AD69" s="211" t="s">
        <v>177</v>
      </c>
      <c r="AE69" s="240">
        <f>IF(TYPE(MATCH("FAIL",AE70:AE89,0))=16,0,1)</f>
        <v>0</v>
      </c>
      <c r="AF69" s="211" t="s">
        <v>177</v>
      </c>
    </row>
    <row r="70" spans="1:32" ht="15" customHeight="1">
      <c r="B70" s="177" t="b">
        <f>IF(TRIM(Length_5_R2!A4)="",FALSE,TRUE)</f>
        <v>0</v>
      </c>
      <c r="C70" s="171" t="str">
        <f>IF($B70=FALSE,"",VALUE(Length_5_R2!A4))</f>
        <v/>
      </c>
      <c r="D70" s="171" t="str">
        <f>IF($B70=FALSE,"",Length_5_R2!B4)</f>
        <v/>
      </c>
      <c r="E70" s="177" t="str">
        <f>IF(B70=FALSE,"",Length_5_R2!M4)</f>
        <v/>
      </c>
      <c r="F70" s="177" t="str">
        <f>IF(B70=FALSE,"",Length_5_R2!N4)</f>
        <v/>
      </c>
      <c r="G70" s="177" t="str">
        <f>IF(B70=FALSE,"",Length_5_R2!O4)</f>
        <v/>
      </c>
      <c r="H70" s="177" t="str">
        <f>IF(B70=FALSE,"",Length_5_R2!P4)</f>
        <v/>
      </c>
      <c r="I70" s="177" t="str">
        <f>IF(B70=FALSE,"",Length_5_R2!Q4)</f>
        <v/>
      </c>
      <c r="J70" s="171" t="str">
        <f t="shared" ref="J70:J89" si="25">IF(B70=FALSE,"",AVERAGE(E70:I70))</f>
        <v/>
      </c>
      <c r="K70" s="181" t="str">
        <f t="shared" ref="K70:K89" si="26">IF(B70=FALSE,"",STDEV(E70:I70)*I$64)</f>
        <v/>
      </c>
      <c r="L70" s="182" t="str">
        <f>IF(B70=FALSE,"",Length_5_R2!D27)</f>
        <v/>
      </c>
      <c r="M70" s="183" t="str">
        <f>IF(B70=FALSE,"",Calcu!J70*I$64)</f>
        <v/>
      </c>
      <c r="N70" s="184" t="str">
        <f t="shared" ref="N70:N89" si="27">IF(B70=FALSE,"",8*10^-6)</f>
        <v/>
      </c>
      <c r="O70" s="184" t="str">
        <f>IF(B70=FALSE,"",Length_5_R2!K27)</f>
        <v/>
      </c>
      <c r="P70" s="184" t="str">
        <f t="shared" ref="P70:P89" si="28">IF(B70=FALSE,"",AVERAGE(N70:O70))</f>
        <v/>
      </c>
      <c r="Q70" s="171" t="str">
        <f t="shared" ref="Q70:Q89" si="29">IF(B70=FALSE,"",B$64-C$64)</f>
        <v/>
      </c>
      <c r="R70" s="171" t="str">
        <f t="shared" ref="R70:R89" si="30">IF(B70=FALSE,"",N70-O70)</f>
        <v/>
      </c>
      <c r="S70" s="256" t="str">
        <f t="shared" ref="S70:S89" si="31">IF(B70=FALSE,"",AVERAGE(B$64:C$64)-20)</f>
        <v/>
      </c>
      <c r="T70" s="185" t="str">
        <f t="shared" ref="T70:T89" si="32">IF(B70=FALSE,"",C70*I$64)</f>
        <v/>
      </c>
      <c r="U70" s="186" t="str">
        <f t="shared" ref="U70:U89" si="33">IF(B70=FALSE,"",L70-M70-(P70*Q70+R70*S70)*T70)</f>
        <v/>
      </c>
      <c r="V70" s="171" t="str">
        <f>IF($B70=FALSE,"",ROUND(U70,$L$105))</f>
        <v/>
      </c>
      <c r="W70" s="171" t="str">
        <f>IF($B70=FALSE,"",ROUND(T70+V70,$L$105))</f>
        <v/>
      </c>
      <c r="X70" s="124"/>
      <c r="Y70" s="171">
        <f>IF(Length_5_R2!J4&lt;0,ROUNDUP(Length_5_R2!J4*I$64,$L$105),ROUNDDOWN(Length_5_R2!J4*I$64,$L$105))</f>
        <v>0</v>
      </c>
      <c r="Z70" s="171">
        <f>IF(Length_5_R2!K4&lt;0,ROUNDDOWN(Length_5_R2!K4*I$64,$L$105),ROUNDUP(Length_5_R2!K4*I$64,$L$105))</f>
        <v>0</v>
      </c>
      <c r="AA70" s="171" t="e">
        <f t="shared" ref="AA70:AA89" ca="1" si="34">TEXT(T70,IF(T70&gt;=1000,"# ##","")&amp;$P$105)</f>
        <v>#N/A</v>
      </c>
      <c r="AB70" s="174" t="e">
        <f t="shared" ref="AB70:AB89" ca="1" si="35">TEXT(V70,$P$105)</f>
        <v>#N/A</v>
      </c>
      <c r="AC70" s="171" t="e">
        <f t="shared" ref="AC70:AC89" ca="1" si="36">TEXT(W70,IF(W70&gt;=1000,"# ##","")&amp;$P$105)</f>
        <v>#N/A</v>
      </c>
      <c r="AD70" s="171" t="e">
        <f t="shared" ref="AD70:AD89" ca="1" si="37">"± "&amp;TEXT(Z70-T70,P$105)</f>
        <v>#VALUE!</v>
      </c>
      <c r="AE70" s="171" t="str">
        <f>IF($B70=FALSE,"",IF(AND(Y70&lt;=W70,W70&lt;=Z70),"PASS","FAIL"))</f>
        <v/>
      </c>
      <c r="AF70" s="171" t="e">
        <f ca="1">S$105</f>
        <v>#N/A</v>
      </c>
    </row>
    <row r="71" spans="1:32" ht="15" customHeight="1">
      <c r="B71" s="177" t="b">
        <f>IF(TRIM(Length_5_R2!A5)="",FALSE,TRUE)</f>
        <v>0</v>
      </c>
      <c r="C71" s="171" t="str">
        <f>IF($B71=FALSE,"",VALUE(Length_5_R2!A5))</f>
        <v/>
      </c>
      <c r="D71" s="171" t="str">
        <f>IF($B71=FALSE,"",Length_5_R2!B5)</f>
        <v/>
      </c>
      <c r="E71" s="177" t="str">
        <f>IF(B71=FALSE,"",Length_5_R2!M5)</f>
        <v/>
      </c>
      <c r="F71" s="177" t="str">
        <f>IF(B71=FALSE,"",Length_5_R2!N5)</f>
        <v/>
      </c>
      <c r="G71" s="177" t="str">
        <f>IF(B71=FALSE,"",Length_5_R2!O5)</f>
        <v/>
      </c>
      <c r="H71" s="177" t="str">
        <f>IF(B71=FALSE,"",Length_5_R2!P5)</f>
        <v/>
      </c>
      <c r="I71" s="177" t="str">
        <f>IF(B71=FALSE,"",Length_5_R2!Q5)</f>
        <v/>
      </c>
      <c r="J71" s="171" t="str">
        <f t="shared" si="25"/>
        <v/>
      </c>
      <c r="K71" s="181" t="str">
        <f t="shared" si="26"/>
        <v/>
      </c>
      <c r="L71" s="182" t="str">
        <f>IF(B71=FALSE,"",Length_5_R2!D28)</f>
        <v/>
      </c>
      <c r="M71" s="183" t="str">
        <f>IF(B71=FALSE,"",Calcu!J71*I$64)</f>
        <v/>
      </c>
      <c r="N71" s="184" t="str">
        <f t="shared" si="27"/>
        <v/>
      </c>
      <c r="O71" s="184" t="str">
        <f>IF(B71=FALSE,"",Length_5_R2!K28)</f>
        <v/>
      </c>
      <c r="P71" s="184" t="str">
        <f t="shared" si="28"/>
        <v/>
      </c>
      <c r="Q71" s="171" t="str">
        <f t="shared" si="29"/>
        <v/>
      </c>
      <c r="R71" s="171" t="str">
        <f t="shared" si="30"/>
        <v/>
      </c>
      <c r="S71" s="256" t="str">
        <f t="shared" si="31"/>
        <v/>
      </c>
      <c r="T71" s="185" t="str">
        <f t="shared" si="32"/>
        <v/>
      </c>
      <c r="U71" s="186" t="str">
        <f t="shared" si="33"/>
        <v/>
      </c>
      <c r="V71" s="171" t="str">
        <f t="shared" ref="V71:V89" si="38">IF($B71=FALSE,"",ROUND(U71,$L$105))</f>
        <v/>
      </c>
      <c r="W71" s="171" t="str">
        <f t="shared" ref="W71:W89" si="39">IF($B71=FALSE,"",ROUND(T71+V71,$L$105))</f>
        <v/>
      </c>
      <c r="X71" s="124"/>
      <c r="Y71" s="171">
        <f>IF(Length_5_R2!J5&lt;0,ROUNDUP(Length_5_R2!J5*I$64,$L$105),ROUNDDOWN(Length_5_R2!J5*I$64,$L$105))</f>
        <v>0</v>
      </c>
      <c r="Z71" s="171">
        <f>IF(Length_5_R2!K5&lt;0,ROUNDDOWN(Length_5_R2!K5*I$64,$L$105),ROUNDUP(Length_5_R2!K5*I$64,$L$105))</f>
        <v>0</v>
      </c>
      <c r="AA71" s="171" t="e">
        <f t="shared" ca="1" si="34"/>
        <v>#N/A</v>
      </c>
      <c r="AB71" s="174" t="e">
        <f t="shared" ca="1" si="35"/>
        <v>#N/A</v>
      </c>
      <c r="AC71" s="171" t="e">
        <f t="shared" ca="1" si="36"/>
        <v>#N/A</v>
      </c>
      <c r="AD71" s="171" t="e">
        <f t="shared" ca="1" si="37"/>
        <v>#VALUE!</v>
      </c>
      <c r="AE71" s="171" t="str">
        <f t="shared" ref="AE71:AE89" si="40">IF($B71=FALSE,"",IF(AND(Y71&lt;=W71,W71&lt;=Z71),"PASS","FAIL"))</f>
        <v/>
      </c>
      <c r="AF71" s="171" t="e">
        <f t="shared" ref="AF71:AF89" ca="1" si="41">S$105</f>
        <v>#N/A</v>
      </c>
    </row>
    <row r="72" spans="1:32" ht="15" customHeight="1">
      <c r="B72" s="177" t="b">
        <f>IF(TRIM(Length_5_R2!A6)="",FALSE,TRUE)</f>
        <v>0</v>
      </c>
      <c r="C72" s="171" t="str">
        <f>IF($B72=FALSE,"",VALUE(Length_5_R2!A6))</f>
        <v/>
      </c>
      <c r="D72" s="171" t="str">
        <f>IF($B72=FALSE,"",Length_5_R2!B6)</f>
        <v/>
      </c>
      <c r="E72" s="177" t="str">
        <f>IF(B72=FALSE,"",Length_5_R2!M6)</f>
        <v/>
      </c>
      <c r="F72" s="177" t="str">
        <f>IF(B72=FALSE,"",Length_5_R2!N6)</f>
        <v/>
      </c>
      <c r="G72" s="177" t="str">
        <f>IF(B72=FALSE,"",Length_5_R2!O6)</f>
        <v/>
      </c>
      <c r="H72" s="177" t="str">
        <f>IF(B72=FALSE,"",Length_5_R2!P6)</f>
        <v/>
      </c>
      <c r="I72" s="177" t="str">
        <f>IF(B72=FALSE,"",Length_5_R2!Q6)</f>
        <v/>
      </c>
      <c r="J72" s="171" t="str">
        <f t="shared" si="25"/>
        <v/>
      </c>
      <c r="K72" s="181" t="str">
        <f t="shared" si="26"/>
        <v/>
      </c>
      <c r="L72" s="182" t="str">
        <f>IF(B72=FALSE,"",Length_5_R2!D29)</f>
        <v/>
      </c>
      <c r="M72" s="183" t="str">
        <f>IF(B72=FALSE,"",Calcu!J72*I$64)</f>
        <v/>
      </c>
      <c r="N72" s="184" t="str">
        <f t="shared" si="27"/>
        <v/>
      </c>
      <c r="O72" s="184" t="str">
        <f>IF(B72=FALSE,"",Length_5_R2!K29)</f>
        <v/>
      </c>
      <c r="P72" s="184" t="str">
        <f t="shared" si="28"/>
        <v/>
      </c>
      <c r="Q72" s="171" t="str">
        <f t="shared" si="29"/>
        <v/>
      </c>
      <c r="R72" s="171" t="str">
        <f t="shared" si="30"/>
        <v/>
      </c>
      <c r="S72" s="256" t="str">
        <f t="shared" si="31"/>
        <v/>
      </c>
      <c r="T72" s="185" t="str">
        <f t="shared" si="32"/>
        <v/>
      </c>
      <c r="U72" s="186" t="str">
        <f t="shared" si="33"/>
        <v/>
      </c>
      <c r="V72" s="171" t="str">
        <f t="shared" si="38"/>
        <v/>
      </c>
      <c r="W72" s="171" t="str">
        <f t="shared" si="39"/>
        <v/>
      </c>
      <c r="X72" s="124"/>
      <c r="Y72" s="171">
        <f>IF(Length_5_R2!J6&lt;0,ROUNDUP(Length_5_R2!J6*I$64,$L$105),ROUNDDOWN(Length_5_R2!J6*I$64,$L$105))</f>
        <v>0</v>
      </c>
      <c r="Z72" s="171">
        <f>IF(Length_5_R2!K6&lt;0,ROUNDDOWN(Length_5_R2!K6*I$64,$L$105),ROUNDUP(Length_5_R2!K6*I$64,$L$105))</f>
        <v>0</v>
      </c>
      <c r="AA72" s="171" t="e">
        <f t="shared" ca="1" si="34"/>
        <v>#N/A</v>
      </c>
      <c r="AB72" s="174" t="e">
        <f t="shared" ca="1" si="35"/>
        <v>#N/A</v>
      </c>
      <c r="AC72" s="171" t="e">
        <f t="shared" ca="1" si="36"/>
        <v>#N/A</v>
      </c>
      <c r="AD72" s="171" t="e">
        <f t="shared" ca="1" si="37"/>
        <v>#VALUE!</v>
      </c>
      <c r="AE72" s="171" t="str">
        <f t="shared" si="40"/>
        <v/>
      </c>
      <c r="AF72" s="171" t="e">
        <f t="shared" ca="1" si="41"/>
        <v>#N/A</v>
      </c>
    </row>
    <row r="73" spans="1:32" ht="15" customHeight="1">
      <c r="B73" s="177" t="b">
        <f>IF(TRIM(Length_5_R2!A7)="",FALSE,TRUE)</f>
        <v>0</v>
      </c>
      <c r="C73" s="171" t="str">
        <f>IF($B73=FALSE,"",VALUE(Length_5_R2!A7))</f>
        <v/>
      </c>
      <c r="D73" s="171" t="str">
        <f>IF($B73=FALSE,"",Length_5_R2!B7)</f>
        <v/>
      </c>
      <c r="E73" s="177" t="str">
        <f>IF(B73=FALSE,"",Length_5_R2!M7)</f>
        <v/>
      </c>
      <c r="F73" s="177" t="str">
        <f>IF(B73=FALSE,"",Length_5_R2!N7)</f>
        <v/>
      </c>
      <c r="G73" s="177" t="str">
        <f>IF(B73=FALSE,"",Length_5_R2!O7)</f>
        <v/>
      </c>
      <c r="H73" s="177" t="str">
        <f>IF(B73=FALSE,"",Length_5_R2!P7)</f>
        <v/>
      </c>
      <c r="I73" s="177" t="str">
        <f>IF(B73=FALSE,"",Length_5_R2!Q7)</f>
        <v/>
      </c>
      <c r="J73" s="171" t="str">
        <f t="shared" si="25"/>
        <v/>
      </c>
      <c r="K73" s="181" t="str">
        <f t="shared" si="26"/>
        <v/>
      </c>
      <c r="L73" s="182" t="str">
        <f>IF(B73=FALSE,"",Length_5_R2!D30)</f>
        <v/>
      </c>
      <c r="M73" s="183" t="str">
        <f>IF(B73=FALSE,"",Calcu!J73*I$64)</f>
        <v/>
      </c>
      <c r="N73" s="184" t="str">
        <f t="shared" si="27"/>
        <v/>
      </c>
      <c r="O73" s="184" t="str">
        <f>IF(B73=FALSE,"",Length_5_R2!K30)</f>
        <v/>
      </c>
      <c r="P73" s="184" t="str">
        <f t="shared" si="28"/>
        <v/>
      </c>
      <c r="Q73" s="171" t="str">
        <f t="shared" si="29"/>
        <v/>
      </c>
      <c r="R73" s="171" t="str">
        <f t="shared" si="30"/>
        <v/>
      </c>
      <c r="S73" s="256" t="str">
        <f t="shared" si="31"/>
        <v/>
      </c>
      <c r="T73" s="185" t="str">
        <f t="shared" si="32"/>
        <v/>
      </c>
      <c r="U73" s="186" t="str">
        <f t="shared" si="33"/>
        <v/>
      </c>
      <c r="V73" s="171" t="str">
        <f t="shared" si="38"/>
        <v/>
      </c>
      <c r="W73" s="171" t="str">
        <f t="shared" si="39"/>
        <v/>
      </c>
      <c r="X73" s="124"/>
      <c r="Y73" s="171">
        <f>IF(Length_5_R2!J7&lt;0,ROUNDUP(Length_5_R2!J7*I$64,$L$105),ROUNDDOWN(Length_5_R2!J7*I$64,$L$105))</f>
        <v>0</v>
      </c>
      <c r="Z73" s="171">
        <f>IF(Length_5_R2!K7&lt;0,ROUNDDOWN(Length_5_R2!K7*I$64,$L$105),ROUNDUP(Length_5_R2!K7*I$64,$L$105))</f>
        <v>0</v>
      </c>
      <c r="AA73" s="171" t="e">
        <f t="shared" ca="1" si="34"/>
        <v>#N/A</v>
      </c>
      <c r="AB73" s="174" t="e">
        <f t="shared" ca="1" si="35"/>
        <v>#N/A</v>
      </c>
      <c r="AC73" s="171" t="e">
        <f t="shared" ca="1" si="36"/>
        <v>#N/A</v>
      </c>
      <c r="AD73" s="171" t="e">
        <f t="shared" ca="1" si="37"/>
        <v>#VALUE!</v>
      </c>
      <c r="AE73" s="171" t="str">
        <f t="shared" si="40"/>
        <v/>
      </c>
      <c r="AF73" s="171" t="e">
        <f t="shared" ca="1" si="41"/>
        <v>#N/A</v>
      </c>
    </row>
    <row r="74" spans="1:32" ht="15" customHeight="1">
      <c r="B74" s="177" t="b">
        <f>IF(TRIM(Length_5_R2!A8)="",FALSE,TRUE)</f>
        <v>0</v>
      </c>
      <c r="C74" s="171" t="str">
        <f>IF($B74=FALSE,"",VALUE(Length_5_R2!A8))</f>
        <v/>
      </c>
      <c r="D74" s="171" t="str">
        <f>IF($B74=FALSE,"",Length_5_R2!B8)</f>
        <v/>
      </c>
      <c r="E74" s="177" t="str">
        <f>IF(B74=FALSE,"",Length_5_R2!M8)</f>
        <v/>
      </c>
      <c r="F74" s="177" t="str">
        <f>IF(B74=FALSE,"",Length_5_R2!N8)</f>
        <v/>
      </c>
      <c r="G74" s="177" t="str">
        <f>IF(B74=FALSE,"",Length_5_R2!O8)</f>
        <v/>
      </c>
      <c r="H74" s="177" t="str">
        <f>IF(B74=FALSE,"",Length_5_R2!P8)</f>
        <v/>
      </c>
      <c r="I74" s="177" t="str">
        <f>IF(B74=FALSE,"",Length_5_R2!Q8)</f>
        <v/>
      </c>
      <c r="J74" s="171" t="str">
        <f t="shared" si="25"/>
        <v/>
      </c>
      <c r="K74" s="181" t="str">
        <f t="shared" si="26"/>
        <v/>
      </c>
      <c r="L74" s="182" t="str">
        <f>IF(B74=FALSE,"",Length_5_R2!D31)</f>
        <v/>
      </c>
      <c r="M74" s="183" t="str">
        <f>IF(B74=FALSE,"",Calcu!J74*I$64)</f>
        <v/>
      </c>
      <c r="N74" s="184" t="str">
        <f t="shared" si="27"/>
        <v/>
      </c>
      <c r="O74" s="184" t="str">
        <f>IF(B74=FALSE,"",Length_5_R2!K31)</f>
        <v/>
      </c>
      <c r="P74" s="184" t="str">
        <f t="shared" si="28"/>
        <v/>
      </c>
      <c r="Q74" s="171" t="str">
        <f t="shared" si="29"/>
        <v/>
      </c>
      <c r="R74" s="171" t="str">
        <f t="shared" si="30"/>
        <v/>
      </c>
      <c r="S74" s="256" t="str">
        <f t="shared" si="31"/>
        <v/>
      </c>
      <c r="T74" s="185" t="str">
        <f t="shared" si="32"/>
        <v/>
      </c>
      <c r="U74" s="186" t="str">
        <f t="shared" si="33"/>
        <v/>
      </c>
      <c r="V74" s="171" t="str">
        <f t="shared" si="38"/>
        <v/>
      </c>
      <c r="W74" s="171" t="str">
        <f t="shared" si="39"/>
        <v/>
      </c>
      <c r="X74" s="124"/>
      <c r="Y74" s="171">
        <f>IF(Length_5_R2!J8&lt;0,ROUNDUP(Length_5_R2!J8*I$64,$L$105),ROUNDDOWN(Length_5_R2!J8*I$64,$L$105))</f>
        <v>0</v>
      </c>
      <c r="Z74" s="171">
        <f>IF(Length_5_R2!K8&lt;0,ROUNDDOWN(Length_5_R2!K8*I$64,$L$105),ROUNDUP(Length_5_R2!K8*I$64,$L$105))</f>
        <v>0</v>
      </c>
      <c r="AA74" s="171" t="e">
        <f t="shared" ca="1" si="34"/>
        <v>#N/A</v>
      </c>
      <c r="AB74" s="174" t="e">
        <f t="shared" ca="1" si="35"/>
        <v>#N/A</v>
      </c>
      <c r="AC74" s="171" t="e">
        <f t="shared" ca="1" si="36"/>
        <v>#N/A</v>
      </c>
      <c r="AD74" s="171" t="e">
        <f t="shared" ca="1" si="37"/>
        <v>#VALUE!</v>
      </c>
      <c r="AE74" s="171" t="str">
        <f t="shared" si="40"/>
        <v/>
      </c>
      <c r="AF74" s="171" t="e">
        <f t="shared" ca="1" si="41"/>
        <v>#N/A</v>
      </c>
    </row>
    <row r="75" spans="1:32" ht="15" customHeight="1">
      <c r="B75" s="177" t="b">
        <f>IF(TRIM(Length_5_R2!A9)="",FALSE,TRUE)</f>
        <v>0</v>
      </c>
      <c r="C75" s="171" t="str">
        <f>IF($B75=FALSE,"",VALUE(Length_5_R2!A9))</f>
        <v/>
      </c>
      <c r="D75" s="171" t="str">
        <f>IF($B75=FALSE,"",Length_5_R2!B9)</f>
        <v/>
      </c>
      <c r="E75" s="177" t="str">
        <f>IF(B75=FALSE,"",Length_5_R2!M9)</f>
        <v/>
      </c>
      <c r="F75" s="177" t="str">
        <f>IF(B75=FALSE,"",Length_5_R2!N9)</f>
        <v/>
      </c>
      <c r="G75" s="177" t="str">
        <f>IF(B75=FALSE,"",Length_5_R2!O9)</f>
        <v/>
      </c>
      <c r="H75" s="177" t="str">
        <f>IF(B75=FALSE,"",Length_5_R2!P9)</f>
        <v/>
      </c>
      <c r="I75" s="177" t="str">
        <f>IF(B75=FALSE,"",Length_5_R2!Q9)</f>
        <v/>
      </c>
      <c r="J75" s="171" t="str">
        <f t="shared" si="25"/>
        <v/>
      </c>
      <c r="K75" s="181" t="str">
        <f t="shared" si="26"/>
        <v/>
      </c>
      <c r="L75" s="182" t="str">
        <f>IF(B75=FALSE,"",Length_5_R2!D32)</f>
        <v/>
      </c>
      <c r="M75" s="183" t="str">
        <f>IF(B75=FALSE,"",Calcu!J75*I$64)</f>
        <v/>
      </c>
      <c r="N75" s="184" t="str">
        <f t="shared" si="27"/>
        <v/>
      </c>
      <c r="O75" s="184" t="str">
        <f>IF(B75=FALSE,"",Length_5_R2!K32)</f>
        <v/>
      </c>
      <c r="P75" s="184" t="str">
        <f t="shared" si="28"/>
        <v/>
      </c>
      <c r="Q75" s="171" t="str">
        <f t="shared" si="29"/>
        <v/>
      </c>
      <c r="R75" s="171" t="str">
        <f t="shared" si="30"/>
        <v/>
      </c>
      <c r="S75" s="256" t="str">
        <f t="shared" si="31"/>
        <v/>
      </c>
      <c r="T75" s="185" t="str">
        <f t="shared" si="32"/>
        <v/>
      </c>
      <c r="U75" s="186" t="str">
        <f t="shared" si="33"/>
        <v/>
      </c>
      <c r="V75" s="171" t="str">
        <f t="shared" si="38"/>
        <v/>
      </c>
      <c r="W75" s="171" t="str">
        <f t="shared" si="39"/>
        <v/>
      </c>
      <c r="X75" s="124"/>
      <c r="Y75" s="171">
        <f>IF(Length_5_R2!J9&lt;0,ROUNDUP(Length_5_R2!J9*I$64,$L$105),ROUNDDOWN(Length_5_R2!J9*I$64,$L$105))</f>
        <v>0</v>
      </c>
      <c r="Z75" s="171">
        <f>IF(Length_5_R2!K9&lt;0,ROUNDDOWN(Length_5_R2!K9*I$64,$L$105),ROUNDUP(Length_5_R2!K9*I$64,$L$105))</f>
        <v>0</v>
      </c>
      <c r="AA75" s="171" t="e">
        <f t="shared" ca="1" si="34"/>
        <v>#N/A</v>
      </c>
      <c r="AB75" s="174" t="e">
        <f t="shared" ca="1" si="35"/>
        <v>#N/A</v>
      </c>
      <c r="AC75" s="171" t="e">
        <f t="shared" ca="1" si="36"/>
        <v>#N/A</v>
      </c>
      <c r="AD75" s="171" t="e">
        <f t="shared" ca="1" si="37"/>
        <v>#VALUE!</v>
      </c>
      <c r="AE75" s="171" t="str">
        <f t="shared" si="40"/>
        <v/>
      </c>
      <c r="AF75" s="171" t="e">
        <f t="shared" ca="1" si="41"/>
        <v>#N/A</v>
      </c>
    </row>
    <row r="76" spans="1:32" ht="15" customHeight="1">
      <c r="B76" s="177" t="b">
        <f>IF(TRIM(Length_5_R2!A10)="",FALSE,TRUE)</f>
        <v>0</v>
      </c>
      <c r="C76" s="171" t="str">
        <f>IF($B76=FALSE,"",VALUE(Length_5_R2!A10))</f>
        <v/>
      </c>
      <c r="D76" s="171" t="str">
        <f>IF($B76=FALSE,"",Length_5_R2!B10)</f>
        <v/>
      </c>
      <c r="E76" s="177" t="str">
        <f>IF(B76=FALSE,"",Length_5_R2!M10)</f>
        <v/>
      </c>
      <c r="F76" s="177" t="str">
        <f>IF(B76=FALSE,"",Length_5_R2!N10)</f>
        <v/>
      </c>
      <c r="G76" s="177" t="str">
        <f>IF(B76=FALSE,"",Length_5_R2!O10)</f>
        <v/>
      </c>
      <c r="H76" s="177" t="str">
        <f>IF(B76=FALSE,"",Length_5_R2!P10)</f>
        <v/>
      </c>
      <c r="I76" s="177" t="str">
        <f>IF(B76=FALSE,"",Length_5_R2!Q10)</f>
        <v/>
      </c>
      <c r="J76" s="171" t="str">
        <f t="shared" si="25"/>
        <v/>
      </c>
      <c r="K76" s="181" t="str">
        <f t="shared" si="26"/>
        <v/>
      </c>
      <c r="L76" s="182" t="str">
        <f>IF(B76=FALSE,"",Length_5_R2!D33)</f>
        <v/>
      </c>
      <c r="M76" s="183" t="str">
        <f>IF(B76=FALSE,"",Calcu!J76*I$64)</f>
        <v/>
      </c>
      <c r="N76" s="184" t="str">
        <f t="shared" si="27"/>
        <v/>
      </c>
      <c r="O76" s="184" t="str">
        <f>IF(B76=FALSE,"",Length_5_R2!K33)</f>
        <v/>
      </c>
      <c r="P76" s="184" t="str">
        <f t="shared" si="28"/>
        <v/>
      </c>
      <c r="Q76" s="171" t="str">
        <f t="shared" si="29"/>
        <v/>
      </c>
      <c r="R76" s="171" t="str">
        <f t="shared" si="30"/>
        <v/>
      </c>
      <c r="S76" s="256" t="str">
        <f t="shared" si="31"/>
        <v/>
      </c>
      <c r="T76" s="185" t="str">
        <f t="shared" si="32"/>
        <v/>
      </c>
      <c r="U76" s="186" t="str">
        <f t="shared" si="33"/>
        <v/>
      </c>
      <c r="V76" s="171" t="str">
        <f t="shared" si="38"/>
        <v/>
      </c>
      <c r="W76" s="171" t="str">
        <f t="shared" si="39"/>
        <v/>
      </c>
      <c r="X76" s="124"/>
      <c r="Y76" s="171">
        <f>IF(Length_5_R2!J10&lt;0,ROUNDUP(Length_5_R2!J10*I$64,$L$105),ROUNDDOWN(Length_5_R2!J10*I$64,$L$105))</f>
        <v>0</v>
      </c>
      <c r="Z76" s="171">
        <f>IF(Length_5_R2!K10&lt;0,ROUNDDOWN(Length_5_R2!K10*I$64,$L$105),ROUNDUP(Length_5_R2!K10*I$64,$L$105))</f>
        <v>0</v>
      </c>
      <c r="AA76" s="171" t="e">
        <f t="shared" ca="1" si="34"/>
        <v>#N/A</v>
      </c>
      <c r="AB76" s="174" t="e">
        <f t="shared" ca="1" si="35"/>
        <v>#N/A</v>
      </c>
      <c r="AC76" s="171" t="e">
        <f t="shared" ca="1" si="36"/>
        <v>#N/A</v>
      </c>
      <c r="AD76" s="171" t="e">
        <f t="shared" ca="1" si="37"/>
        <v>#VALUE!</v>
      </c>
      <c r="AE76" s="171" t="str">
        <f t="shared" si="40"/>
        <v/>
      </c>
      <c r="AF76" s="171" t="e">
        <f t="shared" ca="1" si="41"/>
        <v>#N/A</v>
      </c>
    </row>
    <row r="77" spans="1:32" ht="15" customHeight="1">
      <c r="B77" s="177" t="b">
        <f>IF(TRIM(Length_5_R2!A11)="",FALSE,TRUE)</f>
        <v>0</v>
      </c>
      <c r="C77" s="171" t="str">
        <f>IF($B77=FALSE,"",VALUE(Length_5_R2!A11))</f>
        <v/>
      </c>
      <c r="D77" s="171" t="str">
        <f>IF($B77=FALSE,"",Length_5_R2!B11)</f>
        <v/>
      </c>
      <c r="E77" s="177" t="str">
        <f>IF(B77=FALSE,"",Length_5_R2!M11)</f>
        <v/>
      </c>
      <c r="F77" s="177" t="str">
        <f>IF(B77=FALSE,"",Length_5_R2!N11)</f>
        <v/>
      </c>
      <c r="G77" s="177" t="str">
        <f>IF(B77=FALSE,"",Length_5_R2!O11)</f>
        <v/>
      </c>
      <c r="H77" s="177" t="str">
        <f>IF(B77=FALSE,"",Length_5_R2!P11)</f>
        <v/>
      </c>
      <c r="I77" s="177" t="str">
        <f>IF(B77=FALSE,"",Length_5_R2!Q11)</f>
        <v/>
      </c>
      <c r="J77" s="171" t="str">
        <f t="shared" si="25"/>
        <v/>
      </c>
      <c r="K77" s="181" t="str">
        <f t="shared" si="26"/>
        <v/>
      </c>
      <c r="L77" s="182" t="str">
        <f>IF(B77=FALSE,"",Length_5_R2!D34)</f>
        <v/>
      </c>
      <c r="M77" s="183" t="str">
        <f>IF(B77=FALSE,"",Calcu!J77*I$64)</f>
        <v/>
      </c>
      <c r="N77" s="184" t="str">
        <f t="shared" si="27"/>
        <v/>
      </c>
      <c r="O77" s="184" t="str">
        <f>IF(B77=FALSE,"",Length_5_R2!K34)</f>
        <v/>
      </c>
      <c r="P77" s="184" t="str">
        <f t="shared" si="28"/>
        <v/>
      </c>
      <c r="Q77" s="171" t="str">
        <f t="shared" si="29"/>
        <v/>
      </c>
      <c r="R77" s="171" t="str">
        <f t="shared" si="30"/>
        <v/>
      </c>
      <c r="S77" s="256" t="str">
        <f t="shared" si="31"/>
        <v/>
      </c>
      <c r="T77" s="185" t="str">
        <f t="shared" si="32"/>
        <v/>
      </c>
      <c r="U77" s="186" t="str">
        <f t="shared" si="33"/>
        <v/>
      </c>
      <c r="V77" s="171" t="str">
        <f t="shared" si="38"/>
        <v/>
      </c>
      <c r="W77" s="171" t="str">
        <f t="shared" si="39"/>
        <v/>
      </c>
      <c r="X77" s="124"/>
      <c r="Y77" s="171">
        <f>IF(Length_5_R2!J11&lt;0,ROUNDUP(Length_5_R2!J11*I$64,$L$105),ROUNDDOWN(Length_5_R2!J11*I$64,$L$105))</f>
        <v>0</v>
      </c>
      <c r="Z77" s="171">
        <f>IF(Length_5_R2!K11&lt;0,ROUNDDOWN(Length_5_R2!K11*I$64,$L$105),ROUNDUP(Length_5_R2!K11*I$64,$L$105))</f>
        <v>0</v>
      </c>
      <c r="AA77" s="171" t="e">
        <f t="shared" ca="1" si="34"/>
        <v>#N/A</v>
      </c>
      <c r="AB77" s="174" t="e">
        <f t="shared" ca="1" si="35"/>
        <v>#N/A</v>
      </c>
      <c r="AC77" s="171" t="e">
        <f t="shared" ca="1" si="36"/>
        <v>#N/A</v>
      </c>
      <c r="AD77" s="171" t="e">
        <f t="shared" ca="1" si="37"/>
        <v>#VALUE!</v>
      </c>
      <c r="AE77" s="171" t="str">
        <f t="shared" si="40"/>
        <v/>
      </c>
      <c r="AF77" s="171" t="e">
        <f t="shared" ca="1" si="41"/>
        <v>#N/A</v>
      </c>
    </row>
    <row r="78" spans="1:32" ht="15" customHeight="1">
      <c r="B78" s="177" t="b">
        <f>IF(TRIM(Length_5_R2!A12)="",FALSE,TRUE)</f>
        <v>0</v>
      </c>
      <c r="C78" s="171" t="str">
        <f>IF($B78=FALSE,"",VALUE(Length_5_R2!A12))</f>
        <v/>
      </c>
      <c r="D78" s="171" t="str">
        <f>IF($B78=FALSE,"",Length_5_R2!B12)</f>
        <v/>
      </c>
      <c r="E78" s="177" t="str">
        <f>IF(B78=FALSE,"",Length_5_R2!M12)</f>
        <v/>
      </c>
      <c r="F78" s="177" t="str">
        <f>IF(B78=FALSE,"",Length_5_R2!N12)</f>
        <v/>
      </c>
      <c r="G78" s="177" t="str">
        <f>IF(B78=FALSE,"",Length_5_R2!O12)</f>
        <v/>
      </c>
      <c r="H78" s="177" t="str">
        <f>IF(B78=FALSE,"",Length_5_R2!P12)</f>
        <v/>
      </c>
      <c r="I78" s="177" t="str">
        <f>IF(B78=FALSE,"",Length_5_R2!Q12)</f>
        <v/>
      </c>
      <c r="J78" s="171" t="str">
        <f t="shared" si="25"/>
        <v/>
      </c>
      <c r="K78" s="181" t="str">
        <f t="shared" si="26"/>
        <v/>
      </c>
      <c r="L78" s="182" t="str">
        <f>IF(B78=FALSE,"",Length_5_R2!D35)</f>
        <v/>
      </c>
      <c r="M78" s="183" t="str">
        <f>IF(B78=FALSE,"",Calcu!J78*I$64)</f>
        <v/>
      </c>
      <c r="N78" s="184" t="str">
        <f t="shared" si="27"/>
        <v/>
      </c>
      <c r="O78" s="184" t="str">
        <f>IF(B78=FALSE,"",Length_5_R2!K35)</f>
        <v/>
      </c>
      <c r="P78" s="184" t="str">
        <f t="shared" si="28"/>
        <v/>
      </c>
      <c r="Q78" s="171" t="str">
        <f t="shared" si="29"/>
        <v/>
      </c>
      <c r="R78" s="171" t="str">
        <f t="shared" si="30"/>
        <v/>
      </c>
      <c r="S78" s="256" t="str">
        <f t="shared" si="31"/>
        <v/>
      </c>
      <c r="T78" s="185" t="str">
        <f t="shared" si="32"/>
        <v/>
      </c>
      <c r="U78" s="186" t="str">
        <f t="shared" si="33"/>
        <v/>
      </c>
      <c r="V78" s="171" t="str">
        <f t="shared" si="38"/>
        <v/>
      </c>
      <c r="W78" s="171" t="str">
        <f t="shared" si="39"/>
        <v/>
      </c>
      <c r="X78" s="124"/>
      <c r="Y78" s="171">
        <f>IF(Length_5_R2!J12&lt;0,ROUNDUP(Length_5_R2!J12*I$64,$L$105),ROUNDDOWN(Length_5_R2!J12*I$64,$L$105))</f>
        <v>0</v>
      </c>
      <c r="Z78" s="171">
        <f>IF(Length_5_R2!K12&lt;0,ROUNDDOWN(Length_5_R2!K12*I$64,$L$105),ROUNDUP(Length_5_R2!K12*I$64,$L$105))</f>
        <v>0</v>
      </c>
      <c r="AA78" s="171" t="e">
        <f t="shared" ca="1" si="34"/>
        <v>#N/A</v>
      </c>
      <c r="AB78" s="174" t="e">
        <f t="shared" ca="1" si="35"/>
        <v>#N/A</v>
      </c>
      <c r="AC78" s="171" t="e">
        <f t="shared" ca="1" si="36"/>
        <v>#N/A</v>
      </c>
      <c r="AD78" s="171" t="e">
        <f t="shared" ca="1" si="37"/>
        <v>#VALUE!</v>
      </c>
      <c r="AE78" s="171" t="str">
        <f t="shared" si="40"/>
        <v/>
      </c>
      <c r="AF78" s="171" t="e">
        <f t="shared" ca="1" si="41"/>
        <v>#N/A</v>
      </c>
    </row>
    <row r="79" spans="1:32" ht="15" customHeight="1">
      <c r="B79" s="177" t="b">
        <f>IF(TRIM(Length_5_R2!A13)="",FALSE,TRUE)</f>
        <v>0</v>
      </c>
      <c r="C79" s="171" t="str">
        <f>IF($B79=FALSE,"",VALUE(Length_5_R2!A13))</f>
        <v/>
      </c>
      <c r="D79" s="171" t="str">
        <f>IF($B79=FALSE,"",Length_5_R2!B13)</f>
        <v/>
      </c>
      <c r="E79" s="177" t="str">
        <f>IF(B79=FALSE,"",Length_5_R2!M13)</f>
        <v/>
      </c>
      <c r="F79" s="177" t="str">
        <f>IF(B79=FALSE,"",Length_5_R2!N13)</f>
        <v/>
      </c>
      <c r="G79" s="177" t="str">
        <f>IF(B79=FALSE,"",Length_5_R2!O13)</f>
        <v/>
      </c>
      <c r="H79" s="177" t="str">
        <f>IF(B79=FALSE,"",Length_5_R2!P13)</f>
        <v/>
      </c>
      <c r="I79" s="177" t="str">
        <f>IF(B79=FALSE,"",Length_5_R2!Q13)</f>
        <v/>
      </c>
      <c r="J79" s="171" t="str">
        <f t="shared" si="25"/>
        <v/>
      </c>
      <c r="K79" s="181" t="str">
        <f t="shared" si="26"/>
        <v/>
      </c>
      <c r="L79" s="182" t="str">
        <f>IF(B79=FALSE,"",Length_5_R2!D36)</f>
        <v/>
      </c>
      <c r="M79" s="183" t="str">
        <f>IF(B79=FALSE,"",Calcu!J79*I$64)</f>
        <v/>
      </c>
      <c r="N79" s="184" t="str">
        <f t="shared" si="27"/>
        <v/>
      </c>
      <c r="O79" s="184" t="str">
        <f>IF(B79=FALSE,"",Length_5_R2!K36)</f>
        <v/>
      </c>
      <c r="P79" s="184" t="str">
        <f t="shared" si="28"/>
        <v/>
      </c>
      <c r="Q79" s="171" t="str">
        <f t="shared" si="29"/>
        <v/>
      </c>
      <c r="R79" s="171" t="str">
        <f t="shared" si="30"/>
        <v/>
      </c>
      <c r="S79" s="256" t="str">
        <f t="shared" si="31"/>
        <v/>
      </c>
      <c r="T79" s="185" t="str">
        <f t="shared" si="32"/>
        <v/>
      </c>
      <c r="U79" s="186" t="str">
        <f t="shared" si="33"/>
        <v/>
      </c>
      <c r="V79" s="171" t="str">
        <f t="shared" si="38"/>
        <v/>
      </c>
      <c r="W79" s="171" t="str">
        <f t="shared" si="39"/>
        <v/>
      </c>
      <c r="X79" s="124"/>
      <c r="Y79" s="171">
        <f>IF(Length_5_R2!J13&lt;0,ROUNDUP(Length_5_R2!J13*I$64,$L$105),ROUNDDOWN(Length_5_R2!J13*I$64,$L$105))</f>
        <v>0</v>
      </c>
      <c r="Z79" s="171">
        <f>IF(Length_5_R2!K13&lt;0,ROUNDDOWN(Length_5_R2!K13*I$64,$L$105),ROUNDUP(Length_5_R2!K13*I$64,$L$105))</f>
        <v>0</v>
      </c>
      <c r="AA79" s="171" t="e">
        <f t="shared" ca="1" si="34"/>
        <v>#N/A</v>
      </c>
      <c r="AB79" s="174" t="e">
        <f t="shared" ca="1" si="35"/>
        <v>#N/A</v>
      </c>
      <c r="AC79" s="171" t="e">
        <f t="shared" ca="1" si="36"/>
        <v>#N/A</v>
      </c>
      <c r="AD79" s="171" t="e">
        <f t="shared" ca="1" si="37"/>
        <v>#VALUE!</v>
      </c>
      <c r="AE79" s="171" t="str">
        <f t="shared" si="40"/>
        <v/>
      </c>
      <c r="AF79" s="171" t="e">
        <f t="shared" ca="1" si="41"/>
        <v>#N/A</v>
      </c>
    </row>
    <row r="80" spans="1:32" ht="15" customHeight="1">
      <c r="B80" s="177" t="b">
        <f>IF(TRIM(Length_5_R2!A14)="",FALSE,TRUE)</f>
        <v>0</v>
      </c>
      <c r="C80" s="171" t="str">
        <f>IF($B80=FALSE,"",VALUE(Length_5_R2!A14))</f>
        <v/>
      </c>
      <c r="D80" s="171" t="str">
        <f>IF($B80=FALSE,"",Length_5_R2!B14)</f>
        <v/>
      </c>
      <c r="E80" s="177" t="str">
        <f>IF(B80=FALSE,"",Length_5_R2!M14)</f>
        <v/>
      </c>
      <c r="F80" s="177" t="str">
        <f>IF(B80=FALSE,"",Length_5_R2!N14)</f>
        <v/>
      </c>
      <c r="G80" s="177" t="str">
        <f>IF(B80=FALSE,"",Length_5_R2!O14)</f>
        <v/>
      </c>
      <c r="H80" s="177" t="str">
        <f>IF(B80=FALSE,"",Length_5_R2!P14)</f>
        <v/>
      </c>
      <c r="I80" s="177" t="str">
        <f>IF(B80=FALSE,"",Length_5_R2!Q14)</f>
        <v/>
      </c>
      <c r="J80" s="171" t="str">
        <f t="shared" si="25"/>
        <v/>
      </c>
      <c r="K80" s="181" t="str">
        <f t="shared" si="26"/>
        <v/>
      </c>
      <c r="L80" s="182" t="str">
        <f>IF(B80=FALSE,"",Length_5_R2!D37)</f>
        <v/>
      </c>
      <c r="M80" s="183" t="str">
        <f>IF(B80=FALSE,"",Calcu!J80*I$64)</f>
        <v/>
      </c>
      <c r="N80" s="184" t="str">
        <f t="shared" si="27"/>
        <v/>
      </c>
      <c r="O80" s="184" t="str">
        <f>IF(B80=FALSE,"",Length_5_R2!K37)</f>
        <v/>
      </c>
      <c r="P80" s="184" t="str">
        <f t="shared" si="28"/>
        <v/>
      </c>
      <c r="Q80" s="171" t="str">
        <f t="shared" si="29"/>
        <v/>
      </c>
      <c r="R80" s="171" t="str">
        <f t="shared" si="30"/>
        <v/>
      </c>
      <c r="S80" s="256" t="str">
        <f t="shared" si="31"/>
        <v/>
      </c>
      <c r="T80" s="185" t="str">
        <f t="shared" si="32"/>
        <v/>
      </c>
      <c r="U80" s="186" t="str">
        <f t="shared" si="33"/>
        <v/>
      </c>
      <c r="V80" s="171" t="str">
        <f t="shared" si="38"/>
        <v/>
      </c>
      <c r="W80" s="171" t="str">
        <f t="shared" si="39"/>
        <v/>
      </c>
      <c r="X80" s="124"/>
      <c r="Y80" s="171">
        <f>IF(Length_5_R2!J14&lt;0,ROUNDUP(Length_5_R2!J14*I$64,$L$105),ROUNDDOWN(Length_5_R2!J14*I$64,$L$105))</f>
        <v>0</v>
      </c>
      <c r="Z80" s="171">
        <f>IF(Length_5_R2!K14&lt;0,ROUNDDOWN(Length_5_R2!K14*I$64,$L$105),ROUNDUP(Length_5_R2!K14*I$64,$L$105))</f>
        <v>0</v>
      </c>
      <c r="AA80" s="171" t="e">
        <f t="shared" ca="1" si="34"/>
        <v>#N/A</v>
      </c>
      <c r="AB80" s="174" t="e">
        <f t="shared" ca="1" si="35"/>
        <v>#N/A</v>
      </c>
      <c r="AC80" s="171" t="e">
        <f t="shared" ca="1" si="36"/>
        <v>#N/A</v>
      </c>
      <c r="AD80" s="171" t="e">
        <f t="shared" ca="1" si="37"/>
        <v>#VALUE!</v>
      </c>
      <c r="AE80" s="171" t="str">
        <f t="shared" si="40"/>
        <v/>
      </c>
      <c r="AF80" s="171" t="e">
        <f t="shared" ca="1" si="41"/>
        <v>#N/A</v>
      </c>
    </row>
    <row r="81" spans="1:32" ht="15" customHeight="1">
      <c r="B81" s="177" t="b">
        <f>IF(TRIM(Length_5_R2!A15)="",FALSE,TRUE)</f>
        <v>0</v>
      </c>
      <c r="C81" s="171" t="str">
        <f>IF($B81=FALSE,"",VALUE(Length_5_R2!A15))</f>
        <v/>
      </c>
      <c r="D81" s="171" t="str">
        <f>IF($B81=FALSE,"",Length_5_R2!B15)</f>
        <v/>
      </c>
      <c r="E81" s="177" t="str">
        <f>IF(B81=FALSE,"",Length_5_R2!M15)</f>
        <v/>
      </c>
      <c r="F81" s="177" t="str">
        <f>IF(B81=FALSE,"",Length_5_R2!N15)</f>
        <v/>
      </c>
      <c r="G81" s="177" t="str">
        <f>IF(B81=FALSE,"",Length_5_R2!O15)</f>
        <v/>
      </c>
      <c r="H81" s="177" t="str">
        <f>IF(B81=FALSE,"",Length_5_R2!P15)</f>
        <v/>
      </c>
      <c r="I81" s="177" t="str">
        <f>IF(B81=FALSE,"",Length_5_R2!Q15)</f>
        <v/>
      </c>
      <c r="J81" s="171" t="str">
        <f t="shared" si="25"/>
        <v/>
      </c>
      <c r="K81" s="181" t="str">
        <f t="shared" si="26"/>
        <v/>
      </c>
      <c r="L81" s="182" t="str">
        <f>IF(B81=FALSE,"",Length_5_R2!D38)</f>
        <v/>
      </c>
      <c r="M81" s="183" t="str">
        <f>IF(B81=FALSE,"",Calcu!J81*I$64)</f>
        <v/>
      </c>
      <c r="N81" s="184" t="str">
        <f t="shared" si="27"/>
        <v/>
      </c>
      <c r="O81" s="184" t="str">
        <f>IF(B81=FALSE,"",Length_5_R2!K38)</f>
        <v/>
      </c>
      <c r="P81" s="184" t="str">
        <f t="shared" si="28"/>
        <v/>
      </c>
      <c r="Q81" s="171" t="str">
        <f t="shared" si="29"/>
        <v/>
      </c>
      <c r="R81" s="171" t="str">
        <f t="shared" si="30"/>
        <v/>
      </c>
      <c r="S81" s="256" t="str">
        <f t="shared" si="31"/>
        <v/>
      </c>
      <c r="T81" s="185" t="str">
        <f t="shared" si="32"/>
        <v/>
      </c>
      <c r="U81" s="186" t="str">
        <f t="shared" si="33"/>
        <v/>
      </c>
      <c r="V81" s="171" t="str">
        <f t="shared" si="38"/>
        <v/>
      </c>
      <c r="W81" s="171" t="str">
        <f t="shared" si="39"/>
        <v/>
      </c>
      <c r="X81" s="124"/>
      <c r="Y81" s="171">
        <f>IF(Length_5_R2!J15&lt;0,ROUNDUP(Length_5_R2!J15*I$64,$L$105),ROUNDDOWN(Length_5_R2!J15*I$64,$L$105))</f>
        <v>0</v>
      </c>
      <c r="Z81" s="171">
        <f>IF(Length_5_R2!K15&lt;0,ROUNDDOWN(Length_5_R2!K15*I$64,$L$105),ROUNDUP(Length_5_R2!K15*I$64,$L$105))</f>
        <v>0</v>
      </c>
      <c r="AA81" s="171" t="e">
        <f t="shared" ca="1" si="34"/>
        <v>#N/A</v>
      </c>
      <c r="AB81" s="174" t="e">
        <f t="shared" ca="1" si="35"/>
        <v>#N/A</v>
      </c>
      <c r="AC81" s="171" t="e">
        <f t="shared" ca="1" si="36"/>
        <v>#N/A</v>
      </c>
      <c r="AD81" s="171" t="e">
        <f t="shared" ca="1" si="37"/>
        <v>#VALUE!</v>
      </c>
      <c r="AE81" s="171" t="str">
        <f t="shared" si="40"/>
        <v/>
      </c>
      <c r="AF81" s="171" t="e">
        <f t="shared" ca="1" si="41"/>
        <v>#N/A</v>
      </c>
    </row>
    <row r="82" spans="1:32" ht="15" customHeight="1">
      <c r="B82" s="177" t="b">
        <f>IF(TRIM(Length_5_R2!A16)="",FALSE,TRUE)</f>
        <v>0</v>
      </c>
      <c r="C82" s="171" t="str">
        <f>IF($B82=FALSE,"",VALUE(Length_5_R2!A16))</f>
        <v/>
      </c>
      <c r="D82" s="171" t="str">
        <f>IF($B82=FALSE,"",Length_5_R2!B16)</f>
        <v/>
      </c>
      <c r="E82" s="177" t="str">
        <f>IF(B82=FALSE,"",Length_5_R2!M16)</f>
        <v/>
      </c>
      <c r="F82" s="177" t="str">
        <f>IF(B82=FALSE,"",Length_5_R2!N16)</f>
        <v/>
      </c>
      <c r="G82" s="177" t="str">
        <f>IF(B82=FALSE,"",Length_5_R2!O16)</f>
        <v/>
      </c>
      <c r="H82" s="177" t="str">
        <f>IF(B82=FALSE,"",Length_5_R2!P16)</f>
        <v/>
      </c>
      <c r="I82" s="177" t="str">
        <f>IF(B82=FALSE,"",Length_5_R2!Q16)</f>
        <v/>
      </c>
      <c r="J82" s="171" t="str">
        <f t="shared" si="25"/>
        <v/>
      </c>
      <c r="K82" s="181" t="str">
        <f t="shared" si="26"/>
        <v/>
      </c>
      <c r="L82" s="182" t="str">
        <f>IF(B82=FALSE,"",Length_5_R2!D39)</f>
        <v/>
      </c>
      <c r="M82" s="183" t="str">
        <f>IF(B82=FALSE,"",Calcu!J82*I$64)</f>
        <v/>
      </c>
      <c r="N82" s="184" t="str">
        <f t="shared" si="27"/>
        <v/>
      </c>
      <c r="O82" s="184" t="str">
        <f>IF(B82=FALSE,"",Length_5_R2!K39)</f>
        <v/>
      </c>
      <c r="P82" s="184" t="str">
        <f t="shared" si="28"/>
        <v/>
      </c>
      <c r="Q82" s="171" t="str">
        <f t="shared" si="29"/>
        <v/>
      </c>
      <c r="R82" s="171" t="str">
        <f t="shared" si="30"/>
        <v/>
      </c>
      <c r="S82" s="256" t="str">
        <f t="shared" si="31"/>
        <v/>
      </c>
      <c r="T82" s="185" t="str">
        <f t="shared" si="32"/>
        <v/>
      </c>
      <c r="U82" s="186" t="str">
        <f t="shared" si="33"/>
        <v/>
      </c>
      <c r="V82" s="171" t="str">
        <f t="shared" si="38"/>
        <v/>
      </c>
      <c r="W82" s="171" t="str">
        <f t="shared" si="39"/>
        <v/>
      </c>
      <c r="X82" s="124"/>
      <c r="Y82" s="171">
        <f>IF(Length_5_R2!J16&lt;0,ROUNDUP(Length_5_R2!J16*I$64,$L$105),ROUNDDOWN(Length_5_R2!J16*I$64,$L$105))</f>
        <v>0</v>
      </c>
      <c r="Z82" s="171">
        <f>IF(Length_5_R2!K16&lt;0,ROUNDDOWN(Length_5_R2!K16*I$64,$L$105),ROUNDUP(Length_5_R2!K16*I$64,$L$105))</f>
        <v>0</v>
      </c>
      <c r="AA82" s="171" t="e">
        <f t="shared" ca="1" si="34"/>
        <v>#N/A</v>
      </c>
      <c r="AB82" s="174" t="e">
        <f t="shared" ca="1" si="35"/>
        <v>#N/A</v>
      </c>
      <c r="AC82" s="171" t="e">
        <f t="shared" ca="1" si="36"/>
        <v>#N/A</v>
      </c>
      <c r="AD82" s="171" t="e">
        <f t="shared" ca="1" si="37"/>
        <v>#VALUE!</v>
      </c>
      <c r="AE82" s="171" t="str">
        <f t="shared" si="40"/>
        <v/>
      </c>
      <c r="AF82" s="171" t="e">
        <f t="shared" ca="1" si="41"/>
        <v>#N/A</v>
      </c>
    </row>
    <row r="83" spans="1:32" ht="15" customHeight="1">
      <c r="B83" s="177" t="b">
        <f>IF(TRIM(Length_5_R2!A17)="",FALSE,TRUE)</f>
        <v>0</v>
      </c>
      <c r="C83" s="171" t="str">
        <f>IF($B83=FALSE,"",VALUE(Length_5_R2!A17))</f>
        <v/>
      </c>
      <c r="D83" s="171" t="str">
        <f>IF($B83=FALSE,"",Length_5_R2!B17)</f>
        <v/>
      </c>
      <c r="E83" s="177" t="str">
        <f>IF(B83=FALSE,"",Length_5_R2!M17)</f>
        <v/>
      </c>
      <c r="F83" s="177" t="str">
        <f>IF(B83=FALSE,"",Length_5_R2!N17)</f>
        <v/>
      </c>
      <c r="G83" s="177" t="str">
        <f>IF(B83=FALSE,"",Length_5_R2!O17)</f>
        <v/>
      </c>
      <c r="H83" s="177" t="str">
        <f>IF(B83=FALSE,"",Length_5_R2!P17)</f>
        <v/>
      </c>
      <c r="I83" s="177" t="str">
        <f>IF(B83=FALSE,"",Length_5_R2!Q17)</f>
        <v/>
      </c>
      <c r="J83" s="171" t="str">
        <f t="shared" si="25"/>
        <v/>
      </c>
      <c r="K83" s="181" t="str">
        <f t="shared" si="26"/>
        <v/>
      </c>
      <c r="L83" s="182" t="str">
        <f>IF(B83=FALSE,"",Length_5_R2!D40)</f>
        <v/>
      </c>
      <c r="M83" s="183" t="str">
        <f>IF(B83=FALSE,"",Calcu!J83*I$64)</f>
        <v/>
      </c>
      <c r="N83" s="184" t="str">
        <f t="shared" si="27"/>
        <v/>
      </c>
      <c r="O83" s="184" t="str">
        <f>IF(B83=FALSE,"",Length_5_R2!K40)</f>
        <v/>
      </c>
      <c r="P83" s="184" t="str">
        <f t="shared" si="28"/>
        <v/>
      </c>
      <c r="Q83" s="171" t="str">
        <f t="shared" si="29"/>
        <v/>
      </c>
      <c r="R83" s="171" t="str">
        <f t="shared" si="30"/>
        <v/>
      </c>
      <c r="S83" s="256" t="str">
        <f t="shared" si="31"/>
        <v/>
      </c>
      <c r="T83" s="185" t="str">
        <f t="shared" si="32"/>
        <v/>
      </c>
      <c r="U83" s="186" t="str">
        <f t="shared" si="33"/>
        <v/>
      </c>
      <c r="V83" s="171" t="str">
        <f t="shared" si="38"/>
        <v/>
      </c>
      <c r="W83" s="171" t="str">
        <f t="shared" si="39"/>
        <v/>
      </c>
      <c r="X83" s="124"/>
      <c r="Y83" s="171">
        <f>IF(Length_5_R2!J17&lt;0,ROUNDUP(Length_5_R2!J17*I$64,$L$105),ROUNDDOWN(Length_5_R2!J17*I$64,$L$105))</f>
        <v>0</v>
      </c>
      <c r="Z83" s="171">
        <f>IF(Length_5_R2!K17&lt;0,ROUNDDOWN(Length_5_R2!K17*I$64,$L$105),ROUNDUP(Length_5_R2!K17*I$64,$L$105))</f>
        <v>0</v>
      </c>
      <c r="AA83" s="171" t="e">
        <f t="shared" ca="1" si="34"/>
        <v>#N/A</v>
      </c>
      <c r="AB83" s="174" t="e">
        <f t="shared" ca="1" si="35"/>
        <v>#N/A</v>
      </c>
      <c r="AC83" s="171" t="e">
        <f t="shared" ca="1" si="36"/>
        <v>#N/A</v>
      </c>
      <c r="AD83" s="171" t="e">
        <f t="shared" ca="1" si="37"/>
        <v>#VALUE!</v>
      </c>
      <c r="AE83" s="171" t="str">
        <f t="shared" si="40"/>
        <v/>
      </c>
      <c r="AF83" s="171" t="e">
        <f t="shared" ca="1" si="41"/>
        <v>#N/A</v>
      </c>
    </row>
    <row r="84" spans="1:32" ht="15" customHeight="1">
      <c r="B84" s="177" t="b">
        <f>IF(TRIM(Length_5_R2!A18)="",FALSE,TRUE)</f>
        <v>0</v>
      </c>
      <c r="C84" s="171" t="str">
        <f>IF($B84=FALSE,"",VALUE(Length_5_R2!A18))</f>
        <v/>
      </c>
      <c r="D84" s="171" t="str">
        <f>IF($B84=FALSE,"",Length_5_R2!B18)</f>
        <v/>
      </c>
      <c r="E84" s="177" t="str">
        <f>IF(B84=FALSE,"",Length_5_R2!M18)</f>
        <v/>
      </c>
      <c r="F84" s="177" t="str">
        <f>IF(B84=FALSE,"",Length_5_R2!N18)</f>
        <v/>
      </c>
      <c r="G84" s="177" t="str">
        <f>IF(B84=FALSE,"",Length_5_R2!O18)</f>
        <v/>
      </c>
      <c r="H84" s="177" t="str">
        <f>IF(B84=FALSE,"",Length_5_R2!P18)</f>
        <v/>
      </c>
      <c r="I84" s="177" t="str">
        <f>IF(B84=FALSE,"",Length_5_R2!Q18)</f>
        <v/>
      </c>
      <c r="J84" s="171" t="str">
        <f t="shared" si="25"/>
        <v/>
      </c>
      <c r="K84" s="181" t="str">
        <f t="shared" si="26"/>
        <v/>
      </c>
      <c r="L84" s="182" t="str">
        <f>IF(B84=FALSE,"",Length_5_R2!D41)</f>
        <v/>
      </c>
      <c r="M84" s="183" t="str">
        <f>IF(B84=FALSE,"",Calcu!J84*I$64)</f>
        <v/>
      </c>
      <c r="N84" s="184" t="str">
        <f t="shared" si="27"/>
        <v/>
      </c>
      <c r="O84" s="184" t="str">
        <f>IF(B84=FALSE,"",Length_5_R2!K41)</f>
        <v/>
      </c>
      <c r="P84" s="184" t="str">
        <f t="shared" si="28"/>
        <v/>
      </c>
      <c r="Q84" s="171" t="str">
        <f t="shared" si="29"/>
        <v/>
      </c>
      <c r="R84" s="171" t="str">
        <f t="shared" si="30"/>
        <v/>
      </c>
      <c r="S84" s="256" t="str">
        <f t="shared" si="31"/>
        <v/>
      </c>
      <c r="T84" s="185" t="str">
        <f t="shared" si="32"/>
        <v/>
      </c>
      <c r="U84" s="186" t="str">
        <f t="shared" si="33"/>
        <v/>
      </c>
      <c r="V84" s="171" t="str">
        <f t="shared" si="38"/>
        <v/>
      </c>
      <c r="W84" s="171" t="str">
        <f t="shared" si="39"/>
        <v/>
      </c>
      <c r="X84" s="124"/>
      <c r="Y84" s="171">
        <f>IF(Length_5_R2!J18&lt;0,ROUNDUP(Length_5_R2!J18*I$64,$L$105),ROUNDDOWN(Length_5_R2!J18*I$64,$L$105))</f>
        <v>0</v>
      </c>
      <c r="Z84" s="171">
        <f>IF(Length_5_R2!K18&lt;0,ROUNDDOWN(Length_5_R2!K18*I$64,$L$105),ROUNDUP(Length_5_R2!K18*I$64,$L$105))</f>
        <v>0</v>
      </c>
      <c r="AA84" s="171" t="e">
        <f t="shared" ca="1" si="34"/>
        <v>#N/A</v>
      </c>
      <c r="AB84" s="174" t="e">
        <f t="shared" ca="1" si="35"/>
        <v>#N/A</v>
      </c>
      <c r="AC84" s="171" t="e">
        <f t="shared" ca="1" si="36"/>
        <v>#N/A</v>
      </c>
      <c r="AD84" s="171" t="e">
        <f t="shared" ca="1" si="37"/>
        <v>#VALUE!</v>
      </c>
      <c r="AE84" s="171" t="str">
        <f t="shared" si="40"/>
        <v/>
      </c>
      <c r="AF84" s="171" t="e">
        <f t="shared" ca="1" si="41"/>
        <v>#N/A</v>
      </c>
    </row>
    <row r="85" spans="1:32" ht="15" customHeight="1">
      <c r="B85" s="177" t="b">
        <f>IF(TRIM(Length_5_R2!A19)="",FALSE,TRUE)</f>
        <v>0</v>
      </c>
      <c r="C85" s="171" t="str">
        <f>IF($B85=FALSE,"",VALUE(Length_5_R2!A19))</f>
        <v/>
      </c>
      <c r="D85" s="171" t="str">
        <f>IF($B85=FALSE,"",Length_5_R2!B19)</f>
        <v/>
      </c>
      <c r="E85" s="177" t="str">
        <f>IF(B85=FALSE,"",Length_5_R2!M19)</f>
        <v/>
      </c>
      <c r="F85" s="177" t="str">
        <f>IF(B85=FALSE,"",Length_5_R2!N19)</f>
        <v/>
      </c>
      <c r="G85" s="177" t="str">
        <f>IF(B85=FALSE,"",Length_5_R2!O19)</f>
        <v/>
      </c>
      <c r="H85" s="177" t="str">
        <f>IF(B85=FALSE,"",Length_5_R2!P19)</f>
        <v/>
      </c>
      <c r="I85" s="177" t="str">
        <f>IF(B85=FALSE,"",Length_5_R2!Q19)</f>
        <v/>
      </c>
      <c r="J85" s="171" t="str">
        <f t="shared" si="25"/>
        <v/>
      </c>
      <c r="K85" s="181" t="str">
        <f t="shared" si="26"/>
        <v/>
      </c>
      <c r="L85" s="182" t="str">
        <f>IF(B85=FALSE,"",Length_5_R2!D42)</f>
        <v/>
      </c>
      <c r="M85" s="183" t="str">
        <f>IF(B85=FALSE,"",Calcu!J85*I$64)</f>
        <v/>
      </c>
      <c r="N85" s="184" t="str">
        <f t="shared" si="27"/>
        <v/>
      </c>
      <c r="O85" s="184" t="str">
        <f>IF(B85=FALSE,"",Length_5_R2!K42)</f>
        <v/>
      </c>
      <c r="P85" s="184" t="str">
        <f t="shared" si="28"/>
        <v/>
      </c>
      <c r="Q85" s="171" t="str">
        <f t="shared" si="29"/>
        <v/>
      </c>
      <c r="R85" s="171" t="str">
        <f t="shared" si="30"/>
        <v/>
      </c>
      <c r="S85" s="256" t="str">
        <f t="shared" si="31"/>
        <v/>
      </c>
      <c r="T85" s="185" t="str">
        <f t="shared" si="32"/>
        <v/>
      </c>
      <c r="U85" s="186" t="str">
        <f t="shared" si="33"/>
        <v/>
      </c>
      <c r="V85" s="171" t="str">
        <f t="shared" si="38"/>
        <v/>
      </c>
      <c r="W85" s="171" t="str">
        <f t="shared" si="39"/>
        <v/>
      </c>
      <c r="X85" s="124"/>
      <c r="Y85" s="171">
        <f>IF(Length_5_R2!J19&lt;0,ROUNDUP(Length_5_R2!J19*I$64,$L$105),ROUNDDOWN(Length_5_R2!J19*I$64,$L$105))</f>
        <v>0</v>
      </c>
      <c r="Z85" s="171">
        <f>IF(Length_5_R2!K19&lt;0,ROUNDDOWN(Length_5_R2!K19*I$64,$L$105),ROUNDUP(Length_5_R2!K19*I$64,$L$105))</f>
        <v>0</v>
      </c>
      <c r="AA85" s="171" t="e">
        <f t="shared" ca="1" si="34"/>
        <v>#N/A</v>
      </c>
      <c r="AB85" s="174" t="e">
        <f t="shared" ca="1" si="35"/>
        <v>#N/A</v>
      </c>
      <c r="AC85" s="171" t="e">
        <f t="shared" ca="1" si="36"/>
        <v>#N/A</v>
      </c>
      <c r="AD85" s="171" t="e">
        <f t="shared" ca="1" si="37"/>
        <v>#VALUE!</v>
      </c>
      <c r="AE85" s="171" t="str">
        <f t="shared" si="40"/>
        <v/>
      </c>
      <c r="AF85" s="171" t="e">
        <f t="shared" ca="1" si="41"/>
        <v>#N/A</v>
      </c>
    </row>
    <row r="86" spans="1:32" ht="15" customHeight="1">
      <c r="B86" s="177" t="b">
        <f>IF(TRIM(Length_5_R2!A20)="",FALSE,TRUE)</f>
        <v>0</v>
      </c>
      <c r="C86" s="171" t="str">
        <f>IF($B86=FALSE,"",VALUE(Length_5_R2!A20))</f>
        <v/>
      </c>
      <c r="D86" s="171" t="str">
        <f>IF($B86=FALSE,"",Length_5_R2!B20)</f>
        <v/>
      </c>
      <c r="E86" s="177" t="str">
        <f>IF(B86=FALSE,"",Length_5_R2!M20)</f>
        <v/>
      </c>
      <c r="F86" s="177" t="str">
        <f>IF(B86=FALSE,"",Length_5_R2!N20)</f>
        <v/>
      </c>
      <c r="G86" s="177" t="str">
        <f>IF(B86=FALSE,"",Length_5_R2!O20)</f>
        <v/>
      </c>
      <c r="H86" s="177" t="str">
        <f>IF(B86=FALSE,"",Length_5_R2!P20)</f>
        <v/>
      </c>
      <c r="I86" s="177" t="str">
        <f>IF(B86=FALSE,"",Length_5_R2!Q20)</f>
        <v/>
      </c>
      <c r="J86" s="171" t="str">
        <f t="shared" si="25"/>
        <v/>
      </c>
      <c r="K86" s="181" t="str">
        <f t="shared" si="26"/>
        <v/>
      </c>
      <c r="L86" s="182" t="str">
        <f>IF(B86=FALSE,"",Length_5_R2!D43)</f>
        <v/>
      </c>
      <c r="M86" s="183" t="str">
        <f>IF(B86=FALSE,"",Calcu!J86*I$64)</f>
        <v/>
      </c>
      <c r="N86" s="184" t="str">
        <f t="shared" si="27"/>
        <v/>
      </c>
      <c r="O86" s="184" t="str">
        <f>IF(B86=FALSE,"",Length_5_R2!K43)</f>
        <v/>
      </c>
      <c r="P86" s="184" t="str">
        <f t="shared" si="28"/>
        <v/>
      </c>
      <c r="Q86" s="171" t="str">
        <f t="shared" si="29"/>
        <v/>
      </c>
      <c r="R86" s="171" t="str">
        <f t="shared" si="30"/>
        <v/>
      </c>
      <c r="S86" s="256" t="str">
        <f t="shared" si="31"/>
        <v/>
      </c>
      <c r="T86" s="185" t="str">
        <f t="shared" si="32"/>
        <v/>
      </c>
      <c r="U86" s="186" t="str">
        <f t="shared" si="33"/>
        <v/>
      </c>
      <c r="V86" s="171" t="str">
        <f t="shared" si="38"/>
        <v/>
      </c>
      <c r="W86" s="171" t="str">
        <f t="shared" si="39"/>
        <v/>
      </c>
      <c r="X86" s="124"/>
      <c r="Y86" s="171">
        <f>IF(Length_5_R2!J20&lt;0,ROUNDUP(Length_5_R2!J20*I$64,$L$105),ROUNDDOWN(Length_5_R2!J20*I$64,$L$105))</f>
        <v>0</v>
      </c>
      <c r="Z86" s="171">
        <f>IF(Length_5_R2!K20&lt;0,ROUNDDOWN(Length_5_R2!K20*I$64,$L$105),ROUNDUP(Length_5_R2!K20*I$64,$L$105))</f>
        <v>0</v>
      </c>
      <c r="AA86" s="171" t="e">
        <f t="shared" ca="1" si="34"/>
        <v>#N/A</v>
      </c>
      <c r="AB86" s="174" t="e">
        <f t="shared" ca="1" si="35"/>
        <v>#N/A</v>
      </c>
      <c r="AC86" s="171" t="e">
        <f t="shared" ca="1" si="36"/>
        <v>#N/A</v>
      </c>
      <c r="AD86" s="171" t="e">
        <f t="shared" ca="1" si="37"/>
        <v>#VALUE!</v>
      </c>
      <c r="AE86" s="171" t="str">
        <f t="shared" si="40"/>
        <v/>
      </c>
      <c r="AF86" s="171" t="e">
        <f t="shared" ca="1" si="41"/>
        <v>#N/A</v>
      </c>
    </row>
    <row r="87" spans="1:32" ht="15" customHeight="1">
      <c r="B87" s="177" t="b">
        <f>IF(TRIM(Length_5_R2!A21)="",FALSE,TRUE)</f>
        <v>0</v>
      </c>
      <c r="C87" s="171" t="str">
        <f>IF($B87=FALSE,"",VALUE(Length_5_R2!A21))</f>
        <v/>
      </c>
      <c r="D87" s="171" t="str">
        <f>IF($B87=FALSE,"",Length_5_R2!B21)</f>
        <v/>
      </c>
      <c r="E87" s="177" t="str">
        <f>IF(B87=FALSE,"",Length_5_R2!M21)</f>
        <v/>
      </c>
      <c r="F87" s="177" t="str">
        <f>IF(B87=FALSE,"",Length_5_R2!N21)</f>
        <v/>
      </c>
      <c r="G87" s="177" t="str">
        <f>IF(B87=FALSE,"",Length_5_R2!O21)</f>
        <v/>
      </c>
      <c r="H87" s="177" t="str">
        <f>IF(B87=FALSE,"",Length_5_R2!P21)</f>
        <v/>
      </c>
      <c r="I87" s="177" t="str">
        <f>IF(B87=FALSE,"",Length_5_R2!Q21)</f>
        <v/>
      </c>
      <c r="J87" s="171" t="str">
        <f t="shared" si="25"/>
        <v/>
      </c>
      <c r="K87" s="181" t="str">
        <f t="shared" si="26"/>
        <v/>
      </c>
      <c r="L87" s="182" t="str">
        <f>IF(B87=FALSE,"",Length_5_R2!D44)</f>
        <v/>
      </c>
      <c r="M87" s="183" t="str">
        <f>IF(B87=FALSE,"",Calcu!J87*I$64)</f>
        <v/>
      </c>
      <c r="N87" s="184" t="str">
        <f t="shared" si="27"/>
        <v/>
      </c>
      <c r="O87" s="184" t="str">
        <f>IF(B87=FALSE,"",Length_5_R2!K44)</f>
        <v/>
      </c>
      <c r="P87" s="184" t="str">
        <f t="shared" si="28"/>
        <v/>
      </c>
      <c r="Q87" s="171" t="str">
        <f t="shared" si="29"/>
        <v/>
      </c>
      <c r="R87" s="171" t="str">
        <f t="shared" si="30"/>
        <v/>
      </c>
      <c r="S87" s="256" t="str">
        <f t="shared" si="31"/>
        <v/>
      </c>
      <c r="T87" s="185" t="str">
        <f t="shared" si="32"/>
        <v/>
      </c>
      <c r="U87" s="186" t="str">
        <f t="shared" si="33"/>
        <v/>
      </c>
      <c r="V87" s="171" t="str">
        <f t="shared" si="38"/>
        <v/>
      </c>
      <c r="W87" s="171" t="str">
        <f t="shared" si="39"/>
        <v/>
      </c>
      <c r="X87" s="124"/>
      <c r="Y87" s="171">
        <f>IF(Length_5_R2!J21&lt;0,ROUNDUP(Length_5_R2!J21*I$64,$L$105),ROUNDDOWN(Length_5_R2!J21*I$64,$L$105))</f>
        <v>0</v>
      </c>
      <c r="Z87" s="171">
        <f>IF(Length_5_R2!K21&lt;0,ROUNDDOWN(Length_5_R2!K21*I$64,$L$105),ROUNDUP(Length_5_R2!K21*I$64,$L$105))</f>
        <v>0</v>
      </c>
      <c r="AA87" s="171" t="e">
        <f t="shared" ca="1" si="34"/>
        <v>#N/A</v>
      </c>
      <c r="AB87" s="174" t="e">
        <f t="shared" ca="1" si="35"/>
        <v>#N/A</v>
      </c>
      <c r="AC87" s="171" t="e">
        <f t="shared" ca="1" si="36"/>
        <v>#N/A</v>
      </c>
      <c r="AD87" s="171" t="e">
        <f t="shared" ca="1" si="37"/>
        <v>#VALUE!</v>
      </c>
      <c r="AE87" s="171" t="str">
        <f t="shared" si="40"/>
        <v/>
      </c>
      <c r="AF87" s="171" t="e">
        <f t="shared" ca="1" si="41"/>
        <v>#N/A</v>
      </c>
    </row>
    <row r="88" spans="1:32" ht="15" customHeight="1">
      <c r="B88" s="177" t="b">
        <f>IF(TRIM(Length_5_R2!A22)="",FALSE,TRUE)</f>
        <v>0</v>
      </c>
      <c r="C88" s="171" t="str">
        <f>IF($B88=FALSE,"",VALUE(Length_5_R2!A22))</f>
        <v/>
      </c>
      <c r="D88" s="171" t="str">
        <f>IF($B88=FALSE,"",Length_5_R2!B22)</f>
        <v/>
      </c>
      <c r="E88" s="177" t="str">
        <f>IF(B88=FALSE,"",Length_5_R2!M22)</f>
        <v/>
      </c>
      <c r="F88" s="177" t="str">
        <f>IF(B88=FALSE,"",Length_5_R2!N22)</f>
        <v/>
      </c>
      <c r="G88" s="177" t="str">
        <f>IF(B88=FALSE,"",Length_5_R2!O22)</f>
        <v/>
      </c>
      <c r="H88" s="177" t="str">
        <f>IF(B88=FALSE,"",Length_5_R2!P22)</f>
        <v/>
      </c>
      <c r="I88" s="177" t="str">
        <f>IF(B88=FALSE,"",Length_5_R2!Q22)</f>
        <v/>
      </c>
      <c r="J88" s="171" t="str">
        <f t="shared" si="25"/>
        <v/>
      </c>
      <c r="K88" s="181" t="str">
        <f t="shared" si="26"/>
        <v/>
      </c>
      <c r="L88" s="182" t="str">
        <f>IF(B88=FALSE,"",Length_5_R2!D45)</f>
        <v/>
      </c>
      <c r="M88" s="183" t="str">
        <f>IF(B88=FALSE,"",Calcu!J88*I$64)</f>
        <v/>
      </c>
      <c r="N88" s="184" t="str">
        <f t="shared" si="27"/>
        <v/>
      </c>
      <c r="O88" s="184" t="str">
        <f>IF(B88=FALSE,"",Length_5_R2!K45)</f>
        <v/>
      </c>
      <c r="P88" s="184" t="str">
        <f t="shared" si="28"/>
        <v/>
      </c>
      <c r="Q88" s="171" t="str">
        <f t="shared" si="29"/>
        <v/>
      </c>
      <c r="R88" s="171" t="str">
        <f t="shared" si="30"/>
        <v/>
      </c>
      <c r="S88" s="256" t="str">
        <f t="shared" si="31"/>
        <v/>
      </c>
      <c r="T88" s="185" t="str">
        <f t="shared" si="32"/>
        <v/>
      </c>
      <c r="U88" s="186" t="str">
        <f t="shared" si="33"/>
        <v/>
      </c>
      <c r="V88" s="171" t="str">
        <f t="shared" si="38"/>
        <v/>
      </c>
      <c r="W88" s="171" t="str">
        <f t="shared" si="39"/>
        <v/>
      </c>
      <c r="X88" s="124"/>
      <c r="Y88" s="171">
        <f>IF(Length_5_R2!J22&lt;0,ROUNDUP(Length_5_R2!J22*I$64,$L$105),ROUNDDOWN(Length_5_R2!J22*I$64,$L$105))</f>
        <v>0</v>
      </c>
      <c r="Z88" s="171">
        <f>IF(Length_5_R2!K22&lt;0,ROUNDDOWN(Length_5_R2!K22*I$64,$L$105),ROUNDUP(Length_5_R2!K22*I$64,$L$105))</f>
        <v>0</v>
      </c>
      <c r="AA88" s="171" t="e">
        <f t="shared" ca="1" si="34"/>
        <v>#N/A</v>
      </c>
      <c r="AB88" s="174" t="e">
        <f t="shared" ca="1" si="35"/>
        <v>#N/A</v>
      </c>
      <c r="AC88" s="171" t="e">
        <f t="shared" ca="1" si="36"/>
        <v>#N/A</v>
      </c>
      <c r="AD88" s="171" t="e">
        <f t="shared" ca="1" si="37"/>
        <v>#VALUE!</v>
      </c>
      <c r="AE88" s="171" t="str">
        <f t="shared" si="40"/>
        <v/>
      </c>
      <c r="AF88" s="171" t="e">
        <f t="shared" ca="1" si="41"/>
        <v>#N/A</v>
      </c>
    </row>
    <row r="89" spans="1:32" ht="15" customHeight="1">
      <c r="B89" s="177" t="b">
        <f>IF(TRIM(Length_5_R2!A23)="",FALSE,TRUE)</f>
        <v>0</v>
      </c>
      <c r="C89" s="171" t="str">
        <f>IF($B89=FALSE,"",VALUE(Length_5_R2!A23))</f>
        <v/>
      </c>
      <c r="D89" s="171" t="str">
        <f>IF($B89=FALSE,"",Length_5_R2!B23)</f>
        <v/>
      </c>
      <c r="E89" s="177" t="str">
        <f>IF(B89=FALSE,"",Length_5_R2!M23)</f>
        <v/>
      </c>
      <c r="F89" s="177" t="str">
        <f>IF(B89=FALSE,"",Length_5_R2!N23)</f>
        <v/>
      </c>
      <c r="G89" s="177" t="str">
        <f>IF(B89=FALSE,"",Length_5_R2!O23)</f>
        <v/>
      </c>
      <c r="H89" s="177" t="str">
        <f>IF(B89=FALSE,"",Length_5_R2!P23)</f>
        <v/>
      </c>
      <c r="I89" s="177" t="str">
        <f>IF(B89=FALSE,"",Length_5_R2!Q23)</f>
        <v/>
      </c>
      <c r="J89" s="171" t="str">
        <f t="shared" si="25"/>
        <v/>
      </c>
      <c r="K89" s="181" t="str">
        <f t="shared" si="26"/>
        <v/>
      </c>
      <c r="L89" s="182" t="str">
        <f>IF(B89=FALSE,"",Length_5_R2!D46)</f>
        <v/>
      </c>
      <c r="M89" s="183" t="str">
        <f>IF(B89=FALSE,"",Calcu!J89*I$64)</f>
        <v/>
      </c>
      <c r="N89" s="184" t="str">
        <f t="shared" si="27"/>
        <v/>
      </c>
      <c r="O89" s="184" t="str">
        <f>IF(B89=FALSE,"",Length_5_R2!K46)</f>
        <v/>
      </c>
      <c r="P89" s="184" t="str">
        <f t="shared" si="28"/>
        <v/>
      </c>
      <c r="Q89" s="171" t="str">
        <f t="shared" si="29"/>
        <v/>
      </c>
      <c r="R89" s="171" t="str">
        <f t="shared" si="30"/>
        <v/>
      </c>
      <c r="S89" s="256" t="str">
        <f t="shared" si="31"/>
        <v/>
      </c>
      <c r="T89" s="185" t="str">
        <f t="shared" si="32"/>
        <v/>
      </c>
      <c r="U89" s="186" t="str">
        <f t="shared" si="33"/>
        <v/>
      </c>
      <c r="V89" s="171" t="str">
        <f t="shared" si="38"/>
        <v/>
      </c>
      <c r="W89" s="171" t="str">
        <f t="shared" si="39"/>
        <v/>
      </c>
      <c r="X89" s="124"/>
      <c r="Y89" s="171">
        <f>IF(Length_5_R2!J23&lt;0,ROUNDUP(Length_5_R2!J23*I$64,$L$105),ROUNDDOWN(Length_5_R2!J23*I$64,$L$105))</f>
        <v>0</v>
      </c>
      <c r="Z89" s="171">
        <f>IF(Length_5_R2!K23&lt;0,ROUNDDOWN(Length_5_R2!K23*I$64,$L$105),ROUNDUP(Length_5_R2!K23*I$64,$L$105))</f>
        <v>0</v>
      </c>
      <c r="AA89" s="171" t="e">
        <f t="shared" ca="1" si="34"/>
        <v>#N/A</v>
      </c>
      <c r="AB89" s="174" t="e">
        <f t="shared" ca="1" si="35"/>
        <v>#N/A</v>
      </c>
      <c r="AC89" s="171" t="e">
        <f t="shared" ca="1" si="36"/>
        <v>#N/A</v>
      </c>
      <c r="AD89" s="171" t="e">
        <f t="shared" ca="1" si="37"/>
        <v>#VALUE!</v>
      </c>
      <c r="AE89" s="171" t="str">
        <f t="shared" si="40"/>
        <v/>
      </c>
      <c r="AF89" s="171" t="e">
        <f t="shared" ca="1" si="41"/>
        <v>#N/A</v>
      </c>
    </row>
    <row r="90" spans="1:32" ht="15" customHeight="1">
      <c r="N90" s="120"/>
      <c r="O90" s="120"/>
      <c r="P90" s="120"/>
      <c r="Q90" s="120"/>
      <c r="R90" s="120"/>
      <c r="S90" s="120"/>
      <c r="T90" s="120"/>
      <c r="Y90" s="120"/>
    </row>
    <row r="91" spans="1:32" ht="15" customHeight="1">
      <c r="A91" s="118" t="s">
        <v>258</v>
      </c>
      <c r="C91" s="119"/>
      <c r="D91" s="119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</row>
    <row r="92" spans="1:32" ht="15" customHeight="1">
      <c r="A92" s="118"/>
      <c r="B92" s="533"/>
      <c r="C92" s="533" t="s">
        <v>158</v>
      </c>
      <c r="D92" s="535" t="s">
        <v>159</v>
      </c>
      <c r="E92" s="533" t="s">
        <v>160</v>
      </c>
      <c r="F92" s="533" t="s">
        <v>60</v>
      </c>
      <c r="G92" s="538">
        <v>1</v>
      </c>
      <c r="H92" s="539"/>
      <c r="I92" s="539"/>
      <c r="J92" s="539"/>
      <c r="K92" s="539"/>
      <c r="L92" s="539"/>
      <c r="M92" s="540"/>
      <c r="N92" s="287">
        <v>2</v>
      </c>
      <c r="O92" s="538">
        <v>3</v>
      </c>
      <c r="P92" s="539"/>
      <c r="Q92" s="539"/>
      <c r="R92" s="540"/>
      <c r="S92" s="538">
        <v>4</v>
      </c>
      <c r="T92" s="539"/>
      <c r="U92" s="540"/>
      <c r="V92" s="287">
        <v>5</v>
      </c>
      <c r="W92" s="533" t="s">
        <v>162</v>
      </c>
      <c r="X92" s="533" t="s">
        <v>163</v>
      </c>
      <c r="Y92" s="538" t="s">
        <v>592</v>
      </c>
      <c r="Z92" s="540"/>
      <c r="AA92" s="124"/>
      <c r="AB92" s="124"/>
      <c r="AC92" s="124"/>
    </row>
    <row r="93" spans="1:32" ht="15" customHeight="1">
      <c r="A93" s="118"/>
      <c r="B93" s="534"/>
      <c r="C93" s="534"/>
      <c r="D93" s="536"/>
      <c r="E93" s="534"/>
      <c r="F93" s="534"/>
      <c r="G93" s="304" t="s">
        <v>570</v>
      </c>
      <c r="H93" s="304" t="s">
        <v>167</v>
      </c>
      <c r="I93" s="287" t="s">
        <v>469</v>
      </c>
      <c r="J93" s="287" t="s">
        <v>470</v>
      </c>
      <c r="K93" s="538" t="s">
        <v>162</v>
      </c>
      <c r="L93" s="539"/>
      <c r="M93" s="540"/>
      <c r="N93" s="287" t="s">
        <v>168</v>
      </c>
      <c r="O93" s="538" t="s">
        <v>167</v>
      </c>
      <c r="P93" s="540"/>
      <c r="Q93" s="538" t="s">
        <v>169</v>
      </c>
      <c r="R93" s="540"/>
      <c r="S93" s="538" t="s">
        <v>170</v>
      </c>
      <c r="T93" s="539"/>
      <c r="U93" s="540"/>
      <c r="V93" s="287" t="s">
        <v>171</v>
      </c>
      <c r="W93" s="534"/>
      <c r="X93" s="551"/>
      <c r="Y93" s="312" t="s">
        <v>593</v>
      </c>
      <c r="Z93" s="312" t="s">
        <v>594</v>
      </c>
      <c r="AA93" s="124"/>
      <c r="AB93" s="124"/>
      <c r="AC93" s="124"/>
    </row>
    <row r="94" spans="1:32" ht="15" customHeight="1">
      <c r="B94" s="287" t="s">
        <v>174</v>
      </c>
      <c r="C94" s="187" t="s">
        <v>175</v>
      </c>
      <c r="D94" s="188" t="s">
        <v>176</v>
      </c>
      <c r="E94" s="285" t="e">
        <f ca="1">OFFSET(L$69,MATCH(K$64,T$70:T$89,0),0)</f>
        <v>#N/A</v>
      </c>
      <c r="F94" s="189" t="s">
        <v>177</v>
      </c>
      <c r="G94" s="171" t="e">
        <f ca="1">OFFSET(Length_5_R2!F26,MATCH(E64,C70:C89,0),0)</f>
        <v>#N/A</v>
      </c>
      <c r="H94" s="234" t="e">
        <f ca="1">OFFSET(Length_5_R2!G26,MATCH(E64,C70:C89,0),0)</f>
        <v>#N/A</v>
      </c>
      <c r="I94" s="171" t="e">
        <f ca="1">OFFSET(Length_5_R2!J26,MATCH(E64,C70:C89,0),0)</f>
        <v>#N/A</v>
      </c>
      <c r="J94" s="171" t="e">
        <f ca="1">OFFSET(Length_5_R2!I26,MATCH(E64,C70:C89,0),0)</f>
        <v>#N/A</v>
      </c>
      <c r="K94" s="199" t="e">
        <f ca="1">G94/J94</f>
        <v>#N/A</v>
      </c>
      <c r="L94" s="183" t="e">
        <f ca="1">IF(I94="L=m",H94/1000,H94)/J94</f>
        <v>#N/A</v>
      </c>
      <c r="M94" s="173" t="s">
        <v>145</v>
      </c>
      <c r="N94" s="190" t="s">
        <v>179</v>
      </c>
      <c r="O94" s="171"/>
      <c r="P94" s="171"/>
      <c r="Q94" s="183">
        <v>1</v>
      </c>
      <c r="R94" s="171"/>
      <c r="S94" s="191" t="e">
        <f t="shared" ref="S94:S99" ca="1" si="42">ABS(K94*Q94)</f>
        <v>#N/A</v>
      </c>
      <c r="T94" s="171" t="e">
        <f ca="1">ABS(L94*Q94)</f>
        <v>#N/A</v>
      </c>
      <c r="U94" s="173" t="s">
        <v>145</v>
      </c>
      <c r="V94" s="171" t="s">
        <v>180</v>
      </c>
      <c r="W94" s="199" t="e">
        <f ca="1">SQRT(SUMSQ(S94,T94*K$64))</f>
        <v>#N/A</v>
      </c>
      <c r="X94" s="195">
        <f t="shared" ref="X94:X100" si="43">IF(V94="∞",0,W94^4/V94)</f>
        <v>0</v>
      </c>
      <c r="Y94" s="191" t="str">
        <f t="shared" ref="Y94:Y100" si="44">IF(OR(N94="직사각형",N94="삼각형"),W94,"")</f>
        <v/>
      </c>
      <c r="Z94" s="191" t="e">
        <f t="shared" ref="Z94:Z100" ca="1" si="45">IF(OR(N94="직사각형",N94="삼각형"),"",W94)</f>
        <v>#N/A</v>
      </c>
      <c r="AA94" s="124"/>
      <c r="AB94" s="124"/>
      <c r="AC94" s="124"/>
    </row>
    <row r="95" spans="1:32" ht="15" customHeight="1">
      <c r="B95" s="287" t="s">
        <v>182</v>
      </c>
      <c r="C95" s="187" t="s">
        <v>183</v>
      </c>
      <c r="D95" s="188" t="s">
        <v>186</v>
      </c>
      <c r="E95" s="285" t="e">
        <f ca="1">OFFSET(M$69,MATCH(K$64,T$70:T$89,0),0)</f>
        <v>#N/A</v>
      </c>
      <c r="F95" s="189" t="s">
        <v>177</v>
      </c>
      <c r="G95" s="171"/>
      <c r="H95" s="173">
        <f>IF(MAX(K70:K89)=0,O64*1000,MAX(K70:K89)*1000)</f>
        <v>0</v>
      </c>
      <c r="I95" s="171">
        <f>IF(MAX(K70:K89)=0,2,1)</f>
        <v>2</v>
      </c>
      <c r="J95" s="192">
        <v>5</v>
      </c>
      <c r="K95" s="199">
        <f>H95/(IF(I95="",1,I95)*SQRT(J95))</f>
        <v>0</v>
      </c>
      <c r="L95" s="199"/>
      <c r="M95" s="173" t="s">
        <v>145</v>
      </c>
      <c r="N95" s="190" t="s">
        <v>259</v>
      </c>
      <c r="O95" s="171"/>
      <c r="P95" s="171"/>
      <c r="Q95" s="183">
        <v>-1</v>
      </c>
      <c r="R95" s="171"/>
      <c r="S95" s="191">
        <f t="shared" si="42"/>
        <v>0</v>
      </c>
      <c r="T95" s="171">
        <f t="shared" ref="T95:T100" si="46">ABS(L95*Q95)</f>
        <v>0</v>
      </c>
      <c r="U95" s="173" t="s">
        <v>145</v>
      </c>
      <c r="V95" s="171">
        <v>4</v>
      </c>
      <c r="W95" s="199">
        <f>S95</f>
        <v>0</v>
      </c>
      <c r="X95" s="195">
        <f t="shared" si="43"/>
        <v>0</v>
      </c>
      <c r="Y95" s="191" t="str">
        <f t="shared" si="44"/>
        <v/>
      </c>
      <c r="Z95" s="191">
        <f t="shared" si="45"/>
        <v>0</v>
      </c>
      <c r="AA95" s="124"/>
      <c r="AB95" s="124"/>
      <c r="AC95" s="124"/>
    </row>
    <row r="96" spans="1:32" ht="15" customHeight="1">
      <c r="B96" s="287" t="s">
        <v>261</v>
      </c>
      <c r="C96" s="187" t="s">
        <v>262</v>
      </c>
      <c r="D96" s="188" t="s">
        <v>112</v>
      </c>
      <c r="E96" s="184" t="e">
        <f ca="1">OFFSET(P$69,MATCH(K$64,T$70:T$89,0),0)</f>
        <v>#N/A</v>
      </c>
      <c r="F96" s="189" t="s">
        <v>187</v>
      </c>
      <c r="G96" s="184"/>
      <c r="H96" s="184">
        <f>1*10^-6</f>
        <v>9.9999999999999995E-7</v>
      </c>
      <c r="I96" s="172"/>
      <c r="J96" s="192">
        <v>3</v>
      </c>
      <c r="K96" s="317"/>
      <c r="L96" s="317">
        <f>SQRT((H96/SQRT(J96)/2)^2+(H96/SQRT(J96)/2)^2)</f>
        <v>4.0824829046386305E-7</v>
      </c>
      <c r="M96" s="189" t="s">
        <v>187</v>
      </c>
      <c r="N96" s="190" t="s">
        <v>197</v>
      </c>
      <c r="O96" s="173">
        <f>H97</f>
        <v>0.2</v>
      </c>
      <c r="P96" s="171" t="s">
        <v>188</v>
      </c>
      <c r="Q96" s="183">
        <f>-O96*1000</f>
        <v>-200</v>
      </c>
      <c r="R96" s="171" t="s">
        <v>189</v>
      </c>
      <c r="S96" s="191">
        <f t="shared" si="42"/>
        <v>0</v>
      </c>
      <c r="T96" s="171">
        <f t="shared" si="46"/>
        <v>8.1649658092772609E-5</v>
      </c>
      <c r="U96" s="173" t="s">
        <v>145</v>
      </c>
      <c r="V96" s="171">
        <v>100</v>
      </c>
      <c r="W96" s="199">
        <f>T96*K$64</f>
        <v>0</v>
      </c>
      <c r="X96" s="195">
        <f t="shared" si="43"/>
        <v>0</v>
      </c>
      <c r="Y96" s="191">
        <f t="shared" si="44"/>
        <v>0</v>
      </c>
      <c r="Z96" s="191" t="str">
        <f t="shared" si="45"/>
        <v/>
      </c>
      <c r="AA96" s="124"/>
      <c r="AB96" s="124"/>
      <c r="AC96" s="124"/>
    </row>
    <row r="97" spans="2:29" ht="15" customHeight="1">
      <c r="B97" s="287" t="s">
        <v>264</v>
      </c>
      <c r="C97" s="187" t="s">
        <v>191</v>
      </c>
      <c r="D97" s="188" t="s">
        <v>114</v>
      </c>
      <c r="E97" s="173" t="str">
        <f>Q70</f>
        <v/>
      </c>
      <c r="F97" s="189" t="s">
        <v>192</v>
      </c>
      <c r="G97" s="172"/>
      <c r="H97" s="173">
        <f>IF(기본정보!H12=1,0.4,0.2)</f>
        <v>0.2</v>
      </c>
      <c r="I97" s="172"/>
      <c r="J97" s="192">
        <v>3</v>
      </c>
      <c r="K97" s="199"/>
      <c r="L97" s="199">
        <f>H97/(IF(I97="",1,I97)*SQRT(J97))</f>
        <v>0.11547005383792516</v>
      </c>
      <c r="M97" s="189" t="s">
        <v>192</v>
      </c>
      <c r="N97" s="190" t="s">
        <v>200</v>
      </c>
      <c r="O97" s="184" t="e">
        <f ca="1">E96</f>
        <v>#N/A</v>
      </c>
      <c r="P97" s="171" t="s">
        <v>188</v>
      </c>
      <c r="Q97" s="183" t="e">
        <f ca="1">-O97*1000</f>
        <v>#N/A</v>
      </c>
      <c r="R97" s="171" t="s">
        <v>193</v>
      </c>
      <c r="S97" s="191" t="e">
        <f t="shared" ca="1" si="42"/>
        <v>#N/A</v>
      </c>
      <c r="T97" s="171" t="e">
        <f t="shared" ca="1" si="46"/>
        <v>#N/A</v>
      </c>
      <c r="U97" s="173" t="s">
        <v>145</v>
      </c>
      <c r="V97" s="171">
        <v>12</v>
      </c>
      <c r="W97" s="199" t="e">
        <f ca="1">T97*K$64</f>
        <v>#N/A</v>
      </c>
      <c r="X97" s="195" t="e">
        <f t="shared" ca="1" si="43"/>
        <v>#N/A</v>
      </c>
      <c r="Y97" s="191" t="e">
        <f t="shared" ca="1" si="44"/>
        <v>#N/A</v>
      </c>
      <c r="Z97" s="191" t="str">
        <f t="shared" si="45"/>
        <v/>
      </c>
      <c r="AA97" s="124"/>
      <c r="AB97" s="124"/>
      <c r="AC97" s="124"/>
    </row>
    <row r="98" spans="2:29" ht="15" customHeight="1">
      <c r="B98" s="287" t="s">
        <v>194</v>
      </c>
      <c r="C98" s="187" t="s">
        <v>195</v>
      </c>
      <c r="D98" s="188" t="s">
        <v>113</v>
      </c>
      <c r="E98" s="193" t="e">
        <f ca="1">OFFSET(R$69,MATCH(K$64,T$70:T$89,0),0)</f>
        <v>#N/A</v>
      </c>
      <c r="F98" s="189" t="s">
        <v>187</v>
      </c>
      <c r="G98" s="184"/>
      <c r="H98" s="184">
        <f>1*10^-6</f>
        <v>9.9999999999999995E-7</v>
      </c>
      <c r="I98" s="172"/>
      <c r="J98" s="192">
        <v>3</v>
      </c>
      <c r="K98" s="317"/>
      <c r="L98" s="317">
        <f>SQRT((H98/SQRT(J98))^2+(H98/SQRT(J98))^2)</f>
        <v>8.1649658092772609E-7</v>
      </c>
      <c r="M98" s="189" t="s">
        <v>187</v>
      </c>
      <c r="N98" s="190" t="s">
        <v>197</v>
      </c>
      <c r="O98" s="173">
        <f>E99</f>
        <v>0.1</v>
      </c>
      <c r="P98" s="171" t="s">
        <v>188</v>
      </c>
      <c r="Q98" s="183">
        <f>-O98*1000</f>
        <v>-100</v>
      </c>
      <c r="R98" s="171" t="s">
        <v>189</v>
      </c>
      <c r="S98" s="191">
        <f t="shared" si="42"/>
        <v>0</v>
      </c>
      <c r="T98" s="171">
        <f t="shared" si="46"/>
        <v>8.1649658092772609E-5</v>
      </c>
      <c r="U98" s="173" t="s">
        <v>145</v>
      </c>
      <c r="V98" s="171">
        <v>100</v>
      </c>
      <c r="W98" s="199">
        <f>T98*K$64</f>
        <v>0</v>
      </c>
      <c r="X98" s="195">
        <f t="shared" si="43"/>
        <v>0</v>
      </c>
      <c r="Y98" s="191">
        <f t="shared" si="44"/>
        <v>0</v>
      </c>
      <c r="Z98" s="191" t="str">
        <f t="shared" si="45"/>
        <v/>
      </c>
      <c r="AA98" s="124"/>
      <c r="AB98" s="124"/>
      <c r="AC98" s="124"/>
    </row>
    <row r="99" spans="2:29" ht="15" customHeight="1">
      <c r="B99" s="287" t="s">
        <v>199</v>
      </c>
      <c r="C99" s="187" t="s">
        <v>115</v>
      </c>
      <c r="D99" s="188" t="s">
        <v>116</v>
      </c>
      <c r="E99" s="173">
        <f>MAX(S70,0.1)</f>
        <v>0.1</v>
      </c>
      <c r="F99" s="189" t="s">
        <v>192</v>
      </c>
      <c r="G99" s="172"/>
      <c r="H99" s="173">
        <f>IF(기본정보!H12=1,3,1)</f>
        <v>1</v>
      </c>
      <c r="I99" s="172"/>
      <c r="J99" s="192">
        <v>3</v>
      </c>
      <c r="K99" s="199"/>
      <c r="L99" s="199">
        <f>H99/(IF(I99="",1,I99)*SQRT(J99))</f>
        <v>0.57735026918962584</v>
      </c>
      <c r="M99" s="189" t="s">
        <v>192</v>
      </c>
      <c r="N99" s="190" t="s">
        <v>200</v>
      </c>
      <c r="O99" s="193" t="e">
        <f ca="1">E98</f>
        <v>#N/A</v>
      </c>
      <c r="P99" s="171" t="s">
        <v>188</v>
      </c>
      <c r="Q99" s="183" t="e">
        <f ca="1">-O99*1000</f>
        <v>#N/A</v>
      </c>
      <c r="R99" s="171" t="s">
        <v>193</v>
      </c>
      <c r="S99" s="191" t="e">
        <f t="shared" ca="1" si="42"/>
        <v>#N/A</v>
      </c>
      <c r="T99" s="171" t="e">
        <f t="shared" ca="1" si="46"/>
        <v>#N/A</v>
      </c>
      <c r="U99" s="173" t="s">
        <v>145</v>
      </c>
      <c r="V99" s="171">
        <v>12</v>
      </c>
      <c r="W99" s="199" t="e">
        <f ca="1">T99*K$64</f>
        <v>#N/A</v>
      </c>
      <c r="X99" s="195" t="e">
        <f t="shared" ca="1" si="43"/>
        <v>#N/A</v>
      </c>
      <c r="Y99" s="191" t="e">
        <f t="shared" ca="1" si="44"/>
        <v>#N/A</v>
      </c>
      <c r="Z99" s="191" t="str">
        <f t="shared" si="45"/>
        <v/>
      </c>
      <c r="AA99" s="124"/>
      <c r="AB99" s="124"/>
      <c r="AC99" s="124"/>
    </row>
    <row r="100" spans="2:29" ht="15" customHeight="1">
      <c r="B100" s="287" t="s">
        <v>202</v>
      </c>
      <c r="C100" s="187" t="s">
        <v>76</v>
      </c>
      <c r="D100" s="188" t="s">
        <v>618</v>
      </c>
      <c r="E100" s="171">
        <v>0</v>
      </c>
      <c r="F100" s="189" t="s">
        <v>177</v>
      </c>
      <c r="G100" s="241"/>
      <c r="H100" s="171">
        <f>O64*1000</f>
        <v>0</v>
      </c>
      <c r="I100" s="171">
        <v>2</v>
      </c>
      <c r="J100" s="192">
        <v>3</v>
      </c>
      <c r="K100" s="199">
        <f>H100/(IF(I100="",1,I100)*SQRT(J100))</f>
        <v>0</v>
      </c>
      <c r="L100" s="199"/>
      <c r="M100" s="173" t="s">
        <v>145</v>
      </c>
      <c r="N100" s="190" t="s">
        <v>200</v>
      </c>
      <c r="O100" s="171"/>
      <c r="P100" s="171"/>
      <c r="Q100" s="183">
        <v>1</v>
      </c>
      <c r="R100" s="171"/>
      <c r="S100" s="191">
        <f t="shared" ref="S100" si="47">ABS(K100*Q100)</f>
        <v>0</v>
      </c>
      <c r="T100" s="171">
        <f t="shared" si="46"/>
        <v>0</v>
      </c>
      <c r="U100" s="173" t="s">
        <v>145</v>
      </c>
      <c r="V100" s="171" t="s">
        <v>180</v>
      </c>
      <c r="W100" s="199">
        <f>S100</f>
        <v>0</v>
      </c>
      <c r="X100" s="195">
        <f t="shared" si="43"/>
        <v>0</v>
      </c>
      <c r="Y100" s="191">
        <f t="shared" si="44"/>
        <v>0</v>
      </c>
      <c r="Z100" s="191" t="str">
        <f t="shared" si="45"/>
        <v/>
      </c>
      <c r="AA100" s="124"/>
      <c r="AB100" s="124"/>
      <c r="AC100" s="124"/>
    </row>
    <row r="101" spans="2:29" ht="15" customHeight="1">
      <c r="B101" s="287" t="s">
        <v>576</v>
      </c>
      <c r="C101" s="187" t="s">
        <v>204</v>
      </c>
      <c r="D101" s="188" t="s">
        <v>273</v>
      </c>
      <c r="E101" s="285" t="e">
        <f ca="1">E94-E95-(E96*E97+E98*E99)*K64</f>
        <v>#N/A</v>
      </c>
      <c r="F101" s="189" t="s">
        <v>177</v>
      </c>
      <c r="G101" s="235"/>
      <c r="H101" s="236"/>
      <c r="I101" s="235"/>
      <c r="J101" s="235"/>
      <c r="K101" s="235"/>
      <c r="L101" s="235"/>
      <c r="M101" s="235"/>
      <c r="N101" s="235"/>
      <c r="O101" s="235"/>
      <c r="P101" s="235"/>
      <c r="Q101" s="235"/>
      <c r="R101" s="237"/>
      <c r="S101" s="194" t="e">
        <f ca="1">SQRT(SUMSQ(S94:S100))</f>
        <v>#N/A</v>
      </c>
      <c r="T101" s="194" t="e">
        <f ca="1">SQRT(SUMSQ(T94:T100))</f>
        <v>#N/A</v>
      </c>
      <c r="U101" s="173" t="s">
        <v>145</v>
      </c>
      <c r="V101" s="185" t="e">
        <f ca="1">IF(X101=0,"∞",ROUNDDOWN(W101^4/X101,0))</f>
        <v>#N/A</v>
      </c>
      <c r="W101" s="238" t="e">
        <f ca="1">SQRT(SUMSQ(W94:W100))</f>
        <v>#N/A</v>
      </c>
      <c r="X101" s="315" t="e">
        <f ca="1">SUM(X94:X100)</f>
        <v>#N/A</v>
      </c>
      <c r="Y101" s="238" t="e">
        <f ca="1">SQRT(SUMSQ(Y94:Y100))</f>
        <v>#N/A</v>
      </c>
      <c r="Z101" s="238" t="e">
        <f ca="1">SQRT(SUMSQ(Z94:Z100))</f>
        <v>#N/A</v>
      </c>
      <c r="AA101" s="124"/>
      <c r="AB101" s="124"/>
      <c r="AC101" s="124"/>
    </row>
    <row r="102" spans="2:29" ht="15" customHeight="1">
      <c r="L102" s="124"/>
      <c r="U102" s="124"/>
      <c r="V102" s="124"/>
      <c r="W102" s="124"/>
      <c r="X102" s="124"/>
      <c r="Y102" s="124"/>
      <c r="AC102" s="124"/>
    </row>
    <row r="103" spans="2:29" ht="15" customHeight="1">
      <c r="B103" s="289"/>
      <c r="C103" s="538" t="s">
        <v>205</v>
      </c>
      <c r="D103" s="539"/>
      <c r="E103" s="539"/>
      <c r="F103" s="539"/>
      <c r="G103" s="540"/>
      <c r="H103" s="305" t="s">
        <v>206</v>
      </c>
      <c r="I103" s="305" t="s">
        <v>76</v>
      </c>
      <c r="J103" s="538" t="s">
        <v>572</v>
      </c>
      <c r="K103" s="539"/>
      <c r="L103" s="539"/>
      <c r="M103" s="540"/>
      <c r="N103" s="312" t="s">
        <v>609</v>
      </c>
      <c r="O103" s="538" t="s">
        <v>279</v>
      </c>
      <c r="P103" s="539"/>
      <c r="Q103" s="539"/>
      <c r="R103" s="533" t="s">
        <v>607</v>
      </c>
      <c r="S103" s="538" t="s">
        <v>608</v>
      </c>
      <c r="T103" s="539"/>
      <c r="U103" s="540"/>
    </row>
    <row r="104" spans="2:29" ht="15" customHeight="1">
      <c r="B104" s="289"/>
      <c r="C104" s="289">
        <v>1</v>
      </c>
      <c r="D104" s="289">
        <v>2</v>
      </c>
      <c r="E104" s="289" t="s">
        <v>251</v>
      </c>
      <c r="F104" s="289" t="s">
        <v>60</v>
      </c>
      <c r="G104" s="289" t="s">
        <v>280</v>
      </c>
      <c r="H104" s="306" t="s">
        <v>573</v>
      </c>
      <c r="I104" s="306" t="s">
        <v>184</v>
      </c>
      <c r="J104" s="319" t="s">
        <v>208</v>
      </c>
      <c r="K104" s="319" t="s">
        <v>635</v>
      </c>
      <c r="L104" s="312" t="s">
        <v>76</v>
      </c>
      <c r="M104" s="319" t="s">
        <v>206</v>
      </c>
      <c r="N104" s="320"/>
      <c r="O104" s="287" t="s">
        <v>208</v>
      </c>
      <c r="P104" s="287" t="s">
        <v>281</v>
      </c>
      <c r="Q104" s="287" t="s">
        <v>282</v>
      </c>
      <c r="R104" s="534"/>
      <c r="S104" s="318" t="s">
        <v>636</v>
      </c>
      <c r="T104" s="558" t="s">
        <v>637</v>
      </c>
      <c r="U104" s="559"/>
    </row>
    <row r="105" spans="2:29" ht="15" customHeight="1">
      <c r="B105" s="289" t="s">
        <v>205</v>
      </c>
      <c r="C105" s="126" t="e">
        <f ca="1">S101*E116</f>
        <v>#N/A</v>
      </c>
      <c r="D105" s="126" t="e">
        <f ca="1">T101*E116</f>
        <v>#N/A</v>
      </c>
      <c r="E105" s="126">
        <f>K64</f>
        <v>0</v>
      </c>
      <c r="F105" s="128" t="str">
        <f>U101</f>
        <v>μm</v>
      </c>
      <c r="G105" s="133" t="e">
        <f ca="1">SQRT(SUMSQ(C105,D105*E105))/1000</f>
        <v>#N/A</v>
      </c>
      <c r="H105" s="132" t="e">
        <f ca="1">MAX(G105:G106)</f>
        <v>#N/A</v>
      </c>
      <c r="I105" s="161">
        <f>O64</f>
        <v>0</v>
      </c>
      <c r="J105" s="125" t="e">
        <f ca="1">MAX(IF(H105&lt;0.00001,6,IF(H105&lt;0.0001,5,IF(H105&lt;0.001,4,IF(H105&lt;0.01,3,IF(H105&lt;0.1,2,IF(H105&lt;1,1,IF(H105&lt;10,0,IF(H105&lt;100,-1,-2)))))))),0)+K106</f>
        <v>#N/A</v>
      </c>
      <c r="K105" s="125" t="e">
        <f ca="1">MAX(IF(H106&lt;0.00001,6,IF(H106&lt;0.0001,5,IF(H106&lt;0.001,4,IF(H106&lt;0.01,3,IF(H106&lt;0.1,2,IF(H106&lt;1,1,IF(H106&lt;10,0,IF(H106&lt;100,-1,-2)))))))),0)+1</f>
        <v>#N/A</v>
      </c>
      <c r="L105" s="171">
        <f>IFERROR(LEN(I105)-FIND(".",I105),0)</f>
        <v>0</v>
      </c>
      <c r="M105" s="195" t="e">
        <f ca="1">IF(Q106,IF(M106,MIN(J105,L105),J105),L105)</f>
        <v>#N/A</v>
      </c>
      <c r="N105" s="161" t="e">
        <f ca="1">ABS((H105-ROUND(H105,M105))/H105*100)</f>
        <v>#N/A</v>
      </c>
      <c r="O105" s="171" t="e">
        <f ca="1">OFFSET(P109,MATCH(M105,O110:O119,0),0)</f>
        <v>#N/A</v>
      </c>
      <c r="P105" s="171" t="e">
        <f ca="1">OFFSET(P109,MATCH(M105,O110:O119,0),0)</f>
        <v>#N/A</v>
      </c>
      <c r="Q105" s="171" t="str">
        <f ca="1">OFFSET(P109,MATCH(L105,O110:O119,0),0)</f>
        <v>0</v>
      </c>
      <c r="R105" s="129">
        <f ca="1">IFERROR(IF(G105=H105,0,1),0)</f>
        <v>0</v>
      </c>
      <c r="S105" s="134" t="e">
        <f ca="1">TEXT(IF(N105&gt;5,ROUNDUP(H105,M105),ROUND(H105,M105)),O105)</f>
        <v>#N/A</v>
      </c>
      <c r="T105" s="321" t="e">
        <f ca="1">ROUND(H106,K105)</f>
        <v>#N/A</v>
      </c>
      <c r="U105" s="134" t="e">
        <f ca="1">ROUNDUP(IF(G105=H105,D105,D106),3)</f>
        <v>#N/A</v>
      </c>
    </row>
    <row r="106" spans="2:29" ht="15" customHeight="1">
      <c r="B106" s="289" t="s">
        <v>63</v>
      </c>
      <c r="C106" s="127" t="e">
        <f ca="1">$P$64</f>
        <v>#N/A</v>
      </c>
      <c r="D106" s="128" t="e">
        <f ca="1">$Q$64</f>
        <v>#N/A</v>
      </c>
      <c r="E106" s="128">
        <f>K64</f>
        <v>0</v>
      </c>
      <c r="F106" s="128" t="e">
        <f ca="1">$R$64</f>
        <v>#N/A</v>
      </c>
      <c r="G106" s="133" t="e">
        <f ca="1">SQRT(SUMSQ(C106,D106*E106))/1000</f>
        <v>#N/A</v>
      </c>
      <c r="H106" s="132" t="e">
        <f ca="1">IF(H105=G105,C105,C106)</f>
        <v>#N/A</v>
      </c>
      <c r="J106" s="311" t="s">
        <v>589</v>
      </c>
      <c r="K106" s="171">
        <f>IF(O106=TRUE,1,기본정보!$A$47)</f>
        <v>1</v>
      </c>
      <c r="L106" s="311" t="s">
        <v>590</v>
      </c>
      <c r="M106" s="171" t="b">
        <f>IF(O106=TRUE,FALSE,기본정보!$A$52)</f>
        <v>0</v>
      </c>
      <c r="N106" s="324" t="s">
        <v>591</v>
      </c>
      <c r="O106" s="171" t="b">
        <f>기본정보!$A$46=0</f>
        <v>1</v>
      </c>
      <c r="P106" s="324" t="s">
        <v>665</v>
      </c>
      <c r="Q106" s="323" t="b">
        <f>TYPE('교정결과-HY'!$A$1)=2</f>
        <v>1</v>
      </c>
      <c r="R106" s="121"/>
      <c r="T106" s="134" t="e">
        <f ca="1">TEXT(T105,OFFSET(P109,MATCH(K105,O110:O119,0),0))</f>
        <v>#N/A</v>
      </c>
      <c r="U106" s="134" t="e">
        <f ca="1">TEXT(U105,OFFSET(P109,MATCH(3,O110:O119,0),0))</f>
        <v>#N/A</v>
      </c>
      <c r="W106" s="124"/>
    </row>
    <row r="107" spans="2:29" ht="15" customHeight="1">
      <c r="AA107" s="124"/>
    </row>
    <row r="108" spans="2:29" ht="15" customHeight="1">
      <c r="B108" s="130" t="s">
        <v>276</v>
      </c>
      <c r="E108" s="121"/>
      <c r="I108" s="187" t="s">
        <v>53</v>
      </c>
      <c r="J108" s="187" t="s">
        <v>164</v>
      </c>
      <c r="K108" s="121"/>
      <c r="O108" s="284" t="s">
        <v>165</v>
      </c>
      <c r="P108" s="284" t="s">
        <v>166</v>
      </c>
      <c r="R108" s="535" t="s">
        <v>542</v>
      </c>
      <c r="S108" s="541" t="s">
        <v>538</v>
      </c>
      <c r="T108" s="557"/>
      <c r="U108" s="557"/>
      <c r="V108" s="557"/>
      <c r="W108" s="557"/>
      <c r="X108" s="557"/>
      <c r="Y108" s="557"/>
      <c r="Z108" s="542"/>
    </row>
    <row r="109" spans="2:29" ht="15" customHeight="1">
      <c r="B109" s="541" t="s">
        <v>595</v>
      </c>
      <c r="C109" s="542"/>
      <c r="D109" s="533" t="s">
        <v>597</v>
      </c>
      <c r="E109" s="312" t="s">
        <v>598</v>
      </c>
      <c r="F109" s="312" t="s">
        <v>599</v>
      </c>
      <c r="G109" s="312" t="s">
        <v>600</v>
      </c>
      <c r="I109" s="187"/>
      <c r="J109" s="187">
        <v>95.45</v>
      </c>
      <c r="O109" s="288" t="s">
        <v>172</v>
      </c>
      <c r="P109" s="288" t="s">
        <v>173</v>
      </c>
      <c r="R109" s="556"/>
      <c r="S109" s="301" t="s">
        <v>539</v>
      </c>
      <c r="T109" s="301" t="s">
        <v>540</v>
      </c>
      <c r="U109" s="301" t="s">
        <v>541</v>
      </c>
      <c r="V109" s="541" t="s">
        <v>537</v>
      </c>
      <c r="W109" s="557"/>
      <c r="X109" s="557"/>
      <c r="Y109" s="557"/>
      <c r="Z109" s="542"/>
    </row>
    <row r="110" spans="2:29" ht="15" customHeight="1">
      <c r="B110" s="313" t="s">
        <v>485</v>
      </c>
      <c r="C110" s="316" t="s">
        <v>596</v>
      </c>
      <c r="D110" s="534"/>
      <c r="E110" s="314" t="e">
        <f ca="1">Y101</f>
        <v>#N/A</v>
      </c>
      <c r="F110" s="314" t="e">
        <f ca="1">Z101</f>
        <v>#N/A</v>
      </c>
      <c r="G110" s="257" t="e">
        <f ca="1">F110/E110</f>
        <v>#N/A</v>
      </c>
      <c r="I110" s="171">
        <v>1</v>
      </c>
      <c r="J110" s="171">
        <v>13.97</v>
      </c>
      <c r="K110" s="121"/>
      <c r="O110" s="196">
        <v>0</v>
      </c>
      <c r="P110" s="197" t="s">
        <v>181</v>
      </c>
      <c r="R110" s="125">
        <f>K4</f>
        <v>0</v>
      </c>
      <c r="S110" s="125" t="e">
        <f ca="1">T45</f>
        <v>#N/A</v>
      </c>
      <c r="T110" s="125" t="e">
        <f ca="1">U45</f>
        <v>#N/A</v>
      </c>
      <c r="U110" s="125" t="str">
        <f ca="1">IFERROR(SQRT(SUMSQ(S110,T110*MAX(R110:R111))),"")</f>
        <v/>
      </c>
      <c r="V110" s="301" t="s">
        <v>543</v>
      </c>
      <c r="W110" s="301" t="s">
        <v>168</v>
      </c>
      <c r="X110" s="301" t="s">
        <v>534</v>
      </c>
      <c r="Y110" s="301" t="s">
        <v>535</v>
      </c>
      <c r="Z110" s="301" t="s">
        <v>536</v>
      </c>
    </row>
    <row r="111" spans="2:29" ht="15" customHeight="1">
      <c r="B111" s="171">
        <v>1</v>
      </c>
      <c r="C111" s="191">
        <f ca="1">IFERROR(LARGE(Y94:Y100,B111),0)</f>
        <v>0</v>
      </c>
      <c r="D111" s="312" t="s">
        <v>471</v>
      </c>
      <c r="E111" s="550" t="e">
        <f ca="1">SQRT(SUMSQ(C113:C118,Z94:Z100))</f>
        <v>#N/A</v>
      </c>
      <c r="F111" s="550"/>
      <c r="G111" s="546" t="e">
        <f ca="1">E111/SQRT(SUMSQ(E112,F112))</f>
        <v>#N/A</v>
      </c>
      <c r="I111" s="171">
        <v>2</v>
      </c>
      <c r="J111" s="171">
        <v>4.53</v>
      </c>
      <c r="K111" s="121"/>
      <c r="O111" s="196">
        <v>1</v>
      </c>
      <c r="P111" s="197" t="s">
        <v>260</v>
      </c>
      <c r="R111" s="125">
        <f>K64</f>
        <v>0</v>
      </c>
      <c r="S111" s="125" t="e">
        <f ca="1">T105</f>
        <v>#N/A</v>
      </c>
      <c r="T111" s="125" t="e">
        <f ca="1">U105</f>
        <v>#N/A</v>
      </c>
      <c r="U111" s="125" t="str">
        <f ca="1">IFERROR(SQRT(SUMSQ(S111,T111*MAX(R110:R111))),"")</f>
        <v/>
      </c>
      <c r="V111" s="125">
        <f ca="1">MAX(U110:U111)</f>
        <v>0</v>
      </c>
      <c r="W111" s="297" t="e">
        <f ca="1">IF(V111=U110,E55,E115)</f>
        <v>#N/A</v>
      </c>
      <c r="X111" s="297" t="e">
        <f ca="1">IF(V111=U110,E56,E116)</f>
        <v>#N/A</v>
      </c>
      <c r="Y111" s="297" t="e">
        <f ca="1">IF(V111=U110,T46,T106)</f>
        <v>#N/A</v>
      </c>
      <c r="Z111" s="297" t="e">
        <f ca="1">IF(V111=U110,U46,U106)</f>
        <v>#N/A</v>
      </c>
      <c r="AA111" s="124"/>
    </row>
    <row r="112" spans="2:29" ht="15" customHeight="1">
      <c r="B112" s="171">
        <v>2</v>
      </c>
      <c r="C112" s="191">
        <f ca="1">IFERROR(LARGE(Y94:Y100,B112),0)</f>
        <v>0</v>
      </c>
      <c r="D112" s="312" t="s">
        <v>601</v>
      </c>
      <c r="E112" s="314">
        <f ca="1">C111</f>
        <v>0</v>
      </c>
      <c r="F112" s="314">
        <f ca="1">C112</f>
        <v>0</v>
      </c>
      <c r="G112" s="547"/>
      <c r="I112" s="171">
        <v>3</v>
      </c>
      <c r="J112" s="171">
        <v>3.31</v>
      </c>
      <c r="K112" s="121"/>
      <c r="O112" s="196">
        <v>2</v>
      </c>
      <c r="P112" s="197" t="s">
        <v>190</v>
      </c>
      <c r="AA112" s="124"/>
    </row>
    <row r="113" spans="1:32" ht="15" customHeight="1">
      <c r="B113" s="171">
        <v>3</v>
      </c>
      <c r="C113" s="194">
        <f ca="1">IFERROR(LARGE(Y94:Y100,B113),0)</f>
        <v>0</v>
      </c>
      <c r="D113" s="543" t="s">
        <v>277</v>
      </c>
      <c r="E113" s="170" t="s">
        <v>602</v>
      </c>
      <c r="F113" s="170" t="s">
        <v>603</v>
      </c>
      <c r="G113" s="170" t="s">
        <v>604</v>
      </c>
      <c r="I113" s="171">
        <v>4</v>
      </c>
      <c r="J113" s="171">
        <v>2.87</v>
      </c>
      <c r="K113" s="121"/>
      <c r="O113" s="196">
        <v>3</v>
      </c>
      <c r="P113" s="197" t="s">
        <v>268</v>
      </c>
      <c r="AA113" s="124"/>
    </row>
    <row r="114" spans="1:32" ht="15" customHeight="1">
      <c r="B114" s="171">
        <v>4</v>
      </c>
      <c r="C114" s="194">
        <f ca="1">IFERROR(LARGE(Y94:Y100,B114),0)</f>
        <v>0</v>
      </c>
      <c r="D114" s="543"/>
      <c r="E114" s="171">
        <f ca="1">OFFSET(H93,MATCH(E112,Y94:Y100,0),0)/IF(OFFSET(I93,MATCH(E112,Y94:Y100,0),0)="",1,OFFSET(I93,MATCH(E112,Y94:Y100,0),0))</f>
        <v>9.9999999999999995E-7</v>
      </c>
      <c r="F114" s="171">
        <f ca="1">OFFSET(H93,MATCH(F112,Y94:Y100,0),0)/IF(OFFSET(I93,MATCH(F112,Y94:Y100,0),0)="",1,OFFSET(I93,MATCH(F112,Y94:Y100,0),0))</f>
        <v>9.9999999999999995E-7</v>
      </c>
      <c r="G114" s="314">
        <f ca="1">ABS(E114-F114)/(E114+F114)</f>
        <v>0</v>
      </c>
      <c r="I114" s="171">
        <v>5</v>
      </c>
      <c r="J114" s="171">
        <v>2.65</v>
      </c>
      <c r="K114" s="121"/>
      <c r="O114" s="196">
        <v>4</v>
      </c>
      <c r="P114" s="197" t="s">
        <v>269</v>
      </c>
      <c r="AA114" s="124"/>
    </row>
    <row r="115" spans="1:32" ht="15" customHeight="1">
      <c r="B115" s="171">
        <v>5</v>
      </c>
      <c r="C115" s="194">
        <f ca="1">IFERROR(LARGE(Y94:Y100,B115),0)</f>
        <v>0</v>
      </c>
      <c r="D115" s="312" t="s">
        <v>605</v>
      </c>
      <c r="E115" s="160" t="e">
        <f ca="1">IF(AND(G110&lt;0.3,G111&lt;0.3),"사다리꼴","정규")</f>
        <v>#N/A</v>
      </c>
      <c r="I115" s="171">
        <v>6</v>
      </c>
      <c r="J115" s="171">
        <v>2.52</v>
      </c>
      <c r="K115" s="121"/>
      <c r="O115" s="196">
        <v>5</v>
      </c>
      <c r="P115" s="197" t="s">
        <v>201</v>
      </c>
      <c r="T115" s="121"/>
      <c r="U115" s="121"/>
    </row>
    <row r="116" spans="1:32" ht="15" customHeight="1">
      <c r="B116" s="171">
        <v>6</v>
      </c>
      <c r="C116" s="194">
        <f ca="1">IFERROR(LARGE(Y94:Y100,B116),0)</f>
        <v>0</v>
      </c>
      <c r="D116" s="312" t="s">
        <v>606</v>
      </c>
      <c r="E116" s="171" t="e">
        <f ca="1">IF(E115="정규",IF(OR(V101="∞",V101&gt;=10),2,OFFSET(J109,MATCH(V101,I110:I119,0),0)),ROUND((1-SQRT((1-0.95)*(1-G114^2)))/SQRT((1+G114^2)/6),2))</f>
        <v>#N/A</v>
      </c>
      <c r="I116" s="171">
        <v>7</v>
      </c>
      <c r="J116" s="171">
        <v>2.4300000000000002</v>
      </c>
      <c r="K116" s="121"/>
      <c r="O116" s="196">
        <v>6</v>
      </c>
      <c r="P116" s="197" t="s">
        <v>271</v>
      </c>
      <c r="T116" s="121"/>
      <c r="U116" s="121"/>
    </row>
    <row r="117" spans="1:32" ht="15" customHeight="1">
      <c r="B117" s="171">
        <v>7</v>
      </c>
      <c r="C117" s="194">
        <f ca="1">IFERROR(LARGE(Y94:Y100,B117),0)</f>
        <v>0</v>
      </c>
      <c r="D117" s="121"/>
      <c r="E117" s="121"/>
      <c r="I117" s="171">
        <v>8</v>
      </c>
      <c r="J117" s="171">
        <v>2.37</v>
      </c>
      <c r="K117" s="121"/>
      <c r="O117" s="196">
        <v>7</v>
      </c>
      <c r="P117" s="197" t="s">
        <v>272</v>
      </c>
      <c r="T117" s="121"/>
      <c r="U117" s="121"/>
    </row>
    <row r="118" spans="1:32" ht="15" customHeight="1">
      <c r="B118" s="171"/>
      <c r="C118" s="194"/>
      <c r="D118" s="122"/>
      <c r="I118" s="171">
        <v>9</v>
      </c>
      <c r="J118" s="171">
        <v>2.3199999999999998</v>
      </c>
      <c r="K118" s="121"/>
      <c r="O118" s="196">
        <v>8</v>
      </c>
      <c r="P118" s="197" t="s">
        <v>274</v>
      </c>
      <c r="T118" s="121"/>
      <c r="U118" s="121"/>
    </row>
    <row r="119" spans="1:32" ht="15" customHeight="1">
      <c r="B119" s="122"/>
      <c r="C119" s="122"/>
      <c r="D119" s="122"/>
      <c r="I119" s="171" t="s">
        <v>54</v>
      </c>
      <c r="J119" s="171">
        <v>2</v>
      </c>
      <c r="K119" s="121"/>
      <c r="O119" s="196">
        <v>9</v>
      </c>
      <c r="P119" s="197" t="s">
        <v>275</v>
      </c>
      <c r="AA119" s="124"/>
    </row>
    <row r="121" spans="1:32" ht="18" customHeight="1">
      <c r="A121" s="275" t="s">
        <v>553</v>
      </c>
    </row>
    <row r="122" spans="1:32" ht="15" customHeight="1">
      <c r="A122" s="118" t="s">
        <v>214</v>
      </c>
      <c r="B122" s="119"/>
      <c r="C122" s="119"/>
      <c r="D122" s="119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</row>
    <row r="123" spans="1:32" ht="24">
      <c r="B123" s="287" t="s">
        <v>154</v>
      </c>
      <c r="C123" s="287" t="s">
        <v>215</v>
      </c>
      <c r="D123" s="287" t="s">
        <v>216</v>
      </c>
      <c r="E123" s="287" t="s">
        <v>108</v>
      </c>
      <c r="F123" s="287" t="s">
        <v>62</v>
      </c>
      <c r="G123" s="287" t="s">
        <v>76</v>
      </c>
      <c r="H123" s="287" t="s">
        <v>60</v>
      </c>
      <c r="I123" s="287" t="s">
        <v>220</v>
      </c>
      <c r="J123" s="287" t="s">
        <v>221</v>
      </c>
      <c r="K123" s="287" t="s">
        <v>222</v>
      </c>
      <c r="L123" s="287" t="s">
        <v>472</v>
      </c>
      <c r="M123" s="287" t="s">
        <v>223</v>
      </c>
      <c r="N123" s="327" t="s">
        <v>666</v>
      </c>
      <c r="O123" s="287" t="s">
        <v>156</v>
      </c>
      <c r="P123" s="287" t="s">
        <v>224</v>
      </c>
      <c r="Q123" s="287" t="s">
        <v>157</v>
      </c>
      <c r="R123" s="287" t="s">
        <v>225</v>
      </c>
      <c r="S123" s="120"/>
      <c r="T123" s="120"/>
      <c r="U123" s="121"/>
    </row>
    <row r="124" spans="1:32" ht="15" customHeight="1">
      <c r="B124" s="171" t="e">
        <f>C124</f>
        <v>#DIV/0!</v>
      </c>
      <c r="C124" s="171" t="e">
        <f>AVERAGE(기본정보!B12:B13)</f>
        <v>#DIV/0!</v>
      </c>
      <c r="D124" s="171">
        <f>MIN(C130:C149)</f>
        <v>0</v>
      </c>
      <c r="E124" s="171">
        <f>MAX(C130:C149)</f>
        <v>0</v>
      </c>
      <c r="F124" s="171">
        <f>Length_5_R3!G4</f>
        <v>0</v>
      </c>
      <c r="G124" s="171">
        <f>Length_5_R3!H4</f>
        <v>0</v>
      </c>
      <c r="H124" s="171">
        <f>Length_5_R3!I4</f>
        <v>0</v>
      </c>
      <c r="I124" s="171">
        <f>IF(H124="inch",25.4,1)</f>
        <v>1</v>
      </c>
      <c r="J124" s="171">
        <f>MIN(T130:T149)</f>
        <v>0</v>
      </c>
      <c r="K124" s="171">
        <f>MAX(T130:T149)</f>
        <v>0</v>
      </c>
      <c r="L124" s="171" t="str">
        <f>TEXT(K124,IF(K124&gt;=1000,"# ###","G/표준"))</f>
        <v>0</v>
      </c>
      <c r="M124" s="171">
        <f>F124*I124</f>
        <v>0</v>
      </c>
      <c r="N124" s="171" t="str">
        <f ca="1">TEXT(M124,OFFSET(P169,MATCH(IFERROR(LEN(M124)-FIND(".",M124),0),O170:O179,0),0))</f>
        <v>0</v>
      </c>
      <c r="O124" s="171">
        <f>G124*I124</f>
        <v>0</v>
      </c>
      <c r="P124" s="171" t="e">
        <f ca="1">OFFSET(Length_5_R3!C3,MATCH($K124,$T130:$T149,0),0)</f>
        <v>#N/A</v>
      </c>
      <c r="Q124" s="171" t="e">
        <f ca="1">OFFSET(Length_5_R3!D3,MATCH($K124,$T130:$T149,0),0)</f>
        <v>#N/A</v>
      </c>
      <c r="R124" s="171" t="e">
        <f ca="1">OFFSET(Length_5_R3!E3,MATCH($K124,$T130:$T149,0),0)</f>
        <v>#N/A</v>
      </c>
      <c r="U124" s="121"/>
    </row>
    <row r="125" spans="1:32" ht="15" customHeight="1">
      <c r="B125" s="119"/>
      <c r="C125" s="119"/>
      <c r="D125" s="119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</row>
    <row r="126" spans="1:32" ht="15" customHeight="1">
      <c r="A126" s="118" t="s">
        <v>226</v>
      </c>
      <c r="C126" s="119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1"/>
      <c r="Y126" s="131" t="s">
        <v>227</v>
      </c>
    </row>
    <row r="127" spans="1:32" ht="15" customHeight="1">
      <c r="B127" s="543" t="s">
        <v>228</v>
      </c>
      <c r="C127" s="535" t="s">
        <v>92</v>
      </c>
      <c r="D127" s="535" t="s">
        <v>60</v>
      </c>
      <c r="E127" s="545" t="s">
        <v>550</v>
      </c>
      <c r="F127" s="545"/>
      <c r="G127" s="545"/>
      <c r="H127" s="545"/>
      <c r="I127" s="545"/>
      <c r="J127" s="545"/>
      <c r="K127" s="548" t="s">
        <v>230</v>
      </c>
      <c r="L127" s="287" t="s">
        <v>231</v>
      </c>
      <c r="M127" s="287" t="s">
        <v>183</v>
      </c>
      <c r="N127" s="538" t="s">
        <v>142</v>
      </c>
      <c r="O127" s="539"/>
      <c r="P127" s="540"/>
      <c r="Q127" s="287" t="s">
        <v>233</v>
      </c>
      <c r="R127" s="179" t="s">
        <v>195</v>
      </c>
      <c r="S127" s="287" t="s">
        <v>235</v>
      </c>
      <c r="T127" s="287" t="s">
        <v>92</v>
      </c>
      <c r="U127" s="287" t="s">
        <v>236</v>
      </c>
      <c r="V127" s="538" t="s">
        <v>237</v>
      </c>
      <c r="W127" s="540"/>
      <c r="X127" s="124"/>
      <c r="Y127" s="552" t="s">
        <v>88</v>
      </c>
      <c r="Z127" s="553"/>
      <c r="AA127" s="554" t="s">
        <v>239</v>
      </c>
      <c r="AB127" s="555"/>
      <c r="AC127" s="555"/>
      <c r="AD127" s="555"/>
      <c r="AE127" s="555"/>
      <c r="AF127" s="555"/>
    </row>
    <row r="128" spans="1:32" ht="15" customHeight="1">
      <c r="B128" s="543"/>
      <c r="C128" s="544"/>
      <c r="D128" s="544"/>
      <c r="E128" s="180" t="s">
        <v>240</v>
      </c>
      <c r="F128" s="289" t="s">
        <v>241</v>
      </c>
      <c r="G128" s="180" t="s">
        <v>109</v>
      </c>
      <c r="H128" s="289" t="s">
        <v>110</v>
      </c>
      <c r="I128" s="180" t="s">
        <v>111</v>
      </c>
      <c r="J128" s="289" t="s">
        <v>242</v>
      </c>
      <c r="K128" s="549"/>
      <c r="L128" s="287" t="s">
        <v>243</v>
      </c>
      <c r="M128" s="287" t="s">
        <v>244</v>
      </c>
      <c r="N128" s="287" t="s">
        <v>245</v>
      </c>
      <c r="O128" s="287" t="s">
        <v>246</v>
      </c>
      <c r="P128" s="287" t="s">
        <v>247</v>
      </c>
      <c r="Q128" s="287" t="s">
        <v>248</v>
      </c>
      <c r="R128" s="287" t="s">
        <v>249</v>
      </c>
      <c r="S128" s="287" t="s">
        <v>250</v>
      </c>
      <c r="T128" s="287" t="s">
        <v>251</v>
      </c>
      <c r="U128" s="287" t="s">
        <v>252</v>
      </c>
      <c r="V128" s="319" t="s">
        <v>236</v>
      </c>
      <c r="W128" s="319" t="s">
        <v>640</v>
      </c>
      <c r="X128" s="124"/>
      <c r="Y128" s="212" t="s">
        <v>254</v>
      </c>
      <c r="Z128" s="212" t="s">
        <v>255</v>
      </c>
      <c r="AA128" s="287" t="s">
        <v>119</v>
      </c>
      <c r="AB128" s="286" t="s">
        <v>236</v>
      </c>
      <c r="AC128" s="287" t="s">
        <v>89</v>
      </c>
      <c r="AD128" s="211" t="s">
        <v>88</v>
      </c>
      <c r="AE128" s="211" t="s">
        <v>257</v>
      </c>
      <c r="AF128" s="211" t="s">
        <v>208</v>
      </c>
    </row>
    <row r="129" spans="2:32" ht="15" customHeight="1">
      <c r="B129" s="543"/>
      <c r="C129" s="536"/>
      <c r="D129" s="536"/>
      <c r="E129" s="289">
        <f>H124</f>
        <v>0</v>
      </c>
      <c r="F129" s="289">
        <f>E129</f>
        <v>0</v>
      </c>
      <c r="G129" s="289">
        <f>F129</f>
        <v>0</v>
      </c>
      <c r="H129" s="289">
        <f>G129</f>
        <v>0</v>
      </c>
      <c r="I129" s="289">
        <f>H129</f>
        <v>0</v>
      </c>
      <c r="J129" s="289">
        <f>I129</f>
        <v>0</v>
      </c>
      <c r="K129" s="287" t="s">
        <v>177</v>
      </c>
      <c r="L129" s="287" t="s">
        <v>177</v>
      </c>
      <c r="M129" s="287" t="s">
        <v>177</v>
      </c>
      <c r="N129" s="213" t="s">
        <v>187</v>
      </c>
      <c r="O129" s="213" t="s">
        <v>187</v>
      </c>
      <c r="P129" s="213" t="s">
        <v>187</v>
      </c>
      <c r="Q129" s="213" t="s">
        <v>192</v>
      </c>
      <c r="R129" s="213" t="s">
        <v>187</v>
      </c>
      <c r="S129" s="213" t="s">
        <v>192</v>
      </c>
      <c r="T129" s="287" t="s">
        <v>177</v>
      </c>
      <c r="U129" s="287" t="s">
        <v>177</v>
      </c>
      <c r="V129" s="319" t="s">
        <v>641</v>
      </c>
      <c r="W129" s="319" t="s">
        <v>177</v>
      </c>
      <c r="X129" s="124"/>
      <c r="Y129" s="212" t="s">
        <v>177</v>
      </c>
      <c r="Z129" s="212" t="s">
        <v>177</v>
      </c>
      <c r="AA129" s="287" t="s">
        <v>177</v>
      </c>
      <c r="AB129" s="287" t="s">
        <v>177</v>
      </c>
      <c r="AC129" s="287" t="s">
        <v>177</v>
      </c>
      <c r="AD129" s="211" t="s">
        <v>177</v>
      </c>
      <c r="AE129" s="240">
        <f>IF(TYPE(MATCH("FAIL",AE130:AE149,0))=16,0,1)</f>
        <v>0</v>
      </c>
      <c r="AF129" s="211" t="s">
        <v>177</v>
      </c>
    </row>
    <row r="130" spans="2:32" ht="15" customHeight="1">
      <c r="B130" s="177" t="b">
        <f>IF(TRIM(Length_5_R3!A4)="",FALSE,TRUE)</f>
        <v>0</v>
      </c>
      <c r="C130" s="171" t="str">
        <f>IF($B130=FALSE,"",VALUE(Length_5_R3!A4))</f>
        <v/>
      </c>
      <c r="D130" s="171" t="str">
        <f>IF($B130=FALSE,"",Length_5_R3!B4)</f>
        <v/>
      </c>
      <c r="E130" s="177" t="str">
        <f>IF(B130=FALSE,"",Length_5_R3!M4)</f>
        <v/>
      </c>
      <c r="F130" s="177" t="str">
        <f>IF(B130=FALSE,"",Length_5_R3!N4)</f>
        <v/>
      </c>
      <c r="G130" s="177" t="str">
        <f>IF(B130=FALSE,"",Length_5_R3!O4)</f>
        <v/>
      </c>
      <c r="H130" s="177" t="str">
        <f>IF(B130=FALSE,"",Length_5_R3!P4)</f>
        <v/>
      </c>
      <c r="I130" s="177" t="str">
        <f>IF(B130=FALSE,"",Length_5_R3!Q4)</f>
        <v/>
      </c>
      <c r="J130" s="171" t="str">
        <f t="shared" ref="J130:J149" si="48">IF(B130=FALSE,"",AVERAGE(E130:I130))</f>
        <v/>
      </c>
      <c r="K130" s="181" t="str">
        <f t="shared" ref="K130:K149" si="49">IF(B130=FALSE,"",STDEV(E130:I130)*I$124)</f>
        <v/>
      </c>
      <c r="L130" s="182" t="str">
        <f>IF(B130=FALSE,"",Length_5_R3!D27)</f>
        <v/>
      </c>
      <c r="M130" s="183" t="str">
        <f>IF(B130=FALSE,"",Calcu!J130*I$124)</f>
        <v/>
      </c>
      <c r="N130" s="184" t="str">
        <f t="shared" ref="N130:N149" si="50">IF(B130=FALSE,"",8*10^-6)</f>
        <v/>
      </c>
      <c r="O130" s="184" t="str">
        <f>IF(B130=FALSE,"",Length_5_R3!K27)</f>
        <v/>
      </c>
      <c r="P130" s="184" t="str">
        <f t="shared" ref="P130:P149" si="51">IF(B130=FALSE,"",AVERAGE(N130:O130))</f>
        <v/>
      </c>
      <c r="Q130" s="171" t="str">
        <f t="shared" ref="Q130:Q149" si="52">IF(B130=FALSE,"",B$124-C$124)</f>
        <v/>
      </c>
      <c r="R130" s="171" t="str">
        <f t="shared" ref="R130:R149" si="53">IF(B130=FALSE,"",N130-O130)</f>
        <v/>
      </c>
      <c r="S130" s="256" t="str">
        <f t="shared" ref="S130:S149" si="54">IF(B130=FALSE,"",AVERAGE(B$124:C$124)-20)</f>
        <v/>
      </c>
      <c r="T130" s="185" t="str">
        <f t="shared" ref="T130:T149" si="55">IF(B130=FALSE,"",C130*I$124)</f>
        <v/>
      </c>
      <c r="U130" s="186" t="str">
        <f t="shared" ref="U130:U149" si="56">IF(B130=FALSE,"",L130-M130-(P130*Q130+R130*S130)*T130)</f>
        <v/>
      </c>
      <c r="V130" s="171" t="str">
        <f>IF($B130=FALSE,"",ROUND(U130,$L$165))</f>
        <v/>
      </c>
      <c r="W130" s="171" t="str">
        <f>IF($B130=FALSE,"",ROUND(T130+V130,$L$165))</f>
        <v/>
      </c>
      <c r="X130" s="124"/>
      <c r="Y130" s="171">
        <f>IF(Length_5_R3!J4&lt;0,ROUNDUP(Length_5_R3!J4*I$124,$L$165),ROUNDDOWN(Length_5_R3!J4*I$124,$L$165))</f>
        <v>0</v>
      </c>
      <c r="Z130" s="171">
        <f>IF(Length_5_R3!K4&lt;0,ROUNDDOWN(Length_5_R3!K4*I$124,$L$165),ROUNDUP(Length_5_R3!K4*I$124,$L$165))</f>
        <v>0</v>
      </c>
      <c r="AA130" s="171" t="e">
        <f t="shared" ref="AA130:AA149" ca="1" si="57">TEXT(T130,IF(T130&gt;=1000,"# ##","")&amp;$P$165)</f>
        <v>#N/A</v>
      </c>
      <c r="AB130" s="174" t="e">
        <f t="shared" ref="AB130:AB149" ca="1" si="58">TEXT(V130,$P$165)</f>
        <v>#N/A</v>
      </c>
      <c r="AC130" s="171" t="e">
        <f t="shared" ref="AC130:AC149" ca="1" si="59">TEXT(W130,IF(W130&gt;=1000,"# ##","")&amp;$P$165)</f>
        <v>#N/A</v>
      </c>
      <c r="AD130" s="171" t="e">
        <f t="shared" ref="AD130:AD149" ca="1" si="60">"± "&amp;TEXT(Z130-T130,P$165)</f>
        <v>#VALUE!</v>
      </c>
      <c r="AE130" s="171" t="str">
        <f>IF($B130=FALSE,"",IF(AND(Y130&lt;=W130,W130&lt;=Z130),"PASS","FAIL"))</f>
        <v/>
      </c>
      <c r="AF130" s="171" t="e">
        <f ca="1">S$165</f>
        <v>#N/A</v>
      </c>
    </row>
    <row r="131" spans="2:32" ht="15" customHeight="1">
      <c r="B131" s="177" t="b">
        <f>IF(TRIM(Length_5_R3!A5)="",FALSE,TRUE)</f>
        <v>0</v>
      </c>
      <c r="C131" s="171" t="str">
        <f>IF($B131=FALSE,"",VALUE(Length_5_R3!A5))</f>
        <v/>
      </c>
      <c r="D131" s="171" t="str">
        <f>IF($B131=FALSE,"",Length_5_R3!B5)</f>
        <v/>
      </c>
      <c r="E131" s="177" t="str">
        <f>IF(B131=FALSE,"",Length_5_R3!M5)</f>
        <v/>
      </c>
      <c r="F131" s="177" t="str">
        <f>IF(B131=FALSE,"",Length_5_R3!N5)</f>
        <v/>
      </c>
      <c r="G131" s="177" t="str">
        <f>IF(B131=FALSE,"",Length_5_R3!O5)</f>
        <v/>
      </c>
      <c r="H131" s="177" t="str">
        <f>IF(B131=FALSE,"",Length_5_R3!P5)</f>
        <v/>
      </c>
      <c r="I131" s="177" t="str">
        <f>IF(B131=FALSE,"",Length_5_R3!Q5)</f>
        <v/>
      </c>
      <c r="J131" s="171" t="str">
        <f t="shared" si="48"/>
        <v/>
      </c>
      <c r="K131" s="181" t="str">
        <f t="shared" si="49"/>
        <v/>
      </c>
      <c r="L131" s="182" t="str">
        <f>IF(B131=FALSE,"",Length_5_R3!D28)</f>
        <v/>
      </c>
      <c r="M131" s="183" t="str">
        <f>IF(B131=FALSE,"",Calcu!J131*I$124)</f>
        <v/>
      </c>
      <c r="N131" s="184" t="str">
        <f t="shared" si="50"/>
        <v/>
      </c>
      <c r="O131" s="184" t="str">
        <f>IF(B131=FALSE,"",Length_5_R3!K28)</f>
        <v/>
      </c>
      <c r="P131" s="184" t="str">
        <f t="shared" si="51"/>
        <v/>
      </c>
      <c r="Q131" s="171" t="str">
        <f t="shared" si="52"/>
        <v/>
      </c>
      <c r="R131" s="171" t="str">
        <f t="shared" si="53"/>
        <v/>
      </c>
      <c r="S131" s="256" t="str">
        <f t="shared" si="54"/>
        <v/>
      </c>
      <c r="T131" s="185" t="str">
        <f t="shared" si="55"/>
        <v/>
      </c>
      <c r="U131" s="186" t="str">
        <f t="shared" si="56"/>
        <v/>
      </c>
      <c r="V131" s="171" t="str">
        <f t="shared" ref="V131:V149" si="61">IF($B131=FALSE,"",ROUND(U131,$L$165))</f>
        <v/>
      </c>
      <c r="W131" s="171" t="str">
        <f t="shared" ref="W131:W149" si="62">IF($B131=FALSE,"",ROUND(T131+V131,$L$165))</f>
        <v/>
      </c>
      <c r="X131" s="124"/>
      <c r="Y131" s="171">
        <f>IF(Length_5_R3!J5&lt;0,ROUNDUP(Length_5_R3!J5*I$124,$L$165),ROUNDDOWN(Length_5_R3!J5*I$124,$L$165))</f>
        <v>0</v>
      </c>
      <c r="Z131" s="171">
        <f>IF(Length_5_R3!K5&lt;0,ROUNDDOWN(Length_5_R3!K5*I$124,$L$165),ROUNDUP(Length_5_R3!K5*I$124,$L$165))</f>
        <v>0</v>
      </c>
      <c r="AA131" s="171" t="e">
        <f t="shared" ca="1" si="57"/>
        <v>#N/A</v>
      </c>
      <c r="AB131" s="174" t="e">
        <f t="shared" ca="1" si="58"/>
        <v>#N/A</v>
      </c>
      <c r="AC131" s="171" t="e">
        <f t="shared" ca="1" si="59"/>
        <v>#N/A</v>
      </c>
      <c r="AD131" s="171" t="e">
        <f t="shared" ca="1" si="60"/>
        <v>#VALUE!</v>
      </c>
      <c r="AE131" s="171" t="str">
        <f t="shared" ref="AE131:AE149" si="63">IF($B131=FALSE,"",IF(AND(Y131&lt;=W131,W131&lt;=Z131),"PASS","FAIL"))</f>
        <v/>
      </c>
      <c r="AF131" s="171" t="e">
        <f t="shared" ref="AF131:AF149" ca="1" si="64">S$165</f>
        <v>#N/A</v>
      </c>
    </row>
    <row r="132" spans="2:32" ht="15" customHeight="1">
      <c r="B132" s="177" t="b">
        <f>IF(TRIM(Length_5_R3!A6)="",FALSE,TRUE)</f>
        <v>0</v>
      </c>
      <c r="C132" s="171" t="str">
        <f>IF($B132=FALSE,"",VALUE(Length_5_R3!A6))</f>
        <v/>
      </c>
      <c r="D132" s="171" t="str">
        <f>IF($B132=FALSE,"",Length_5_R3!B6)</f>
        <v/>
      </c>
      <c r="E132" s="177" t="str">
        <f>IF(B132=FALSE,"",Length_5_R3!M6)</f>
        <v/>
      </c>
      <c r="F132" s="177" t="str">
        <f>IF(B132=FALSE,"",Length_5_R3!N6)</f>
        <v/>
      </c>
      <c r="G132" s="177" t="str">
        <f>IF(B132=FALSE,"",Length_5_R3!O6)</f>
        <v/>
      </c>
      <c r="H132" s="177" t="str">
        <f>IF(B132=FALSE,"",Length_5_R3!P6)</f>
        <v/>
      </c>
      <c r="I132" s="177" t="str">
        <f>IF(B132=FALSE,"",Length_5_R3!Q6)</f>
        <v/>
      </c>
      <c r="J132" s="171" t="str">
        <f t="shared" si="48"/>
        <v/>
      </c>
      <c r="K132" s="181" t="str">
        <f t="shared" si="49"/>
        <v/>
      </c>
      <c r="L132" s="182" t="str">
        <f>IF(B132=FALSE,"",Length_5_R3!D29)</f>
        <v/>
      </c>
      <c r="M132" s="183" t="str">
        <f>IF(B132=FALSE,"",Calcu!J132*I$124)</f>
        <v/>
      </c>
      <c r="N132" s="184" t="str">
        <f t="shared" si="50"/>
        <v/>
      </c>
      <c r="O132" s="184" t="str">
        <f>IF(B132=FALSE,"",Length_5_R3!K29)</f>
        <v/>
      </c>
      <c r="P132" s="184" t="str">
        <f t="shared" si="51"/>
        <v/>
      </c>
      <c r="Q132" s="171" t="str">
        <f t="shared" si="52"/>
        <v/>
      </c>
      <c r="R132" s="171" t="str">
        <f t="shared" si="53"/>
        <v/>
      </c>
      <c r="S132" s="256" t="str">
        <f t="shared" si="54"/>
        <v/>
      </c>
      <c r="T132" s="185" t="str">
        <f t="shared" si="55"/>
        <v/>
      </c>
      <c r="U132" s="186" t="str">
        <f t="shared" si="56"/>
        <v/>
      </c>
      <c r="V132" s="171" t="str">
        <f t="shared" si="61"/>
        <v/>
      </c>
      <c r="W132" s="171" t="str">
        <f t="shared" si="62"/>
        <v/>
      </c>
      <c r="X132" s="124"/>
      <c r="Y132" s="171">
        <f>IF(Length_5_R3!J6&lt;0,ROUNDUP(Length_5_R3!J6*I$124,$L$165),ROUNDDOWN(Length_5_R3!J6*I$124,$L$165))</f>
        <v>0</v>
      </c>
      <c r="Z132" s="171">
        <f>IF(Length_5_R3!K6&lt;0,ROUNDDOWN(Length_5_R3!K6*I$124,$L$165),ROUNDUP(Length_5_R3!K6*I$124,$L$165))</f>
        <v>0</v>
      </c>
      <c r="AA132" s="171" t="e">
        <f t="shared" ca="1" si="57"/>
        <v>#N/A</v>
      </c>
      <c r="AB132" s="174" t="e">
        <f t="shared" ca="1" si="58"/>
        <v>#N/A</v>
      </c>
      <c r="AC132" s="171" t="e">
        <f t="shared" ca="1" si="59"/>
        <v>#N/A</v>
      </c>
      <c r="AD132" s="171" t="e">
        <f t="shared" ca="1" si="60"/>
        <v>#VALUE!</v>
      </c>
      <c r="AE132" s="171" t="str">
        <f t="shared" si="63"/>
        <v/>
      </c>
      <c r="AF132" s="171" t="e">
        <f t="shared" ca="1" si="64"/>
        <v>#N/A</v>
      </c>
    </row>
    <row r="133" spans="2:32" ht="15" customHeight="1">
      <c r="B133" s="177" t="b">
        <f>IF(TRIM(Length_5_R3!A7)="",FALSE,TRUE)</f>
        <v>0</v>
      </c>
      <c r="C133" s="171" t="str">
        <f>IF($B133=FALSE,"",VALUE(Length_5_R3!A7))</f>
        <v/>
      </c>
      <c r="D133" s="171" t="str">
        <f>IF($B133=FALSE,"",Length_5_R3!B7)</f>
        <v/>
      </c>
      <c r="E133" s="177" t="str">
        <f>IF(B133=FALSE,"",Length_5_R3!M7)</f>
        <v/>
      </c>
      <c r="F133" s="177" t="str">
        <f>IF(B133=FALSE,"",Length_5_R3!N7)</f>
        <v/>
      </c>
      <c r="G133" s="177" t="str">
        <f>IF(B133=FALSE,"",Length_5_R3!O7)</f>
        <v/>
      </c>
      <c r="H133" s="177" t="str">
        <f>IF(B133=FALSE,"",Length_5_R3!P7)</f>
        <v/>
      </c>
      <c r="I133" s="177" t="str">
        <f>IF(B133=FALSE,"",Length_5_R3!Q7)</f>
        <v/>
      </c>
      <c r="J133" s="171" t="str">
        <f t="shared" si="48"/>
        <v/>
      </c>
      <c r="K133" s="181" t="str">
        <f t="shared" si="49"/>
        <v/>
      </c>
      <c r="L133" s="182" t="str">
        <f>IF(B133=FALSE,"",Length_5_R3!D30)</f>
        <v/>
      </c>
      <c r="M133" s="183" t="str">
        <f>IF(B133=FALSE,"",Calcu!J133*I$124)</f>
        <v/>
      </c>
      <c r="N133" s="184" t="str">
        <f t="shared" si="50"/>
        <v/>
      </c>
      <c r="O133" s="184" t="str">
        <f>IF(B133=FALSE,"",Length_5_R3!K30)</f>
        <v/>
      </c>
      <c r="P133" s="184" t="str">
        <f t="shared" si="51"/>
        <v/>
      </c>
      <c r="Q133" s="171" t="str">
        <f t="shared" si="52"/>
        <v/>
      </c>
      <c r="R133" s="171" t="str">
        <f t="shared" si="53"/>
        <v/>
      </c>
      <c r="S133" s="256" t="str">
        <f t="shared" si="54"/>
        <v/>
      </c>
      <c r="T133" s="185" t="str">
        <f t="shared" si="55"/>
        <v/>
      </c>
      <c r="U133" s="186" t="str">
        <f t="shared" si="56"/>
        <v/>
      </c>
      <c r="V133" s="171" t="str">
        <f t="shared" si="61"/>
        <v/>
      </c>
      <c r="W133" s="171" t="str">
        <f t="shared" si="62"/>
        <v/>
      </c>
      <c r="X133" s="124"/>
      <c r="Y133" s="171">
        <f>IF(Length_5_R3!J7&lt;0,ROUNDUP(Length_5_R3!J7*I$124,$L$165),ROUNDDOWN(Length_5_R3!J7*I$124,$L$165))</f>
        <v>0</v>
      </c>
      <c r="Z133" s="171">
        <f>IF(Length_5_R3!K7&lt;0,ROUNDDOWN(Length_5_R3!K7*I$124,$L$165),ROUNDUP(Length_5_R3!K7*I$124,$L$165))</f>
        <v>0</v>
      </c>
      <c r="AA133" s="171" t="e">
        <f t="shared" ca="1" si="57"/>
        <v>#N/A</v>
      </c>
      <c r="AB133" s="174" t="e">
        <f t="shared" ca="1" si="58"/>
        <v>#N/A</v>
      </c>
      <c r="AC133" s="171" t="e">
        <f t="shared" ca="1" si="59"/>
        <v>#N/A</v>
      </c>
      <c r="AD133" s="171" t="e">
        <f t="shared" ca="1" si="60"/>
        <v>#VALUE!</v>
      </c>
      <c r="AE133" s="171" t="str">
        <f t="shared" si="63"/>
        <v/>
      </c>
      <c r="AF133" s="171" t="e">
        <f t="shared" ca="1" si="64"/>
        <v>#N/A</v>
      </c>
    </row>
    <row r="134" spans="2:32" ht="15" customHeight="1">
      <c r="B134" s="177" t="b">
        <f>IF(TRIM(Length_5_R3!A8)="",FALSE,TRUE)</f>
        <v>0</v>
      </c>
      <c r="C134" s="171" t="str">
        <f>IF($B134=FALSE,"",VALUE(Length_5_R3!A8))</f>
        <v/>
      </c>
      <c r="D134" s="171" t="str">
        <f>IF($B134=FALSE,"",Length_5_R3!B8)</f>
        <v/>
      </c>
      <c r="E134" s="177" t="str">
        <f>IF(B134=FALSE,"",Length_5_R3!M8)</f>
        <v/>
      </c>
      <c r="F134" s="177" t="str">
        <f>IF(B134=FALSE,"",Length_5_R3!N8)</f>
        <v/>
      </c>
      <c r="G134" s="177" t="str">
        <f>IF(B134=FALSE,"",Length_5_R3!O8)</f>
        <v/>
      </c>
      <c r="H134" s="177" t="str">
        <f>IF(B134=FALSE,"",Length_5_R3!P8)</f>
        <v/>
      </c>
      <c r="I134" s="177" t="str">
        <f>IF(B134=FALSE,"",Length_5_R3!Q8)</f>
        <v/>
      </c>
      <c r="J134" s="171" t="str">
        <f t="shared" si="48"/>
        <v/>
      </c>
      <c r="K134" s="181" t="str">
        <f t="shared" si="49"/>
        <v/>
      </c>
      <c r="L134" s="182" t="str">
        <f>IF(B134=FALSE,"",Length_5_R3!D31)</f>
        <v/>
      </c>
      <c r="M134" s="183" t="str">
        <f>IF(B134=FALSE,"",Calcu!J134*I$124)</f>
        <v/>
      </c>
      <c r="N134" s="184" t="str">
        <f t="shared" si="50"/>
        <v/>
      </c>
      <c r="O134" s="184" t="str">
        <f>IF(B134=FALSE,"",Length_5_R3!K31)</f>
        <v/>
      </c>
      <c r="P134" s="184" t="str">
        <f t="shared" si="51"/>
        <v/>
      </c>
      <c r="Q134" s="171" t="str">
        <f t="shared" si="52"/>
        <v/>
      </c>
      <c r="R134" s="171" t="str">
        <f t="shared" si="53"/>
        <v/>
      </c>
      <c r="S134" s="256" t="str">
        <f t="shared" si="54"/>
        <v/>
      </c>
      <c r="T134" s="185" t="str">
        <f t="shared" si="55"/>
        <v/>
      </c>
      <c r="U134" s="186" t="str">
        <f t="shared" si="56"/>
        <v/>
      </c>
      <c r="V134" s="171" t="str">
        <f t="shared" si="61"/>
        <v/>
      </c>
      <c r="W134" s="171" t="str">
        <f t="shared" si="62"/>
        <v/>
      </c>
      <c r="X134" s="124"/>
      <c r="Y134" s="171">
        <f>IF(Length_5_R3!J8&lt;0,ROUNDUP(Length_5_R3!J8*I$124,$L$165),ROUNDDOWN(Length_5_R3!J8*I$124,$L$165))</f>
        <v>0</v>
      </c>
      <c r="Z134" s="171">
        <f>IF(Length_5_R3!K8&lt;0,ROUNDDOWN(Length_5_R3!K8*I$124,$L$165),ROUNDUP(Length_5_R3!K8*I$124,$L$165))</f>
        <v>0</v>
      </c>
      <c r="AA134" s="171" t="e">
        <f t="shared" ca="1" si="57"/>
        <v>#N/A</v>
      </c>
      <c r="AB134" s="174" t="e">
        <f t="shared" ca="1" si="58"/>
        <v>#N/A</v>
      </c>
      <c r="AC134" s="171" t="e">
        <f t="shared" ca="1" si="59"/>
        <v>#N/A</v>
      </c>
      <c r="AD134" s="171" t="e">
        <f t="shared" ca="1" si="60"/>
        <v>#VALUE!</v>
      </c>
      <c r="AE134" s="171" t="str">
        <f t="shared" si="63"/>
        <v/>
      </c>
      <c r="AF134" s="171" t="e">
        <f t="shared" ca="1" si="64"/>
        <v>#N/A</v>
      </c>
    </row>
    <row r="135" spans="2:32" ht="15" customHeight="1">
      <c r="B135" s="177" t="b">
        <f>IF(TRIM(Length_5_R3!A9)="",FALSE,TRUE)</f>
        <v>0</v>
      </c>
      <c r="C135" s="171" t="str">
        <f>IF($B135=FALSE,"",VALUE(Length_5_R3!A9))</f>
        <v/>
      </c>
      <c r="D135" s="171" t="str">
        <f>IF($B135=FALSE,"",Length_5_R3!B9)</f>
        <v/>
      </c>
      <c r="E135" s="177" t="str">
        <f>IF(B135=FALSE,"",Length_5_R3!M9)</f>
        <v/>
      </c>
      <c r="F135" s="177" t="str">
        <f>IF(B135=FALSE,"",Length_5_R3!N9)</f>
        <v/>
      </c>
      <c r="G135" s="177" t="str">
        <f>IF(B135=FALSE,"",Length_5_R3!O9)</f>
        <v/>
      </c>
      <c r="H135" s="177" t="str">
        <f>IF(B135=FALSE,"",Length_5_R3!P9)</f>
        <v/>
      </c>
      <c r="I135" s="177" t="str">
        <f>IF(B135=FALSE,"",Length_5_R3!Q9)</f>
        <v/>
      </c>
      <c r="J135" s="171" t="str">
        <f t="shared" si="48"/>
        <v/>
      </c>
      <c r="K135" s="181" t="str">
        <f t="shared" si="49"/>
        <v/>
      </c>
      <c r="L135" s="182" t="str">
        <f>IF(B135=FALSE,"",Length_5_R3!D32)</f>
        <v/>
      </c>
      <c r="M135" s="183" t="str">
        <f>IF(B135=FALSE,"",Calcu!J135*I$124)</f>
        <v/>
      </c>
      <c r="N135" s="184" t="str">
        <f t="shared" si="50"/>
        <v/>
      </c>
      <c r="O135" s="184" t="str">
        <f>IF(B135=FALSE,"",Length_5_R3!K32)</f>
        <v/>
      </c>
      <c r="P135" s="184" t="str">
        <f t="shared" si="51"/>
        <v/>
      </c>
      <c r="Q135" s="171" t="str">
        <f t="shared" si="52"/>
        <v/>
      </c>
      <c r="R135" s="171" t="str">
        <f t="shared" si="53"/>
        <v/>
      </c>
      <c r="S135" s="256" t="str">
        <f t="shared" si="54"/>
        <v/>
      </c>
      <c r="T135" s="185" t="str">
        <f t="shared" si="55"/>
        <v/>
      </c>
      <c r="U135" s="186" t="str">
        <f t="shared" si="56"/>
        <v/>
      </c>
      <c r="V135" s="171" t="str">
        <f t="shared" si="61"/>
        <v/>
      </c>
      <c r="W135" s="171" t="str">
        <f t="shared" si="62"/>
        <v/>
      </c>
      <c r="X135" s="124"/>
      <c r="Y135" s="171">
        <f>IF(Length_5_R3!J9&lt;0,ROUNDUP(Length_5_R3!J9*I$124,$L$165),ROUNDDOWN(Length_5_R3!J9*I$124,$L$165))</f>
        <v>0</v>
      </c>
      <c r="Z135" s="171">
        <f>IF(Length_5_R3!K9&lt;0,ROUNDDOWN(Length_5_R3!K9*I$124,$L$165),ROUNDUP(Length_5_R3!K9*I$124,$L$165))</f>
        <v>0</v>
      </c>
      <c r="AA135" s="171" t="e">
        <f t="shared" ca="1" si="57"/>
        <v>#N/A</v>
      </c>
      <c r="AB135" s="174" t="e">
        <f t="shared" ca="1" si="58"/>
        <v>#N/A</v>
      </c>
      <c r="AC135" s="171" t="e">
        <f t="shared" ca="1" si="59"/>
        <v>#N/A</v>
      </c>
      <c r="AD135" s="171" t="e">
        <f t="shared" ca="1" si="60"/>
        <v>#VALUE!</v>
      </c>
      <c r="AE135" s="171" t="str">
        <f t="shared" si="63"/>
        <v/>
      </c>
      <c r="AF135" s="171" t="e">
        <f t="shared" ca="1" si="64"/>
        <v>#N/A</v>
      </c>
    </row>
    <row r="136" spans="2:32" ht="15" customHeight="1">
      <c r="B136" s="177" t="b">
        <f>IF(TRIM(Length_5_R3!A10)="",FALSE,TRUE)</f>
        <v>0</v>
      </c>
      <c r="C136" s="171" t="str">
        <f>IF($B136=FALSE,"",VALUE(Length_5_R3!A10))</f>
        <v/>
      </c>
      <c r="D136" s="171" t="str">
        <f>IF($B136=FALSE,"",Length_5_R3!B10)</f>
        <v/>
      </c>
      <c r="E136" s="177" t="str">
        <f>IF(B136=FALSE,"",Length_5_R3!M10)</f>
        <v/>
      </c>
      <c r="F136" s="177" t="str">
        <f>IF(B136=FALSE,"",Length_5_R3!N10)</f>
        <v/>
      </c>
      <c r="G136" s="177" t="str">
        <f>IF(B136=FALSE,"",Length_5_R3!O10)</f>
        <v/>
      </c>
      <c r="H136" s="177" t="str">
        <f>IF(B136=FALSE,"",Length_5_R3!P10)</f>
        <v/>
      </c>
      <c r="I136" s="177" t="str">
        <f>IF(B136=FALSE,"",Length_5_R3!Q10)</f>
        <v/>
      </c>
      <c r="J136" s="171" t="str">
        <f t="shared" si="48"/>
        <v/>
      </c>
      <c r="K136" s="181" t="str">
        <f t="shared" si="49"/>
        <v/>
      </c>
      <c r="L136" s="182" t="str">
        <f>IF(B136=FALSE,"",Length_5_R3!D33)</f>
        <v/>
      </c>
      <c r="M136" s="183" t="str">
        <f>IF(B136=FALSE,"",Calcu!J136*I$124)</f>
        <v/>
      </c>
      <c r="N136" s="184" t="str">
        <f t="shared" si="50"/>
        <v/>
      </c>
      <c r="O136" s="184" t="str">
        <f>IF(B136=FALSE,"",Length_5_R3!K33)</f>
        <v/>
      </c>
      <c r="P136" s="184" t="str">
        <f t="shared" si="51"/>
        <v/>
      </c>
      <c r="Q136" s="171" t="str">
        <f t="shared" si="52"/>
        <v/>
      </c>
      <c r="R136" s="171" t="str">
        <f t="shared" si="53"/>
        <v/>
      </c>
      <c r="S136" s="256" t="str">
        <f t="shared" si="54"/>
        <v/>
      </c>
      <c r="T136" s="185" t="str">
        <f t="shared" si="55"/>
        <v/>
      </c>
      <c r="U136" s="186" t="str">
        <f t="shared" si="56"/>
        <v/>
      </c>
      <c r="V136" s="171" t="str">
        <f t="shared" si="61"/>
        <v/>
      </c>
      <c r="W136" s="171" t="str">
        <f t="shared" si="62"/>
        <v/>
      </c>
      <c r="X136" s="124"/>
      <c r="Y136" s="171">
        <f>IF(Length_5_R3!J10&lt;0,ROUNDUP(Length_5_R3!J10*I$124,$L$165),ROUNDDOWN(Length_5_R3!J10*I$124,$L$165))</f>
        <v>0</v>
      </c>
      <c r="Z136" s="171">
        <f>IF(Length_5_R3!K10&lt;0,ROUNDDOWN(Length_5_R3!K10*I$124,$L$165),ROUNDUP(Length_5_R3!K10*I$124,$L$165))</f>
        <v>0</v>
      </c>
      <c r="AA136" s="171" t="e">
        <f t="shared" ca="1" si="57"/>
        <v>#N/A</v>
      </c>
      <c r="AB136" s="174" t="e">
        <f t="shared" ca="1" si="58"/>
        <v>#N/A</v>
      </c>
      <c r="AC136" s="171" t="e">
        <f t="shared" ca="1" si="59"/>
        <v>#N/A</v>
      </c>
      <c r="AD136" s="171" t="e">
        <f t="shared" ca="1" si="60"/>
        <v>#VALUE!</v>
      </c>
      <c r="AE136" s="171" t="str">
        <f t="shared" si="63"/>
        <v/>
      </c>
      <c r="AF136" s="171" t="e">
        <f t="shared" ca="1" si="64"/>
        <v>#N/A</v>
      </c>
    </row>
    <row r="137" spans="2:32" ht="15" customHeight="1">
      <c r="B137" s="177" t="b">
        <f>IF(TRIM(Length_5_R3!A11)="",FALSE,TRUE)</f>
        <v>0</v>
      </c>
      <c r="C137" s="171" t="str">
        <f>IF($B137=FALSE,"",VALUE(Length_5_R3!A11))</f>
        <v/>
      </c>
      <c r="D137" s="171" t="str">
        <f>IF($B137=FALSE,"",Length_5_R3!B11)</f>
        <v/>
      </c>
      <c r="E137" s="177" t="str">
        <f>IF(B137=FALSE,"",Length_5_R3!M11)</f>
        <v/>
      </c>
      <c r="F137" s="177" t="str">
        <f>IF(B137=FALSE,"",Length_5_R3!N11)</f>
        <v/>
      </c>
      <c r="G137" s="177" t="str">
        <f>IF(B137=FALSE,"",Length_5_R3!O11)</f>
        <v/>
      </c>
      <c r="H137" s="177" t="str">
        <f>IF(B137=FALSE,"",Length_5_R3!P11)</f>
        <v/>
      </c>
      <c r="I137" s="177" t="str">
        <f>IF(B137=FALSE,"",Length_5_R3!Q11)</f>
        <v/>
      </c>
      <c r="J137" s="171" t="str">
        <f t="shared" si="48"/>
        <v/>
      </c>
      <c r="K137" s="181" t="str">
        <f t="shared" si="49"/>
        <v/>
      </c>
      <c r="L137" s="182" t="str">
        <f>IF(B137=FALSE,"",Length_5_R3!D34)</f>
        <v/>
      </c>
      <c r="M137" s="183" t="str">
        <f>IF(B137=FALSE,"",Calcu!J137*I$124)</f>
        <v/>
      </c>
      <c r="N137" s="184" t="str">
        <f t="shared" si="50"/>
        <v/>
      </c>
      <c r="O137" s="184" t="str">
        <f>IF(B137=FALSE,"",Length_5_R3!K34)</f>
        <v/>
      </c>
      <c r="P137" s="184" t="str">
        <f t="shared" si="51"/>
        <v/>
      </c>
      <c r="Q137" s="171" t="str">
        <f t="shared" si="52"/>
        <v/>
      </c>
      <c r="R137" s="171" t="str">
        <f t="shared" si="53"/>
        <v/>
      </c>
      <c r="S137" s="256" t="str">
        <f t="shared" si="54"/>
        <v/>
      </c>
      <c r="T137" s="185" t="str">
        <f t="shared" si="55"/>
        <v/>
      </c>
      <c r="U137" s="186" t="str">
        <f t="shared" si="56"/>
        <v/>
      </c>
      <c r="V137" s="171" t="str">
        <f t="shared" si="61"/>
        <v/>
      </c>
      <c r="W137" s="171" t="str">
        <f t="shared" si="62"/>
        <v/>
      </c>
      <c r="X137" s="124"/>
      <c r="Y137" s="171">
        <f>IF(Length_5_R3!J11&lt;0,ROUNDUP(Length_5_R3!J11*I$124,$L$165),ROUNDDOWN(Length_5_R3!J11*I$124,$L$165))</f>
        <v>0</v>
      </c>
      <c r="Z137" s="171">
        <f>IF(Length_5_R3!K11&lt;0,ROUNDDOWN(Length_5_R3!K11*I$124,$L$165),ROUNDUP(Length_5_R3!K11*I$124,$L$165))</f>
        <v>0</v>
      </c>
      <c r="AA137" s="171" t="e">
        <f t="shared" ca="1" si="57"/>
        <v>#N/A</v>
      </c>
      <c r="AB137" s="174" t="e">
        <f t="shared" ca="1" si="58"/>
        <v>#N/A</v>
      </c>
      <c r="AC137" s="171" t="e">
        <f t="shared" ca="1" si="59"/>
        <v>#N/A</v>
      </c>
      <c r="AD137" s="171" t="e">
        <f t="shared" ca="1" si="60"/>
        <v>#VALUE!</v>
      </c>
      <c r="AE137" s="171" t="str">
        <f t="shared" si="63"/>
        <v/>
      </c>
      <c r="AF137" s="171" t="e">
        <f t="shared" ca="1" si="64"/>
        <v>#N/A</v>
      </c>
    </row>
    <row r="138" spans="2:32" ht="15" customHeight="1">
      <c r="B138" s="177" t="b">
        <f>IF(TRIM(Length_5_R3!A12)="",FALSE,TRUE)</f>
        <v>0</v>
      </c>
      <c r="C138" s="171" t="str">
        <f>IF($B138=FALSE,"",VALUE(Length_5_R3!A12))</f>
        <v/>
      </c>
      <c r="D138" s="171" t="str">
        <f>IF($B138=FALSE,"",Length_5_R3!B12)</f>
        <v/>
      </c>
      <c r="E138" s="177" t="str">
        <f>IF(B138=FALSE,"",Length_5_R3!M12)</f>
        <v/>
      </c>
      <c r="F138" s="177" t="str">
        <f>IF(B138=FALSE,"",Length_5_R3!N12)</f>
        <v/>
      </c>
      <c r="G138" s="177" t="str">
        <f>IF(B138=FALSE,"",Length_5_R3!O12)</f>
        <v/>
      </c>
      <c r="H138" s="177" t="str">
        <f>IF(B138=FALSE,"",Length_5_R3!P12)</f>
        <v/>
      </c>
      <c r="I138" s="177" t="str">
        <f>IF(B138=FALSE,"",Length_5_R3!Q12)</f>
        <v/>
      </c>
      <c r="J138" s="171" t="str">
        <f t="shared" si="48"/>
        <v/>
      </c>
      <c r="K138" s="181" t="str">
        <f t="shared" si="49"/>
        <v/>
      </c>
      <c r="L138" s="182" t="str">
        <f>IF(B138=FALSE,"",Length_5_R3!D35)</f>
        <v/>
      </c>
      <c r="M138" s="183" t="str">
        <f>IF(B138=FALSE,"",Calcu!J138*I$124)</f>
        <v/>
      </c>
      <c r="N138" s="184" t="str">
        <f t="shared" si="50"/>
        <v/>
      </c>
      <c r="O138" s="184" t="str">
        <f>IF(B138=FALSE,"",Length_5_R3!K35)</f>
        <v/>
      </c>
      <c r="P138" s="184" t="str">
        <f t="shared" si="51"/>
        <v/>
      </c>
      <c r="Q138" s="171" t="str">
        <f t="shared" si="52"/>
        <v/>
      </c>
      <c r="R138" s="171" t="str">
        <f t="shared" si="53"/>
        <v/>
      </c>
      <c r="S138" s="256" t="str">
        <f t="shared" si="54"/>
        <v/>
      </c>
      <c r="T138" s="185" t="str">
        <f t="shared" si="55"/>
        <v/>
      </c>
      <c r="U138" s="186" t="str">
        <f t="shared" si="56"/>
        <v/>
      </c>
      <c r="V138" s="171" t="str">
        <f t="shared" si="61"/>
        <v/>
      </c>
      <c r="W138" s="171" t="str">
        <f t="shared" si="62"/>
        <v/>
      </c>
      <c r="X138" s="124"/>
      <c r="Y138" s="171">
        <f>IF(Length_5_R3!J12&lt;0,ROUNDUP(Length_5_R3!J12*I$124,$L$165),ROUNDDOWN(Length_5_R3!J12*I$124,$L$165))</f>
        <v>0</v>
      </c>
      <c r="Z138" s="171">
        <f>IF(Length_5_R3!K12&lt;0,ROUNDDOWN(Length_5_R3!K12*I$124,$L$165),ROUNDUP(Length_5_R3!K12*I$124,$L$165))</f>
        <v>0</v>
      </c>
      <c r="AA138" s="171" t="e">
        <f t="shared" ca="1" si="57"/>
        <v>#N/A</v>
      </c>
      <c r="AB138" s="174" t="e">
        <f t="shared" ca="1" si="58"/>
        <v>#N/A</v>
      </c>
      <c r="AC138" s="171" t="e">
        <f t="shared" ca="1" si="59"/>
        <v>#N/A</v>
      </c>
      <c r="AD138" s="171" t="e">
        <f t="shared" ca="1" si="60"/>
        <v>#VALUE!</v>
      </c>
      <c r="AE138" s="171" t="str">
        <f t="shared" si="63"/>
        <v/>
      </c>
      <c r="AF138" s="171" t="e">
        <f t="shared" ca="1" si="64"/>
        <v>#N/A</v>
      </c>
    </row>
    <row r="139" spans="2:32" ht="15" customHeight="1">
      <c r="B139" s="177" t="b">
        <f>IF(TRIM(Length_5_R3!A13)="",FALSE,TRUE)</f>
        <v>0</v>
      </c>
      <c r="C139" s="171" t="str">
        <f>IF($B139=FALSE,"",VALUE(Length_5_R3!A13))</f>
        <v/>
      </c>
      <c r="D139" s="171" t="str">
        <f>IF($B139=FALSE,"",Length_5_R3!B13)</f>
        <v/>
      </c>
      <c r="E139" s="177" t="str">
        <f>IF(B139=FALSE,"",Length_5_R3!M13)</f>
        <v/>
      </c>
      <c r="F139" s="177" t="str">
        <f>IF(B139=FALSE,"",Length_5_R3!N13)</f>
        <v/>
      </c>
      <c r="G139" s="177" t="str">
        <f>IF(B139=FALSE,"",Length_5_R3!O13)</f>
        <v/>
      </c>
      <c r="H139" s="177" t="str">
        <f>IF(B139=FALSE,"",Length_5_R3!P13)</f>
        <v/>
      </c>
      <c r="I139" s="177" t="str">
        <f>IF(B139=FALSE,"",Length_5_R3!Q13)</f>
        <v/>
      </c>
      <c r="J139" s="171" t="str">
        <f t="shared" si="48"/>
        <v/>
      </c>
      <c r="K139" s="181" t="str">
        <f t="shared" si="49"/>
        <v/>
      </c>
      <c r="L139" s="182" t="str">
        <f>IF(B139=FALSE,"",Length_5_R3!D36)</f>
        <v/>
      </c>
      <c r="M139" s="183" t="str">
        <f>IF(B139=FALSE,"",Calcu!J139*I$124)</f>
        <v/>
      </c>
      <c r="N139" s="184" t="str">
        <f t="shared" si="50"/>
        <v/>
      </c>
      <c r="O139" s="184" t="str">
        <f>IF(B139=FALSE,"",Length_5_R3!K36)</f>
        <v/>
      </c>
      <c r="P139" s="184" t="str">
        <f t="shared" si="51"/>
        <v/>
      </c>
      <c r="Q139" s="171" t="str">
        <f t="shared" si="52"/>
        <v/>
      </c>
      <c r="R139" s="171" t="str">
        <f t="shared" si="53"/>
        <v/>
      </c>
      <c r="S139" s="256" t="str">
        <f t="shared" si="54"/>
        <v/>
      </c>
      <c r="T139" s="185" t="str">
        <f t="shared" si="55"/>
        <v/>
      </c>
      <c r="U139" s="186" t="str">
        <f t="shared" si="56"/>
        <v/>
      </c>
      <c r="V139" s="171" t="str">
        <f t="shared" si="61"/>
        <v/>
      </c>
      <c r="W139" s="171" t="str">
        <f t="shared" si="62"/>
        <v/>
      </c>
      <c r="X139" s="124"/>
      <c r="Y139" s="171">
        <f>IF(Length_5_R3!J13&lt;0,ROUNDUP(Length_5_R3!J13*I$124,$L$165),ROUNDDOWN(Length_5_R3!J13*I$124,$L$165))</f>
        <v>0</v>
      </c>
      <c r="Z139" s="171">
        <f>IF(Length_5_R3!K13&lt;0,ROUNDDOWN(Length_5_R3!K13*I$124,$L$165),ROUNDUP(Length_5_R3!K13*I$124,$L$165))</f>
        <v>0</v>
      </c>
      <c r="AA139" s="171" t="e">
        <f t="shared" ca="1" si="57"/>
        <v>#N/A</v>
      </c>
      <c r="AB139" s="174" t="e">
        <f t="shared" ca="1" si="58"/>
        <v>#N/A</v>
      </c>
      <c r="AC139" s="171" t="e">
        <f t="shared" ca="1" si="59"/>
        <v>#N/A</v>
      </c>
      <c r="AD139" s="171" t="e">
        <f t="shared" ca="1" si="60"/>
        <v>#VALUE!</v>
      </c>
      <c r="AE139" s="171" t="str">
        <f t="shared" si="63"/>
        <v/>
      </c>
      <c r="AF139" s="171" t="e">
        <f t="shared" ca="1" si="64"/>
        <v>#N/A</v>
      </c>
    </row>
    <row r="140" spans="2:32" ht="15" customHeight="1">
      <c r="B140" s="177" t="b">
        <f>IF(TRIM(Length_5_R3!A14)="",FALSE,TRUE)</f>
        <v>0</v>
      </c>
      <c r="C140" s="171" t="str">
        <f>IF($B140=FALSE,"",VALUE(Length_5_R3!A14))</f>
        <v/>
      </c>
      <c r="D140" s="171" t="str">
        <f>IF($B140=FALSE,"",Length_5_R3!B14)</f>
        <v/>
      </c>
      <c r="E140" s="177" t="str">
        <f>IF(B140=FALSE,"",Length_5_R3!M14)</f>
        <v/>
      </c>
      <c r="F140" s="177" t="str">
        <f>IF(B140=FALSE,"",Length_5_R3!N14)</f>
        <v/>
      </c>
      <c r="G140" s="177" t="str">
        <f>IF(B140=FALSE,"",Length_5_R3!O14)</f>
        <v/>
      </c>
      <c r="H140" s="177" t="str">
        <f>IF(B140=FALSE,"",Length_5_R3!P14)</f>
        <v/>
      </c>
      <c r="I140" s="177" t="str">
        <f>IF(B140=FALSE,"",Length_5_R3!Q14)</f>
        <v/>
      </c>
      <c r="J140" s="171" t="str">
        <f t="shared" si="48"/>
        <v/>
      </c>
      <c r="K140" s="181" t="str">
        <f t="shared" si="49"/>
        <v/>
      </c>
      <c r="L140" s="182" t="str">
        <f>IF(B140=FALSE,"",Length_5_R3!D37)</f>
        <v/>
      </c>
      <c r="M140" s="183" t="str">
        <f>IF(B140=FALSE,"",Calcu!J140*I$124)</f>
        <v/>
      </c>
      <c r="N140" s="184" t="str">
        <f t="shared" si="50"/>
        <v/>
      </c>
      <c r="O140" s="184" t="str">
        <f>IF(B140=FALSE,"",Length_5_R3!K37)</f>
        <v/>
      </c>
      <c r="P140" s="184" t="str">
        <f t="shared" si="51"/>
        <v/>
      </c>
      <c r="Q140" s="171" t="str">
        <f t="shared" si="52"/>
        <v/>
      </c>
      <c r="R140" s="171" t="str">
        <f t="shared" si="53"/>
        <v/>
      </c>
      <c r="S140" s="256" t="str">
        <f t="shared" si="54"/>
        <v/>
      </c>
      <c r="T140" s="185" t="str">
        <f t="shared" si="55"/>
        <v/>
      </c>
      <c r="U140" s="186" t="str">
        <f t="shared" si="56"/>
        <v/>
      </c>
      <c r="V140" s="171" t="str">
        <f t="shared" si="61"/>
        <v/>
      </c>
      <c r="W140" s="171" t="str">
        <f t="shared" si="62"/>
        <v/>
      </c>
      <c r="X140" s="124"/>
      <c r="Y140" s="171">
        <f>IF(Length_5_R3!J14&lt;0,ROUNDUP(Length_5_R3!J14*I$124,$L$165),ROUNDDOWN(Length_5_R3!J14*I$124,$L$165))</f>
        <v>0</v>
      </c>
      <c r="Z140" s="171">
        <f>IF(Length_5_R3!K14&lt;0,ROUNDDOWN(Length_5_R3!K14*I$124,$L$165),ROUNDUP(Length_5_R3!K14*I$124,$L$165))</f>
        <v>0</v>
      </c>
      <c r="AA140" s="171" t="e">
        <f t="shared" ca="1" si="57"/>
        <v>#N/A</v>
      </c>
      <c r="AB140" s="174" t="e">
        <f t="shared" ca="1" si="58"/>
        <v>#N/A</v>
      </c>
      <c r="AC140" s="171" t="e">
        <f t="shared" ca="1" si="59"/>
        <v>#N/A</v>
      </c>
      <c r="AD140" s="171" t="e">
        <f t="shared" ca="1" si="60"/>
        <v>#VALUE!</v>
      </c>
      <c r="AE140" s="171" t="str">
        <f t="shared" si="63"/>
        <v/>
      </c>
      <c r="AF140" s="171" t="e">
        <f t="shared" ca="1" si="64"/>
        <v>#N/A</v>
      </c>
    </row>
    <row r="141" spans="2:32" ht="15" customHeight="1">
      <c r="B141" s="177" t="b">
        <f>IF(TRIM(Length_5_R3!A15)="",FALSE,TRUE)</f>
        <v>0</v>
      </c>
      <c r="C141" s="171" t="str">
        <f>IF($B141=FALSE,"",VALUE(Length_5_R3!A15))</f>
        <v/>
      </c>
      <c r="D141" s="171" t="str">
        <f>IF($B141=FALSE,"",Length_5_R3!B15)</f>
        <v/>
      </c>
      <c r="E141" s="177" t="str">
        <f>IF(B141=FALSE,"",Length_5_R3!M15)</f>
        <v/>
      </c>
      <c r="F141" s="177" t="str">
        <f>IF(B141=FALSE,"",Length_5_R3!N15)</f>
        <v/>
      </c>
      <c r="G141" s="177" t="str">
        <f>IF(B141=FALSE,"",Length_5_R3!O15)</f>
        <v/>
      </c>
      <c r="H141" s="177" t="str">
        <f>IF(B141=FALSE,"",Length_5_R3!P15)</f>
        <v/>
      </c>
      <c r="I141" s="177" t="str">
        <f>IF(B141=FALSE,"",Length_5_R3!Q15)</f>
        <v/>
      </c>
      <c r="J141" s="171" t="str">
        <f t="shared" si="48"/>
        <v/>
      </c>
      <c r="K141" s="181" t="str">
        <f t="shared" si="49"/>
        <v/>
      </c>
      <c r="L141" s="182" t="str">
        <f>IF(B141=FALSE,"",Length_5_R3!D38)</f>
        <v/>
      </c>
      <c r="M141" s="183" t="str">
        <f>IF(B141=FALSE,"",Calcu!J141*I$124)</f>
        <v/>
      </c>
      <c r="N141" s="184" t="str">
        <f t="shared" si="50"/>
        <v/>
      </c>
      <c r="O141" s="184" t="str">
        <f>IF(B141=FALSE,"",Length_5_R3!K38)</f>
        <v/>
      </c>
      <c r="P141" s="184" t="str">
        <f t="shared" si="51"/>
        <v/>
      </c>
      <c r="Q141" s="171" t="str">
        <f t="shared" si="52"/>
        <v/>
      </c>
      <c r="R141" s="171" t="str">
        <f t="shared" si="53"/>
        <v/>
      </c>
      <c r="S141" s="256" t="str">
        <f t="shared" si="54"/>
        <v/>
      </c>
      <c r="T141" s="185" t="str">
        <f t="shared" si="55"/>
        <v/>
      </c>
      <c r="U141" s="186" t="str">
        <f t="shared" si="56"/>
        <v/>
      </c>
      <c r="V141" s="171" t="str">
        <f t="shared" si="61"/>
        <v/>
      </c>
      <c r="W141" s="171" t="str">
        <f t="shared" si="62"/>
        <v/>
      </c>
      <c r="X141" s="124"/>
      <c r="Y141" s="171">
        <f>IF(Length_5_R3!J15&lt;0,ROUNDUP(Length_5_R3!J15*I$124,$L$165),ROUNDDOWN(Length_5_R3!J15*I$124,$L$165))</f>
        <v>0</v>
      </c>
      <c r="Z141" s="171">
        <f>IF(Length_5_R3!K15&lt;0,ROUNDDOWN(Length_5_R3!K15*I$124,$L$165),ROUNDUP(Length_5_R3!K15*I$124,$L$165))</f>
        <v>0</v>
      </c>
      <c r="AA141" s="171" t="e">
        <f t="shared" ca="1" si="57"/>
        <v>#N/A</v>
      </c>
      <c r="AB141" s="174" t="e">
        <f t="shared" ca="1" si="58"/>
        <v>#N/A</v>
      </c>
      <c r="AC141" s="171" t="e">
        <f t="shared" ca="1" si="59"/>
        <v>#N/A</v>
      </c>
      <c r="AD141" s="171" t="e">
        <f t="shared" ca="1" si="60"/>
        <v>#VALUE!</v>
      </c>
      <c r="AE141" s="171" t="str">
        <f t="shared" si="63"/>
        <v/>
      </c>
      <c r="AF141" s="171" t="e">
        <f t="shared" ca="1" si="64"/>
        <v>#N/A</v>
      </c>
    </row>
    <row r="142" spans="2:32" ht="15" customHeight="1">
      <c r="B142" s="177" t="b">
        <f>IF(TRIM(Length_5_R3!A16)="",FALSE,TRUE)</f>
        <v>0</v>
      </c>
      <c r="C142" s="171" t="str">
        <f>IF($B142=FALSE,"",VALUE(Length_5_R3!A16))</f>
        <v/>
      </c>
      <c r="D142" s="171" t="str">
        <f>IF($B142=FALSE,"",Length_5_R3!B16)</f>
        <v/>
      </c>
      <c r="E142" s="177" t="str">
        <f>IF(B142=FALSE,"",Length_5_R3!M16)</f>
        <v/>
      </c>
      <c r="F142" s="177" t="str">
        <f>IF(B142=FALSE,"",Length_5_R3!N16)</f>
        <v/>
      </c>
      <c r="G142" s="177" t="str">
        <f>IF(B142=FALSE,"",Length_5_R3!O16)</f>
        <v/>
      </c>
      <c r="H142" s="177" t="str">
        <f>IF(B142=FALSE,"",Length_5_R3!P16)</f>
        <v/>
      </c>
      <c r="I142" s="177" t="str">
        <f>IF(B142=FALSE,"",Length_5_R3!Q16)</f>
        <v/>
      </c>
      <c r="J142" s="171" t="str">
        <f t="shared" si="48"/>
        <v/>
      </c>
      <c r="K142" s="181" t="str">
        <f t="shared" si="49"/>
        <v/>
      </c>
      <c r="L142" s="182" t="str">
        <f>IF(B142=FALSE,"",Length_5_R3!D39)</f>
        <v/>
      </c>
      <c r="M142" s="183" t="str">
        <f>IF(B142=FALSE,"",Calcu!J142*I$124)</f>
        <v/>
      </c>
      <c r="N142" s="184" t="str">
        <f t="shared" si="50"/>
        <v/>
      </c>
      <c r="O142" s="184" t="str">
        <f>IF(B142=FALSE,"",Length_5_R3!K39)</f>
        <v/>
      </c>
      <c r="P142" s="184" t="str">
        <f t="shared" si="51"/>
        <v/>
      </c>
      <c r="Q142" s="171" t="str">
        <f t="shared" si="52"/>
        <v/>
      </c>
      <c r="R142" s="171" t="str">
        <f t="shared" si="53"/>
        <v/>
      </c>
      <c r="S142" s="256" t="str">
        <f t="shared" si="54"/>
        <v/>
      </c>
      <c r="T142" s="185" t="str">
        <f t="shared" si="55"/>
        <v/>
      </c>
      <c r="U142" s="186" t="str">
        <f t="shared" si="56"/>
        <v/>
      </c>
      <c r="V142" s="171" t="str">
        <f t="shared" si="61"/>
        <v/>
      </c>
      <c r="W142" s="171" t="str">
        <f t="shared" si="62"/>
        <v/>
      </c>
      <c r="X142" s="124"/>
      <c r="Y142" s="171">
        <f>IF(Length_5_R3!J16&lt;0,ROUNDUP(Length_5_R3!J16*I$124,$L$165),ROUNDDOWN(Length_5_R3!J16*I$124,$L$165))</f>
        <v>0</v>
      </c>
      <c r="Z142" s="171">
        <f>IF(Length_5_R3!K16&lt;0,ROUNDDOWN(Length_5_R3!K16*I$124,$L$165),ROUNDUP(Length_5_R3!K16*I$124,$L$165))</f>
        <v>0</v>
      </c>
      <c r="AA142" s="171" t="e">
        <f t="shared" ca="1" si="57"/>
        <v>#N/A</v>
      </c>
      <c r="AB142" s="174" t="e">
        <f t="shared" ca="1" si="58"/>
        <v>#N/A</v>
      </c>
      <c r="AC142" s="171" t="e">
        <f t="shared" ca="1" si="59"/>
        <v>#N/A</v>
      </c>
      <c r="AD142" s="171" t="e">
        <f t="shared" ca="1" si="60"/>
        <v>#VALUE!</v>
      </c>
      <c r="AE142" s="171" t="str">
        <f t="shared" si="63"/>
        <v/>
      </c>
      <c r="AF142" s="171" t="e">
        <f t="shared" ca="1" si="64"/>
        <v>#N/A</v>
      </c>
    </row>
    <row r="143" spans="2:32" ht="15" customHeight="1">
      <c r="B143" s="177" t="b">
        <f>IF(TRIM(Length_5_R3!A17)="",FALSE,TRUE)</f>
        <v>0</v>
      </c>
      <c r="C143" s="171" t="str">
        <f>IF($B143=FALSE,"",VALUE(Length_5_R3!A17))</f>
        <v/>
      </c>
      <c r="D143" s="171" t="str">
        <f>IF($B143=FALSE,"",Length_5_R3!B17)</f>
        <v/>
      </c>
      <c r="E143" s="177" t="str">
        <f>IF(B143=FALSE,"",Length_5_R3!M17)</f>
        <v/>
      </c>
      <c r="F143" s="177" t="str">
        <f>IF(B143=FALSE,"",Length_5_R3!N17)</f>
        <v/>
      </c>
      <c r="G143" s="177" t="str">
        <f>IF(B143=FALSE,"",Length_5_R3!O17)</f>
        <v/>
      </c>
      <c r="H143" s="177" t="str">
        <f>IF(B143=FALSE,"",Length_5_R3!P17)</f>
        <v/>
      </c>
      <c r="I143" s="177" t="str">
        <f>IF(B143=FALSE,"",Length_5_R3!Q17)</f>
        <v/>
      </c>
      <c r="J143" s="171" t="str">
        <f t="shared" si="48"/>
        <v/>
      </c>
      <c r="K143" s="181" t="str">
        <f t="shared" si="49"/>
        <v/>
      </c>
      <c r="L143" s="182" t="str">
        <f>IF(B143=FALSE,"",Length_5_R3!D40)</f>
        <v/>
      </c>
      <c r="M143" s="183" t="str">
        <f>IF(B143=FALSE,"",Calcu!J143*I$124)</f>
        <v/>
      </c>
      <c r="N143" s="184" t="str">
        <f t="shared" si="50"/>
        <v/>
      </c>
      <c r="O143" s="184" t="str">
        <f>IF(B143=FALSE,"",Length_5_R3!K40)</f>
        <v/>
      </c>
      <c r="P143" s="184" t="str">
        <f t="shared" si="51"/>
        <v/>
      </c>
      <c r="Q143" s="171" t="str">
        <f t="shared" si="52"/>
        <v/>
      </c>
      <c r="R143" s="171" t="str">
        <f t="shared" si="53"/>
        <v/>
      </c>
      <c r="S143" s="256" t="str">
        <f t="shared" si="54"/>
        <v/>
      </c>
      <c r="T143" s="185" t="str">
        <f t="shared" si="55"/>
        <v/>
      </c>
      <c r="U143" s="186" t="str">
        <f t="shared" si="56"/>
        <v/>
      </c>
      <c r="V143" s="171" t="str">
        <f t="shared" si="61"/>
        <v/>
      </c>
      <c r="W143" s="171" t="str">
        <f t="shared" si="62"/>
        <v/>
      </c>
      <c r="X143" s="124"/>
      <c r="Y143" s="171">
        <f>IF(Length_5_R3!J17&lt;0,ROUNDUP(Length_5_R3!J17*I$124,$L$165),ROUNDDOWN(Length_5_R3!J17*I$124,$L$165))</f>
        <v>0</v>
      </c>
      <c r="Z143" s="171">
        <f>IF(Length_5_R3!K17&lt;0,ROUNDDOWN(Length_5_R3!K17*I$124,$L$165),ROUNDUP(Length_5_R3!K17*I$124,$L$165))</f>
        <v>0</v>
      </c>
      <c r="AA143" s="171" t="e">
        <f t="shared" ca="1" si="57"/>
        <v>#N/A</v>
      </c>
      <c r="AB143" s="174" t="e">
        <f t="shared" ca="1" si="58"/>
        <v>#N/A</v>
      </c>
      <c r="AC143" s="171" t="e">
        <f t="shared" ca="1" si="59"/>
        <v>#N/A</v>
      </c>
      <c r="AD143" s="171" t="e">
        <f t="shared" ca="1" si="60"/>
        <v>#VALUE!</v>
      </c>
      <c r="AE143" s="171" t="str">
        <f t="shared" si="63"/>
        <v/>
      </c>
      <c r="AF143" s="171" t="e">
        <f t="shared" ca="1" si="64"/>
        <v>#N/A</v>
      </c>
    </row>
    <row r="144" spans="2:32" ht="15" customHeight="1">
      <c r="B144" s="177" t="b">
        <f>IF(TRIM(Length_5_R3!A18)="",FALSE,TRUE)</f>
        <v>0</v>
      </c>
      <c r="C144" s="171" t="str">
        <f>IF($B144=FALSE,"",VALUE(Length_5_R3!A18))</f>
        <v/>
      </c>
      <c r="D144" s="171" t="str">
        <f>IF($B144=FALSE,"",Length_5_R3!B18)</f>
        <v/>
      </c>
      <c r="E144" s="177" t="str">
        <f>IF(B144=FALSE,"",Length_5_R3!M18)</f>
        <v/>
      </c>
      <c r="F144" s="177" t="str">
        <f>IF(B144=FALSE,"",Length_5_R3!N18)</f>
        <v/>
      </c>
      <c r="G144" s="177" t="str">
        <f>IF(B144=FALSE,"",Length_5_R3!O18)</f>
        <v/>
      </c>
      <c r="H144" s="177" t="str">
        <f>IF(B144=FALSE,"",Length_5_R3!P18)</f>
        <v/>
      </c>
      <c r="I144" s="177" t="str">
        <f>IF(B144=FALSE,"",Length_5_R3!Q18)</f>
        <v/>
      </c>
      <c r="J144" s="171" t="str">
        <f t="shared" si="48"/>
        <v/>
      </c>
      <c r="K144" s="181" t="str">
        <f t="shared" si="49"/>
        <v/>
      </c>
      <c r="L144" s="182" t="str">
        <f>IF(B144=FALSE,"",Length_5_R3!D41)</f>
        <v/>
      </c>
      <c r="M144" s="183" t="str">
        <f>IF(B144=FALSE,"",Calcu!J144*I$124)</f>
        <v/>
      </c>
      <c r="N144" s="184" t="str">
        <f t="shared" si="50"/>
        <v/>
      </c>
      <c r="O144" s="184" t="str">
        <f>IF(B144=FALSE,"",Length_5_R3!K41)</f>
        <v/>
      </c>
      <c r="P144" s="184" t="str">
        <f t="shared" si="51"/>
        <v/>
      </c>
      <c r="Q144" s="171" t="str">
        <f t="shared" si="52"/>
        <v/>
      </c>
      <c r="R144" s="171" t="str">
        <f t="shared" si="53"/>
        <v/>
      </c>
      <c r="S144" s="256" t="str">
        <f t="shared" si="54"/>
        <v/>
      </c>
      <c r="T144" s="185" t="str">
        <f t="shared" si="55"/>
        <v/>
      </c>
      <c r="U144" s="186" t="str">
        <f t="shared" si="56"/>
        <v/>
      </c>
      <c r="V144" s="171" t="str">
        <f t="shared" si="61"/>
        <v/>
      </c>
      <c r="W144" s="171" t="str">
        <f t="shared" si="62"/>
        <v/>
      </c>
      <c r="X144" s="124"/>
      <c r="Y144" s="171">
        <f>IF(Length_5_R3!J18&lt;0,ROUNDUP(Length_5_R3!J18*I$124,$L$165),ROUNDDOWN(Length_5_R3!J18*I$124,$L$165))</f>
        <v>0</v>
      </c>
      <c r="Z144" s="171">
        <f>IF(Length_5_R3!K18&lt;0,ROUNDDOWN(Length_5_R3!K18*I$124,$L$165),ROUNDUP(Length_5_R3!K18*I$124,$L$165))</f>
        <v>0</v>
      </c>
      <c r="AA144" s="171" t="e">
        <f t="shared" ca="1" si="57"/>
        <v>#N/A</v>
      </c>
      <c r="AB144" s="174" t="e">
        <f t="shared" ca="1" si="58"/>
        <v>#N/A</v>
      </c>
      <c r="AC144" s="171" t="e">
        <f t="shared" ca="1" si="59"/>
        <v>#N/A</v>
      </c>
      <c r="AD144" s="171" t="e">
        <f t="shared" ca="1" si="60"/>
        <v>#VALUE!</v>
      </c>
      <c r="AE144" s="171" t="str">
        <f t="shared" si="63"/>
        <v/>
      </c>
      <c r="AF144" s="171" t="e">
        <f t="shared" ca="1" si="64"/>
        <v>#N/A</v>
      </c>
    </row>
    <row r="145" spans="1:32" ht="15" customHeight="1">
      <c r="B145" s="177" t="b">
        <f>IF(TRIM(Length_5_R3!A19)="",FALSE,TRUE)</f>
        <v>0</v>
      </c>
      <c r="C145" s="171" t="str">
        <f>IF($B145=FALSE,"",VALUE(Length_5_R3!A19))</f>
        <v/>
      </c>
      <c r="D145" s="171" t="str">
        <f>IF($B145=FALSE,"",Length_5_R3!B19)</f>
        <v/>
      </c>
      <c r="E145" s="177" t="str">
        <f>IF(B145=FALSE,"",Length_5_R3!M19)</f>
        <v/>
      </c>
      <c r="F145" s="177" t="str">
        <f>IF(B145=FALSE,"",Length_5_R3!N19)</f>
        <v/>
      </c>
      <c r="G145" s="177" t="str">
        <f>IF(B145=FALSE,"",Length_5_R3!O19)</f>
        <v/>
      </c>
      <c r="H145" s="177" t="str">
        <f>IF(B145=FALSE,"",Length_5_R3!P19)</f>
        <v/>
      </c>
      <c r="I145" s="177" t="str">
        <f>IF(B145=FALSE,"",Length_5_R3!Q19)</f>
        <v/>
      </c>
      <c r="J145" s="171" t="str">
        <f t="shared" si="48"/>
        <v/>
      </c>
      <c r="K145" s="181" t="str">
        <f t="shared" si="49"/>
        <v/>
      </c>
      <c r="L145" s="182" t="str">
        <f>IF(B145=FALSE,"",Length_5_R3!D42)</f>
        <v/>
      </c>
      <c r="M145" s="183" t="str">
        <f>IF(B145=FALSE,"",Calcu!J145*I$124)</f>
        <v/>
      </c>
      <c r="N145" s="184" t="str">
        <f t="shared" si="50"/>
        <v/>
      </c>
      <c r="O145" s="184" t="str">
        <f>IF(B145=FALSE,"",Length_5_R3!K42)</f>
        <v/>
      </c>
      <c r="P145" s="184" t="str">
        <f t="shared" si="51"/>
        <v/>
      </c>
      <c r="Q145" s="171" t="str">
        <f t="shared" si="52"/>
        <v/>
      </c>
      <c r="R145" s="171" t="str">
        <f t="shared" si="53"/>
        <v/>
      </c>
      <c r="S145" s="256" t="str">
        <f t="shared" si="54"/>
        <v/>
      </c>
      <c r="T145" s="185" t="str">
        <f t="shared" si="55"/>
        <v/>
      </c>
      <c r="U145" s="186" t="str">
        <f t="shared" si="56"/>
        <v/>
      </c>
      <c r="V145" s="171" t="str">
        <f t="shared" si="61"/>
        <v/>
      </c>
      <c r="W145" s="171" t="str">
        <f t="shared" si="62"/>
        <v/>
      </c>
      <c r="X145" s="124"/>
      <c r="Y145" s="171">
        <f>IF(Length_5_R3!J19&lt;0,ROUNDUP(Length_5_R3!J19*I$124,$L$165),ROUNDDOWN(Length_5_R3!J19*I$124,$L$165))</f>
        <v>0</v>
      </c>
      <c r="Z145" s="171">
        <f>IF(Length_5_R3!K19&lt;0,ROUNDDOWN(Length_5_R3!K19*I$124,$L$165),ROUNDUP(Length_5_R3!K19*I$124,$L$165))</f>
        <v>0</v>
      </c>
      <c r="AA145" s="171" t="e">
        <f t="shared" ca="1" si="57"/>
        <v>#N/A</v>
      </c>
      <c r="AB145" s="174" t="e">
        <f t="shared" ca="1" si="58"/>
        <v>#N/A</v>
      </c>
      <c r="AC145" s="171" t="e">
        <f t="shared" ca="1" si="59"/>
        <v>#N/A</v>
      </c>
      <c r="AD145" s="171" t="e">
        <f t="shared" ca="1" si="60"/>
        <v>#VALUE!</v>
      </c>
      <c r="AE145" s="171" t="str">
        <f t="shared" si="63"/>
        <v/>
      </c>
      <c r="AF145" s="171" t="e">
        <f t="shared" ca="1" si="64"/>
        <v>#N/A</v>
      </c>
    </row>
    <row r="146" spans="1:32" ht="15" customHeight="1">
      <c r="B146" s="177" t="b">
        <f>IF(TRIM(Length_5_R3!A20)="",FALSE,TRUE)</f>
        <v>0</v>
      </c>
      <c r="C146" s="171" t="str">
        <f>IF($B146=FALSE,"",VALUE(Length_5_R3!A20))</f>
        <v/>
      </c>
      <c r="D146" s="171" t="str">
        <f>IF($B146=FALSE,"",Length_5_R3!B20)</f>
        <v/>
      </c>
      <c r="E146" s="177" t="str">
        <f>IF(B146=FALSE,"",Length_5_R3!M20)</f>
        <v/>
      </c>
      <c r="F146" s="177" t="str">
        <f>IF(B146=FALSE,"",Length_5_R3!N20)</f>
        <v/>
      </c>
      <c r="G146" s="177" t="str">
        <f>IF(B146=FALSE,"",Length_5_R3!O20)</f>
        <v/>
      </c>
      <c r="H146" s="177" t="str">
        <f>IF(B146=FALSE,"",Length_5_R3!P20)</f>
        <v/>
      </c>
      <c r="I146" s="177" t="str">
        <f>IF(B146=FALSE,"",Length_5_R3!Q20)</f>
        <v/>
      </c>
      <c r="J146" s="171" t="str">
        <f t="shared" si="48"/>
        <v/>
      </c>
      <c r="K146" s="181" t="str">
        <f t="shared" si="49"/>
        <v/>
      </c>
      <c r="L146" s="182" t="str">
        <f>IF(B146=FALSE,"",Length_5_R3!D43)</f>
        <v/>
      </c>
      <c r="M146" s="183" t="str">
        <f>IF(B146=FALSE,"",Calcu!J146*I$124)</f>
        <v/>
      </c>
      <c r="N146" s="184" t="str">
        <f t="shared" si="50"/>
        <v/>
      </c>
      <c r="O146" s="184" t="str">
        <f>IF(B146=FALSE,"",Length_5_R3!K43)</f>
        <v/>
      </c>
      <c r="P146" s="184" t="str">
        <f t="shared" si="51"/>
        <v/>
      </c>
      <c r="Q146" s="171" t="str">
        <f t="shared" si="52"/>
        <v/>
      </c>
      <c r="R146" s="171" t="str">
        <f t="shared" si="53"/>
        <v/>
      </c>
      <c r="S146" s="256" t="str">
        <f t="shared" si="54"/>
        <v/>
      </c>
      <c r="T146" s="185" t="str">
        <f t="shared" si="55"/>
        <v/>
      </c>
      <c r="U146" s="186" t="str">
        <f t="shared" si="56"/>
        <v/>
      </c>
      <c r="V146" s="171" t="str">
        <f t="shared" si="61"/>
        <v/>
      </c>
      <c r="W146" s="171" t="str">
        <f t="shared" si="62"/>
        <v/>
      </c>
      <c r="X146" s="124"/>
      <c r="Y146" s="171">
        <f>IF(Length_5_R3!J20&lt;0,ROUNDUP(Length_5_R3!J20*I$124,$L$165),ROUNDDOWN(Length_5_R3!J20*I$124,$L$165))</f>
        <v>0</v>
      </c>
      <c r="Z146" s="171">
        <f>IF(Length_5_R3!K20&lt;0,ROUNDDOWN(Length_5_R3!K20*I$124,$L$165),ROUNDUP(Length_5_R3!K20*I$124,$L$165))</f>
        <v>0</v>
      </c>
      <c r="AA146" s="171" t="e">
        <f t="shared" ca="1" si="57"/>
        <v>#N/A</v>
      </c>
      <c r="AB146" s="174" t="e">
        <f t="shared" ca="1" si="58"/>
        <v>#N/A</v>
      </c>
      <c r="AC146" s="171" t="e">
        <f t="shared" ca="1" si="59"/>
        <v>#N/A</v>
      </c>
      <c r="AD146" s="171" t="e">
        <f t="shared" ca="1" si="60"/>
        <v>#VALUE!</v>
      </c>
      <c r="AE146" s="171" t="str">
        <f t="shared" si="63"/>
        <v/>
      </c>
      <c r="AF146" s="171" t="e">
        <f t="shared" ca="1" si="64"/>
        <v>#N/A</v>
      </c>
    </row>
    <row r="147" spans="1:32" ht="15" customHeight="1">
      <c r="B147" s="177" t="b">
        <f>IF(TRIM(Length_5_R3!A21)="",FALSE,TRUE)</f>
        <v>0</v>
      </c>
      <c r="C147" s="171" t="str">
        <f>IF($B147=FALSE,"",VALUE(Length_5_R3!A21))</f>
        <v/>
      </c>
      <c r="D147" s="171" t="str">
        <f>IF($B147=FALSE,"",Length_5_R3!B21)</f>
        <v/>
      </c>
      <c r="E147" s="177" t="str">
        <f>IF(B147=FALSE,"",Length_5_R3!M21)</f>
        <v/>
      </c>
      <c r="F147" s="177" t="str">
        <f>IF(B147=FALSE,"",Length_5_R3!N21)</f>
        <v/>
      </c>
      <c r="G147" s="177" t="str">
        <f>IF(B147=FALSE,"",Length_5_R3!O21)</f>
        <v/>
      </c>
      <c r="H147" s="177" t="str">
        <f>IF(B147=FALSE,"",Length_5_R3!P21)</f>
        <v/>
      </c>
      <c r="I147" s="177" t="str">
        <f>IF(B147=FALSE,"",Length_5_R3!Q21)</f>
        <v/>
      </c>
      <c r="J147" s="171" t="str">
        <f t="shared" si="48"/>
        <v/>
      </c>
      <c r="K147" s="181" t="str">
        <f t="shared" si="49"/>
        <v/>
      </c>
      <c r="L147" s="182" t="str">
        <f>IF(B147=FALSE,"",Length_5_R3!D44)</f>
        <v/>
      </c>
      <c r="M147" s="183" t="str">
        <f>IF(B147=FALSE,"",Calcu!J147*I$124)</f>
        <v/>
      </c>
      <c r="N147" s="184" t="str">
        <f t="shared" si="50"/>
        <v/>
      </c>
      <c r="O147" s="184" t="str">
        <f>IF(B147=FALSE,"",Length_5_R3!K44)</f>
        <v/>
      </c>
      <c r="P147" s="184" t="str">
        <f t="shared" si="51"/>
        <v/>
      </c>
      <c r="Q147" s="171" t="str">
        <f t="shared" si="52"/>
        <v/>
      </c>
      <c r="R147" s="171" t="str">
        <f t="shared" si="53"/>
        <v/>
      </c>
      <c r="S147" s="256" t="str">
        <f t="shared" si="54"/>
        <v/>
      </c>
      <c r="T147" s="185" t="str">
        <f t="shared" si="55"/>
        <v/>
      </c>
      <c r="U147" s="186" t="str">
        <f t="shared" si="56"/>
        <v/>
      </c>
      <c r="V147" s="171" t="str">
        <f t="shared" si="61"/>
        <v/>
      </c>
      <c r="W147" s="171" t="str">
        <f t="shared" si="62"/>
        <v/>
      </c>
      <c r="X147" s="124"/>
      <c r="Y147" s="171">
        <f>IF(Length_5_R3!J21&lt;0,ROUNDUP(Length_5_R3!J21*I$124,$L$165),ROUNDDOWN(Length_5_R3!J21*I$124,$L$165))</f>
        <v>0</v>
      </c>
      <c r="Z147" s="171">
        <f>IF(Length_5_R3!K21&lt;0,ROUNDDOWN(Length_5_R3!K21*I$124,$L$165),ROUNDUP(Length_5_R3!K21*I$124,$L$165))</f>
        <v>0</v>
      </c>
      <c r="AA147" s="171" t="e">
        <f t="shared" ca="1" si="57"/>
        <v>#N/A</v>
      </c>
      <c r="AB147" s="174" t="e">
        <f t="shared" ca="1" si="58"/>
        <v>#N/A</v>
      </c>
      <c r="AC147" s="171" t="e">
        <f t="shared" ca="1" si="59"/>
        <v>#N/A</v>
      </c>
      <c r="AD147" s="171" t="e">
        <f t="shared" ca="1" si="60"/>
        <v>#VALUE!</v>
      </c>
      <c r="AE147" s="171" t="str">
        <f t="shared" si="63"/>
        <v/>
      </c>
      <c r="AF147" s="171" t="e">
        <f t="shared" ca="1" si="64"/>
        <v>#N/A</v>
      </c>
    </row>
    <row r="148" spans="1:32" ht="15" customHeight="1">
      <c r="B148" s="177" t="b">
        <f>IF(TRIM(Length_5_R3!A22)="",FALSE,TRUE)</f>
        <v>0</v>
      </c>
      <c r="C148" s="171" t="str">
        <f>IF($B148=FALSE,"",VALUE(Length_5_R3!A22))</f>
        <v/>
      </c>
      <c r="D148" s="171" t="str">
        <f>IF($B148=FALSE,"",Length_5_R3!B22)</f>
        <v/>
      </c>
      <c r="E148" s="177" t="str">
        <f>IF(B148=FALSE,"",Length_5_R3!M22)</f>
        <v/>
      </c>
      <c r="F148" s="177" t="str">
        <f>IF(B148=FALSE,"",Length_5_R3!N22)</f>
        <v/>
      </c>
      <c r="G148" s="177" t="str">
        <f>IF(B148=FALSE,"",Length_5_R3!O22)</f>
        <v/>
      </c>
      <c r="H148" s="177" t="str">
        <f>IF(B148=FALSE,"",Length_5_R3!P22)</f>
        <v/>
      </c>
      <c r="I148" s="177" t="str">
        <f>IF(B148=FALSE,"",Length_5_R3!Q22)</f>
        <v/>
      </c>
      <c r="J148" s="171" t="str">
        <f t="shared" si="48"/>
        <v/>
      </c>
      <c r="K148" s="181" t="str">
        <f t="shared" si="49"/>
        <v/>
      </c>
      <c r="L148" s="182" t="str">
        <f>IF(B148=FALSE,"",Length_5_R3!D45)</f>
        <v/>
      </c>
      <c r="M148" s="183" t="str">
        <f>IF(B148=FALSE,"",Calcu!J148*I$124)</f>
        <v/>
      </c>
      <c r="N148" s="184" t="str">
        <f t="shared" si="50"/>
        <v/>
      </c>
      <c r="O148" s="184" t="str">
        <f>IF(B148=FALSE,"",Length_5_R3!K45)</f>
        <v/>
      </c>
      <c r="P148" s="184" t="str">
        <f t="shared" si="51"/>
        <v/>
      </c>
      <c r="Q148" s="171" t="str">
        <f t="shared" si="52"/>
        <v/>
      </c>
      <c r="R148" s="171" t="str">
        <f t="shared" si="53"/>
        <v/>
      </c>
      <c r="S148" s="256" t="str">
        <f t="shared" si="54"/>
        <v/>
      </c>
      <c r="T148" s="185" t="str">
        <f t="shared" si="55"/>
        <v/>
      </c>
      <c r="U148" s="186" t="str">
        <f t="shared" si="56"/>
        <v/>
      </c>
      <c r="V148" s="171" t="str">
        <f t="shared" si="61"/>
        <v/>
      </c>
      <c r="W148" s="171" t="str">
        <f t="shared" si="62"/>
        <v/>
      </c>
      <c r="X148" s="124"/>
      <c r="Y148" s="171">
        <f>IF(Length_5_R3!J22&lt;0,ROUNDUP(Length_5_R3!J22*I$124,$L$165),ROUNDDOWN(Length_5_R3!J22*I$124,$L$165))</f>
        <v>0</v>
      </c>
      <c r="Z148" s="171">
        <f>IF(Length_5_R3!K22&lt;0,ROUNDDOWN(Length_5_R3!K22*I$124,$L$165),ROUNDUP(Length_5_R3!K22*I$124,$L$165))</f>
        <v>0</v>
      </c>
      <c r="AA148" s="171" t="e">
        <f t="shared" ca="1" si="57"/>
        <v>#N/A</v>
      </c>
      <c r="AB148" s="174" t="e">
        <f t="shared" ca="1" si="58"/>
        <v>#N/A</v>
      </c>
      <c r="AC148" s="171" t="e">
        <f t="shared" ca="1" si="59"/>
        <v>#N/A</v>
      </c>
      <c r="AD148" s="171" t="e">
        <f t="shared" ca="1" si="60"/>
        <v>#VALUE!</v>
      </c>
      <c r="AE148" s="171" t="str">
        <f t="shared" si="63"/>
        <v/>
      </c>
      <c r="AF148" s="171" t="e">
        <f t="shared" ca="1" si="64"/>
        <v>#N/A</v>
      </c>
    </row>
    <row r="149" spans="1:32" ht="15" customHeight="1">
      <c r="B149" s="177" t="b">
        <f>IF(TRIM(Length_5_R3!A23)="",FALSE,TRUE)</f>
        <v>0</v>
      </c>
      <c r="C149" s="171" t="str">
        <f>IF($B149=FALSE,"",VALUE(Length_5_R3!A23))</f>
        <v/>
      </c>
      <c r="D149" s="171" t="str">
        <f>IF($B149=FALSE,"",Length_5_R3!B23)</f>
        <v/>
      </c>
      <c r="E149" s="177" t="str">
        <f>IF(B149=FALSE,"",Length_5_R3!M23)</f>
        <v/>
      </c>
      <c r="F149" s="177" t="str">
        <f>IF(B149=FALSE,"",Length_5_R3!N23)</f>
        <v/>
      </c>
      <c r="G149" s="177" t="str">
        <f>IF(B149=FALSE,"",Length_5_R3!O23)</f>
        <v/>
      </c>
      <c r="H149" s="177" t="str">
        <f>IF(B149=FALSE,"",Length_5_R3!P23)</f>
        <v/>
      </c>
      <c r="I149" s="177" t="str">
        <f>IF(B149=FALSE,"",Length_5_R3!Q23)</f>
        <v/>
      </c>
      <c r="J149" s="171" t="str">
        <f t="shared" si="48"/>
        <v/>
      </c>
      <c r="K149" s="181" t="str">
        <f t="shared" si="49"/>
        <v/>
      </c>
      <c r="L149" s="182" t="str">
        <f>IF(B149=FALSE,"",Length_5_R3!D46)</f>
        <v/>
      </c>
      <c r="M149" s="183" t="str">
        <f>IF(B149=FALSE,"",Calcu!J149*I$124)</f>
        <v/>
      </c>
      <c r="N149" s="184" t="str">
        <f t="shared" si="50"/>
        <v/>
      </c>
      <c r="O149" s="184" t="str">
        <f>IF(B149=FALSE,"",Length_5_R3!K46)</f>
        <v/>
      </c>
      <c r="P149" s="184" t="str">
        <f t="shared" si="51"/>
        <v/>
      </c>
      <c r="Q149" s="171" t="str">
        <f t="shared" si="52"/>
        <v/>
      </c>
      <c r="R149" s="171" t="str">
        <f t="shared" si="53"/>
        <v/>
      </c>
      <c r="S149" s="256" t="str">
        <f t="shared" si="54"/>
        <v/>
      </c>
      <c r="T149" s="185" t="str">
        <f t="shared" si="55"/>
        <v/>
      </c>
      <c r="U149" s="186" t="str">
        <f t="shared" si="56"/>
        <v/>
      </c>
      <c r="V149" s="171" t="str">
        <f t="shared" si="61"/>
        <v/>
      </c>
      <c r="W149" s="171" t="str">
        <f t="shared" si="62"/>
        <v/>
      </c>
      <c r="X149" s="124"/>
      <c r="Y149" s="171">
        <f>IF(Length_5_R3!J23&lt;0,ROUNDUP(Length_5_R3!J23*I$124,$L$165),ROUNDDOWN(Length_5_R3!J23*I$124,$L$165))</f>
        <v>0</v>
      </c>
      <c r="Z149" s="171">
        <f>IF(Length_5_R3!K23&lt;0,ROUNDDOWN(Length_5_R3!K23*I$124,$L$165),ROUNDUP(Length_5_R3!K23*I$124,$L$165))</f>
        <v>0</v>
      </c>
      <c r="AA149" s="171" t="e">
        <f t="shared" ca="1" si="57"/>
        <v>#N/A</v>
      </c>
      <c r="AB149" s="174" t="e">
        <f t="shared" ca="1" si="58"/>
        <v>#N/A</v>
      </c>
      <c r="AC149" s="171" t="e">
        <f t="shared" ca="1" si="59"/>
        <v>#N/A</v>
      </c>
      <c r="AD149" s="171" t="e">
        <f t="shared" ca="1" si="60"/>
        <v>#VALUE!</v>
      </c>
      <c r="AE149" s="171" t="str">
        <f t="shared" si="63"/>
        <v/>
      </c>
      <c r="AF149" s="171" t="e">
        <f t="shared" ca="1" si="64"/>
        <v>#N/A</v>
      </c>
    </row>
    <row r="150" spans="1:32" ht="15" customHeight="1">
      <c r="N150" s="120"/>
      <c r="O150" s="120"/>
      <c r="P150" s="120"/>
      <c r="Q150" s="120"/>
      <c r="R150" s="120"/>
      <c r="S150" s="120"/>
      <c r="T150" s="120"/>
      <c r="Y150" s="120"/>
    </row>
    <row r="151" spans="1:32" ht="15" customHeight="1">
      <c r="A151" s="118" t="s">
        <v>258</v>
      </c>
      <c r="C151" s="119"/>
      <c r="D151" s="119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</row>
    <row r="152" spans="1:32" ht="15" customHeight="1">
      <c r="A152" s="118"/>
      <c r="B152" s="533"/>
      <c r="C152" s="533" t="s">
        <v>158</v>
      </c>
      <c r="D152" s="535" t="s">
        <v>159</v>
      </c>
      <c r="E152" s="533" t="s">
        <v>160</v>
      </c>
      <c r="F152" s="533" t="s">
        <v>60</v>
      </c>
      <c r="G152" s="538">
        <v>1</v>
      </c>
      <c r="H152" s="539"/>
      <c r="I152" s="539"/>
      <c r="J152" s="539"/>
      <c r="K152" s="539"/>
      <c r="L152" s="539"/>
      <c r="M152" s="540"/>
      <c r="N152" s="287">
        <v>2</v>
      </c>
      <c r="O152" s="538">
        <v>3</v>
      </c>
      <c r="P152" s="539"/>
      <c r="Q152" s="539"/>
      <c r="R152" s="540"/>
      <c r="S152" s="538">
        <v>4</v>
      </c>
      <c r="T152" s="539"/>
      <c r="U152" s="540"/>
      <c r="V152" s="287">
        <v>5</v>
      </c>
      <c r="W152" s="533" t="s">
        <v>162</v>
      </c>
      <c r="X152" s="533" t="s">
        <v>163</v>
      </c>
      <c r="Y152" s="538" t="s">
        <v>592</v>
      </c>
      <c r="Z152" s="540"/>
      <c r="AA152" s="124"/>
      <c r="AB152" s="124"/>
      <c r="AC152" s="124"/>
    </row>
    <row r="153" spans="1:32" ht="15" customHeight="1">
      <c r="A153" s="118"/>
      <c r="B153" s="534"/>
      <c r="C153" s="534"/>
      <c r="D153" s="536"/>
      <c r="E153" s="534"/>
      <c r="F153" s="534"/>
      <c r="G153" s="304" t="s">
        <v>571</v>
      </c>
      <c r="H153" s="304" t="s">
        <v>167</v>
      </c>
      <c r="I153" s="287" t="s">
        <v>469</v>
      </c>
      <c r="J153" s="287" t="s">
        <v>470</v>
      </c>
      <c r="K153" s="538" t="s">
        <v>162</v>
      </c>
      <c r="L153" s="539"/>
      <c r="M153" s="540"/>
      <c r="N153" s="287" t="s">
        <v>168</v>
      </c>
      <c r="O153" s="538" t="s">
        <v>167</v>
      </c>
      <c r="P153" s="540"/>
      <c r="Q153" s="538" t="s">
        <v>169</v>
      </c>
      <c r="R153" s="540"/>
      <c r="S153" s="538" t="s">
        <v>170</v>
      </c>
      <c r="T153" s="539"/>
      <c r="U153" s="540"/>
      <c r="V153" s="287" t="s">
        <v>171</v>
      </c>
      <c r="W153" s="537"/>
      <c r="X153" s="551"/>
      <c r="Y153" s="312" t="s">
        <v>593</v>
      </c>
      <c r="Z153" s="312" t="s">
        <v>594</v>
      </c>
      <c r="AA153" s="124"/>
      <c r="AB153" s="124"/>
      <c r="AC153" s="124"/>
    </row>
    <row r="154" spans="1:32" ht="15" customHeight="1">
      <c r="B154" s="287" t="s">
        <v>174</v>
      </c>
      <c r="C154" s="187" t="s">
        <v>175</v>
      </c>
      <c r="D154" s="188" t="s">
        <v>176</v>
      </c>
      <c r="E154" s="285" t="e">
        <f ca="1">OFFSET(L$129,MATCH(K$124,T$130:T$149,0),0)</f>
        <v>#N/A</v>
      </c>
      <c r="F154" s="189" t="s">
        <v>177</v>
      </c>
      <c r="G154" s="171" t="e">
        <f ca="1">OFFSET(Length_5_R3!F26,MATCH(E124,C130:C149,0),0)</f>
        <v>#N/A</v>
      </c>
      <c r="H154" s="234" t="e">
        <f ca="1">OFFSET(Length_5_R3!G26,MATCH(E124,C130:C149,0),0)</f>
        <v>#N/A</v>
      </c>
      <c r="I154" s="171" t="e">
        <f ca="1">OFFSET(Length_5_R3!J26,MATCH(E124,C130:C149,0),0)</f>
        <v>#N/A</v>
      </c>
      <c r="J154" s="171" t="e">
        <f ca="1">OFFSET(Length_5_R3!I26,MATCH(E124,C130:C149,0),0)</f>
        <v>#N/A</v>
      </c>
      <c r="K154" s="199" t="e">
        <f ca="1">G154/J154</f>
        <v>#N/A</v>
      </c>
      <c r="L154" s="183" t="e">
        <f ca="1">IF(I154="L=m",H154/1000,H154)/J154</f>
        <v>#N/A</v>
      </c>
      <c r="M154" s="173" t="s">
        <v>145</v>
      </c>
      <c r="N154" s="190" t="s">
        <v>179</v>
      </c>
      <c r="O154" s="171"/>
      <c r="P154" s="171"/>
      <c r="Q154" s="183">
        <v>1</v>
      </c>
      <c r="R154" s="171"/>
      <c r="S154" s="191" t="e">
        <f ca="1">ABS(K154*Q154)</f>
        <v>#N/A</v>
      </c>
      <c r="T154" s="171" t="e">
        <f ca="1">ABS(L154*Q154)</f>
        <v>#N/A</v>
      </c>
      <c r="U154" s="173" t="s">
        <v>145</v>
      </c>
      <c r="V154" s="171" t="s">
        <v>180</v>
      </c>
      <c r="W154" s="199" t="e">
        <f ca="1">SQRT(SUMSQ(S154,T154*K$124))</f>
        <v>#N/A</v>
      </c>
      <c r="X154" s="195">
        <f t="shared" ref="X154:X160" si="65">IF(V154="∞",0,W154^4/V154)</f>
        <v>0</v>
      </c>
      <c r="Y154" s="191" t="str">
        <f t="shared" ref="Y154:Y160" si="66">IF(OR(N154="직사각형",N154="삼각형"),W154,"")</f>
        <v/>
      </c>
      <c r="Z154" s="191" t="e">
        <f t="shared" ref="Z154:Z160" ca="1" si="67">IF(OR(N154="직사각형",N154="삼각형"),"",W154)</f>
        <v>#N/A</v>
      </c>
      <c r="AA154" s="124"/>
      <c r="AB154" s="124"/>
      <c r="AC154" s="124"/>
    </row>
    <row r="155" spans="1:32" ht="15" customHeight="1">
      <c r="B155" s="287" t="s">
        <v>182</v>
      </c>
      <c r="C155" s="187" t="s">
        <v>183</v>
      </c>
      <c r="D155" s="188" t="s">
        <v>186</v>
      </c>
      <c r="E155" s="285" t="e">
        <f ca="1">OFFSET(M$129,MATCH(K$124,T$130:T$149,0),0)</f>
        <v>#N/A</v>
      </c>
      <c r="F155" s="189" t="s">
        <v>177</v>
      </c>
      <c r="G155" s="171"/>
      <c r="H155" s="173">
        <f>IF(MAX(K130:K149)=0,O124*1000,MAX(K130:K149)*1000)</f>
        <v>0</v>
      </c>
      <c r="I155" s="171">
        <f>IF(MAX(K130:K149)=0,2,1)</f>
        <v>2</v>
      </c>
      <c r="J155" s="192">
        <v>5</v>
      </c>
      <c r="K155" s="199">
        <f>H155/(IF(I155="",1,I155)*SQRT(J155))</f>
        <v>0</v>
      </c>
      <c r="L155" s="199"/>
      <c r="M155" s="173" t="s">
        <v>145</v>
      </c>
      <c r="N155" s="190" t="s">
        <v>259</v>
      </c>
      <c r="O155" s="171"/>
      <c r="P155" s="171"/>
      <c r="Q155" s="183">
        <v>-1</v>
      </c>
      <c r="R155" s="171"/>
      <c r="S155" s="191">
        <f t="shared" ref="S155:S160" si="68">ABS(K155*Q155)</f>
        <v>0</v>
      </c>
      <c r="T155" s="171">
        <f t="shared" ref="T155:T160" si="69">ABS(L155*Q155)</f>
        <v>0</v>
      </c>
      <c r="U155" s="173" t="s">
        <v>145</v>
      </c>
      <c r="V155" s="171">
        <v>4</v>
      </c>
      <c r="W155" s="199">
        <f>S155</f>
        <v>0</v>
      </c>
      <c r="X155" s="195">
        <f t="shared" si="65"/>
        <v>0</v>
      </c>
      <c r="Y155" s="191" t="str">
        <f t="shared" si="66"/>
        <v/>
      </c>
      <c r="Z155" s="191">
        <f t="shared" si="67"/>
        <v>0</v>
      </c>
      <c r="AA155" s="124"/>
      <c r="AB155" s="124"/>
      <c r="AC155" s="124"/>
    </row>
    <row r="156" spans="1:32" ht="15" customHeight="1">
      <c r="B156" s="287" t="s">
        <v>261</v>
      </c>
      <c r="C156" s="187" t="s">
        <v>262</v>
      </c>
      <c r="D156" s="188" t="s">
        <v>112</v>
      </c>
      <c r="E156" s="184" t="e">
        <f ca="1">OFFSET(P$129,MATCH(K$124,T$130:T$149,0),0)</f>
        <v>#N/A</v>
      </c>
      <c r="F156" s="189" t="s">
        <v>187</v>
      </c>
      <c r="G156" s="184"/>
      <c r="H156" s="184">
        <f>1*10^-6</f>
        <v>9.9999999999999995E-7</v>
      </c>
      <c r="I156" s="172"/>
      <c r="J156" s="192">
        <v>3</v>
      </c>
      <c r="K156" s="317"/>
      <c r="L156" s="317">
        <f>SQRT((H156/SQRT(J156)/2)^2+(H156/SQRT(J156)/2)^2)</f>
        <v>4.0824829046386305E-7</v>
      </c>
      <c r="M156" s="189" t="s">
        <v>187</v>
      </c>
      <c r="N156" s="190" t="s">
        <v>197</v>
      </c>
      <c r="O156" s="173">
        <f>H157</f>
        <v>0.2</v>
      </c>
      <c r="P156" s="171" t="s">
        <v>188</v>
      </c>
      <c r="Q156" s="183">
        <f>-O156*1000</f>
        <v>-200</v>
      </c>
      <c r="R156" s="171" t="s">
        <v>189</v>
      </c>
      <c r="S156" s="191">
        <f t="shared" si="68"/>
        <v>0</v>
      </c>
      <c r="T156" s="171">
        <f t="shared" si="69"/>
        <v>8.1649658092772609E-5</v>
      </c>
      <c r="U156" s="173" t="s">
        <v>145</v>
      </c>
      <c r="V156" s="171">
        <v>100</v>
      </c>
      <c r="W156" s="199">
        <f>T156*K$124</f>
        <v>0</v>
      </c>
      <c r="X156" s="195">
        <f t="shared" si="65"/>
        <v>0</v>
      </c>
      <c r="Y156" s="191">
        <f t="shared" si="66"/>
        <v>0</v>
      </c>
      <c r="Z156" s="191" t="str">
        <f t="shared" si="67"/>
        <v/>
      </c>
      <c r="AA156" s="124"/>
      <c r="AB156" s="124"/>
      <c r="AC156" s="124"/>
    </row>
    <row r="157" spans="1:32" ht="15" customHeight="1">
      <c r="B157" s="287" t="s">
        <v>264</v>
      </c>
      <c r="C157" s="187" t="s">
        <v>191</v>
      </c>
      <c r="D157" s="188" t="s">
        <v>114</v>
      </c>
      <c r="E157" s="173" t="str">
        <f>Q130</f>
        <v/>
      </c>
      <c r="F157" s="189" t="s">
        <v>192</v>
      </c>
      <c r="G157" s="172"/>
      <c r="H157" s="173">
        <f>IF(기본정보!H12=1,0.4,0.2)</f>
        <v>0.2</v>
      </c>
      <c r="I157" s="172"/>
      <c r="J157" s="192">
        <v>3</v>
      </c>
      <c r="K157" s="199"/>
      <c r="L157" s="199">
        <f>H157/(IF(I157="",1,I157)*SQRT(J157))</f>
        <v>0.11547005383792516</v>
      </c>
      <c r="M157" s="189" t="s">
        <v>192</v>
      </c>
      <c r="N157" s="190" t="s">
        <v>200</v>
      </c>
      <c r="O157" s="184" t="e">
        <f ca="1">E156</f>
        <v>#N/A</v>
      </c>
      <c r="P157" s="171" t="s">
        <v>188</v>
      </c>
      <c r="Q157" s="183" t="e">
        <f ca="1">-O157*1000</f>
        <v>#N/A</v>
      </c>
      <c r="R157" s="171" t="s">
        <v>193</v>
      </c>
      <c r="S157" s="191" t="e">
        <f t="shared" ca="1" si="68"/>
        <v>#N/A</v>
      </c>
      <c r="T157" s="171" t="e">
        <f t="shared" ca="1" si="69"/>
        <v>#N/A</v>
      </c>
      <c r="U157" s="173" t="s">
        <v>145</v>
      </c>
      <c r="V157" s="171">
        <v>12</v>
      </c>
      <c r="W157" s="199" t="e">
        <f ca="1">T157*K$124</f>
        <v>#N/A</v>
      </c>
      <c r="X157" s="195" t="e">
        <f t="shared" ca="1" si="65"/>
        <v>#N/A</v>
      </c>
      <c r="Y157" s="191" t="e">
        <f t="shared" ca="1" si="66"/>
        <v>#N/A</v>
      </c>
      <c r="Z157" s="191" t="str">
        <f t="shared" si="67"/>
        <v/>
      </c>
      <c r="AA157" s="124"/>
      <c r="AB157" s="124"/>
      <c r="AC157" s="124"/>
    </row>
    <row r="158" spans="1:32" ht="15" customHeight="1">
      <c r="B158" s="287" t="s">
        <v>194</v>
      </c>
      <c r="C158" s="187" t="s">
        <v>195</v>
      </c>
      <c r="D158" s="188" t="s">
        <v>113</v>
      </c>
      <c r="E158" s="193" t="e">
        <f ca="1">OFFSET(R$129,MATCH(K$124,T$130:T$149,0),0)</f>
        <v>#N/A</v>
      </c>
      <c r="F158" s="189" t="s">
        <v>187</v>
      </c>
      <c r="G158" s="184"/>
      <c r="H158" s="184">
        <f>1*10^-6</f>
        <v>9.9999999999999995E-7</v>
      </c>
      <c r="I158" s="172"/>
      <c r="J158" s="192">
        <v>3</v>
      </c>
      <c r="K158" s="317"/>
      <c r="L158" s="317">
        <f>SQRT((H158/SQRT(J158))^2+(H158/SQRT(J158))^2)</f>
        <v>8.1649658092772609E-7</v>
      </c>
      <c r="M158" s="189" t="s">
        <v>187</v>
      </c>
      <c r="N158" s="190" t="s">
        <v>197</v>
      </c>
      <c r="O158" s="173">
        <f>E159</f>
        <v>0.1</v>
      </c>
      <c r="P158" s="171" t="s">
        <v>188</v>
      </c>
      <c r="Q158" s="183">
        <f>-O158*1000</f>
        <v>-100</v>
      </c>
      <c r="R158" s="171" t="s">
        <v>189</v>
      </c>
      <c r="S158" s="191">
        <f t="shared" si="68"/>
        <v>0</v>
      </c>
      <c r="T158" s="171">
        <f t="shared" si="69"/>
        <v>8.1649658092772609E-5</v>
      </c>
      <c r="U158" s="173" t="s">
        <v>145</v>
      </c>
      <c r="V158" s="171">
        <v>100</v>
      </c>
      <c r="W158" s="199">
        <f>T158*K$124</f>
        <v>0</v>
      </c>
      <c r="X158" s="195">
        <f t="shared" si="65"/>
        <v>0</v>
      </c>
      <c r="Y158" s="191">
        <f t="shared" si="66"/>
        <v>0</v>
      </c>
      <c r="Z158" s="191" t="str">
        <f t="shared" si="67"/>
        <v/>
      </c>
      <c r="AA158" s="124"/>
      <c r="AB158" s="124"/>
      <c r="AC158" s="124"/>
    </row>
    <row r="159" spans="1:32" ht="15" customHeight="1">
      <c r="B159" s="287" t="s">
        <v>199</v>
      </c>
      <c r="C159" s="187" t="s">
        <v>115</v>
      </c>
      <c r="D159" s="188" t="s">
        <v>116</v>
      </c>
      <c r="E159" s="173">
        <f>MAX(S130,0.1)</f>
        <v>0.1</v>
      </c>
      <c r="F159" s="189" t="s">
        <v>192</v>
      </c>
      <c r="G159" s="172"/>
      <c r="H159" s="173">
        <f>IF(기본정보!H12=1,3,1)</f>
        <v>1</v>
      </c>
      <c r="I159" s="172"/>
      <c r="J159" s="192">
        <v>3</v>
      </c>
      <c r="K159" s="199"/>
      <c r="L159" s="199">
        <f>H159/(IF(I159="",1,I159)*SQRT(J159))</f>
        <v>0.57735026918962584</v>
      </c>
      <c r="M159" s="189" t="s">
        <v>192</v>
      </c>
      <c r="N159" s="190" t="s">
        <v>200</v>
      </c>
      <c r="O159" s="193" t="e">
        <f ca="1">E158</f>
        <v>#N/A</v>
      </c>
      <c r="P159" s="171" t="s">
        <v>188</v>
      </c>
      <c r="Q159" s="183" t="e">
        <f ca="1">-O159*1000</f>
        <v>#N/A</v>
      </c>
      <c r="R159" s="171" t="s">
        <v>193</v>
      </c>
      <c r="S159" s="191" t="e">
        <f t="shared" ca="1" si="68"/>
        <v>#N/A</v>
      </c>
      <c r="T159" s="171" t="e">
        <f t="shared" ca="1" si="69"/>
        <v>#N/A</v>
      </c>
      <c r="U159" s="173" t="s">
        <v>145</v>
      </c>
      <c r="V159" s="171">
        <v>12</v>
      </c>
      <c r="W159" s="199" t="e">
        <f ca="1">T159*K$124</f>
        <v>#N/A</v>
      </c>
      <c r="X159" s="195" t="e">
        <f t="shared" ca="1" si="65"/>
        <v>#N/A</v>
      </c>
      <c r="Y159" s="191" t="e">
        <f t="shared" ca="1" si="66"/>
        <v>#N/A</v>
      </c>
      <c r="Z159" s="191" t="str">
        <f t="shared" si="67"/>
        <v/>
      </c>
      <c r="AA159" s="124"/>
      <c r="AB159" s="124"/>
      <c r="AC159" s="124"/>
    </row>
    <row r="160" spans="1:32" ht="15" customHeight="1">
      <c r="B160" s="287" t="s">
        <v>202</v>
      </c>
      <c r="C160" s="187" t="s">
        <v>76</v>
      </c>
      <c r="D160" s="188" t="s">
        <v>619</v>
      </c>
      <c r="E160" s="171">
        <v>0</v>
      </c>
      <c r="F160" s="189" t="s">
        <v>177</v>
      </c>
      <c r="G160" s="241"/>
      <c r="H160" s="171">
        <f>O124*1000</f>
        <v>0</v>
      </c>
      <c r="I160" s="171">
        <v>2</v>
      </c>
      <c r="J160" s="192">
        <v>3</v>
      </c>
      <c r="K160" s="199">
        <f>H160/(IF(I160="",1,I160)*SQRT(J160))</f>
        <v>0</v>
      </c>
      <c r="L160" s="199"/>
      <c r="M160" s="173" t="s">
        <v>145</v>
      </c>
      <c r="N160" s="190" t="s">
        <v>200</v>
      </c>
      <c r="O160" s="171"/>
      <c r="P160" s="171"/>
      <c r="Q160" s="183">
        <v>1</v>
      </c>
      <c r="R160" s="171"/>
      <c r="S160" s="191">
        <f t="shared" si="68"/>
        <v>0</v>
      </c>
      <c r="T160" s="171">
        <f t="shared" si="69"/>
        <v>0</v>
      </c>
      <c r="U160" s="173" t="s">
        <v>145</v>
      </c>
      <c r="V160" s="171" t="s">
        <v>180</v>
      </c>
      <c r="W160" s="199">
        <f>S160</f>
        <v>0</v>
      </c>
      <c r="X160" s="195">
        <f t="shared" si="65"/>
        <v>0</v>
      </c>
      <c r="Y160" s="191">
        <f t="shared" si="66"/>
        <v>0</v>
      </c>
      <c r="Z160" s="191" t="str">
        <f t="shared" si="67"/>
        <v/>
      </c>
      <c r="AA160" s="124"/>
      <c r="AB160" s="124"/>
      <c r="AC160" s="124"/>
    </row>
    <row r="161" spans="2:29" ht="15" customHeight="1">
      <c r="B161" s="287" t="s">
        <v>577</v>
      </c>
      <c r="C161" s="187" t="s">
        <v>204</v>
      </c>
      <c r="D161" s="188" t="s">
        <v>273</v>
      </c>
      <c r="E161" s="285" t="e">
        <f ca="1">E154-E155-(E156*E157+E158*E159)*K124</f>
        <v>#N/A</v>
      </c>
      <c r="F161" s="189" t="s">
        <v>177</v>
      </c>
      <c r="G161" s="235"/>
      <c r="H161" s="236"/>
      <c r="I161" s="235"/>
      <c r="J161" s="235"/>
      <c r="K161" s="235"/>
      <c r="L161" s="235"/>
      <c r="M161" s="235"/>
      <c r="N161" s="235"/>
      <c r="O161" s="235"/>
      <c r="P161" s="235"/>
      <c r="Q161" s="235"/>
      <c r="R161" s="237"/>
      <c r="S161" s="194" t="e">
        <f ca="1">SQRT(SUMSQ(S154:S160))</f>
        <v>#N/A</v>
      </c>
      <c r="T161" s="194" t="e">
        <f ca="1">SQRT(SUMSQ(T154:T160))</f>
        <v>#N/A</v>
      </c>
      <c r="U161" s="173" t="s">
        <v>145</v>
      </c>
      <c r="V161" s="185" t="e">
        <f ca="1">IF(X161=0,"∞",ROUNDDOWN(W161^4/X161,0))</f>
        <v>#N/A</v>
      </c>
      <c r="W161" s="238" t="e">
        <f ca="1">SQRT(SUMSQ(W154:W160))</f>
        <v>#N/A</v>
      </c>
      <c r="X161" s="315" t="e">
        <f ca="1">SUM(X154:X160)</f>
        <v>#N/A</v>
      </c>
      <c r="Y161" s="238" t="e">
        <f ca="1">SQRT(SUMSQ(Y154:Y160))</f>
        <v>#N/A</v>
      </c>
      <c r="Z161" s="238" t="e">
        <f ca="1">SQRT(SUMSQ(Z154:Z160))</f>
        <v>#N/A</v>
      </c>
      <c r="AA161" s="124"/>
      <c r="AB161" s="124"/>
      <c r="AC161" s="124"/>
    </row>
    <row r="162" spans="2:29" ht="15" customHeight="1">
      <c r="L162" s="124"/>
      <c r="U162" s="124"/>
      <c r="V162" s="124"/>
      <c r="W162" s="124"/>
      <c r="X162" s="124"/>
      <c r="Y162" s="124"/>
      <c r="AC162" s="124"/>
    </row>
    <row r="163" spans="2:29" ht="15" customHeight="1">
      <c r="B163" s="289"/>
      <c r="C163" s="538" t="s">
        <v>205</v>
      </c>
      <c r="D163" s="539"/>
      <c r="E163" s="539"/>
      <c r="F163" s="539"/>
      <c r="G163" s="540"/>
      <c r="H163" s="305" t="s">
        <v>206</v>
      </c>
      <c r="I163" s="305" t="s">
        <v>76</v>
      </c>
      <c r="J163" s="538" t="s">
        <v>572</v>
      </c>
      <c r="K163" s="539"/>
      <c r="L163" s="539"/>
      <c r="M163" s="540"/>
      <c r="N163" s="319" t="s">
        <v>642</v>
      </c>
      <c r="O163" s="538" t="s">
        <v>644</v>
      </c>
      <c r="P163" s="539"/>
      <c r="Q163" s="539"/>
      <c r="R163" s="533" t="s">
        <v>645</v>
      </c>
      <c r="S163" s="538" t="s">
        <v>646</v>
      </c>
      <c r="T163" s="539"/>
      <c r="U163" s="540"/>
      <c r="W163" s="124"/>
    </row>
    <row r="164" spans="2:29" ht="15" customHeight="1">
      <c r="B164" s="289"/>
      <c r="C164" s="289">
        <v>1</v>
      </c>
      <c r="D164" s="289">
        <v>2</v>
      </c>
      <c r="E164" s="289" t="s">
        <v>251</v>
      </c>
      <c r="F164" s="289" t="s">
        <v>60</v>
      </c>
      <c r="G164" s="289" t="s">
        <v>280</v>
      </c>
      <c r="H164" s="306" t="s">
        <v>573</v>
      </c>
      <c r="I164" s="306" t="s">
        <v>184</v>
      </c>
      <c r="J164" s="319" t="s">
        <v>208</v>
      </c>
      <c r="K164" s="319" t="s">
        <v>648</v>
      </c>
      <c r="L164" s="319" t="s">
        <v>649</v>
      </c>
      <c r="M164" s="319" t="s">
        <v>650</v>
      </c>
      <c r="N164" s="320"/>
      <c r="O164" s="319" t="s">
        <v>208</v>
      </c>
      <c r="P164" s="319" t="s">
        <v>651</v>
      </c>
      <c r="Q164" s="319" t="s">
        <v>652</v>
      </c>
      <c r="R164" s="534"/>
      <c r="S164" s="318" t="s">
        <v>653</v>
      </c>
      <c r="T164" s="558" t="s">
        <v>655</v>
      </c>
      <c r="U164" s="559"/>
      <c r="W164" s="124"/>
    </row>
    <row r="165" spans="2:29" ht="15" customHeight="1">
      <c r="B165" s="289" t="s">
        <v>205</v>
      </c>
      <c r="C165" s="126" t="e">
        <f ca="1">S161*E176</f>
        <v>#N/A</v>
      </c>
      <c r="D165" s="126" t="e">
        <f ca="1">T161*E176</f>
        <v>#N/A</v>
      </c>
      <c r="E165" s="126">
        <f>K124</f>
        <v>0</v>
      </c>
      <c r="F165" s="128" t="str">
        <f>U161</f>
        <v>μm</v>
      </c>
      <c r="G165" s="133" t="e">
        <f ca="1">SQRT(SUMSQ(C165,D165*E165))/1000</f>
        <v>#N/A</v>
      </c>
      <c r="H165" s="132" t="e">
        <f ca="1">MAX(G165:G166)</f>
        <v>#N/A</v>
      </c>
      <c r="I165" s="161">
        <f>O124</f>
        <v>0</v>
      </c>
      <c r="J165" s="125" t="e">
        <f ca="1">MAX(IF(H165&lt;0.00001,6,IF(H165&lt;0.0001,5,IF(H165&lt;0.001,4,IF(H165&lt;0.01,3,IF(H165&lt;0.1,2,IF(H165&lt;1,1,IF(H165&lt;10,0,IF(H165&lt;100,-1,-2)))))))),0)+K166</f>
        <v>#N/A</v>
      </c>
      <c r="K165" s="125" t="e">
        <f ca="1">MAX(IF(H166&lt;0.00001,6,IF(H166&lt;0.0001,5,IF(H166&lt;0.001,4,IF(H166&lt;0.01,3,IF(H166&lt;0.1,2,IF(H166&lt;1,1,IF(H166&lt;10,0,IF(H166&lt;100,-1,-2)))))))),0)+1</f>
        <v>#N/A</v>
      </c>
      <c r="L165" s="171">
        <f>IFERROR(LEN(I165)-FIND(".",I165),0)</f>
        <v>0</v>
      </c>
      <c r="M165" s="195" t="e">
        <f ca="1">IF(Q166,IF(M166,MIN(J165,L165),J165),L165)</f>
        <v>#N/A</v>
      </c>
      <c r="N165" s="161" t="e">
        <f ca="1">ABS((H165-ROUND(H165,M165))/H165*100)</f>
        <v>#N/A</v>
      </c>
      <c r="O165" s="171" t="e">
        <f ca="1">OFFSET(P169,MATCH(M165,O170:O179,0),0)</f>
        <v>#N/A</v>
      </c>
      <c r="P165" s="171" t="e">
        <f ca="1">OFFSET(P169,MATCH(M165,O170:O179,0),0)</f>
        <v>#N/A</v>
      </c>
      <c r="Q165" s="171" t="str">
        <f ca="1">OFFSET(P169,MATCH(L165,O170:O179,0),0)</f>
        <v>0</v>
      </c>
      <c r="R165" s="129">
        <f ca="1">IFERROR(IF(G165=H165,0,1),0)</f>
        <v>0</v>
      </c>
      <c r="S165" s="134" t="e">
        <f ca="1">TEXT(IF(N165&gt;5,ROUNDUP(H165,M165),ROUND(H165,M165)),O165)</f>
        <v>#N/A</v>
      </c>
      <c r="T165" s="321" t="e">
        <f ca="1">ROUND(H166,K165)</f>
        <v>#N/A</v>
      </c>
      <c r="U165" s="134" t="e">
        <f ca="1">ROUNDUP(IF(G165=H165,D165,D166),3)</f>
        <v>#N/A</v>
      </c>
      <c r="W165" s="124"/>
    </row>
    <row r="166" spans="2:29" ht="15" customHeight="1">
      <c r="B166" s="289" t="s">
        <v>63</v>
      </c>
      <c r="C166" s="127" t="e">
        <f ca="1">$P$124</f>
        <v>#N/A</v>
      </c>
      <c r="D166" s="128" t="e">
        <f ca="1">$Q$124</f>
        <v>#N/A</v>
      </c>
      <c r="E166" s="128">
        <f>K124</f>
        <v>0</v>
      </c>
      <c r="F166" s="128" t="e">
        <f ca="1">$R$124</f>
        <v>#N/A</v>
      </c>
      <c r="G166" s="133" t="e">
        <f ca="1">SQRT(SUMSQ(C166,D166*E166))/1000</f>
        <v>#N/A</v>
      </c>
      <c r="H166" s="132" t="e">
        <f ca="1">IF(H165=G165,C165,C166)</f>
        <v>#N/A</v>
      </c>
      <c r="J166" s="311" t="s">
        <v>589</v>
      </c>
      <c r="K166" s="171">
        <f>IF(O166=TRUE,1,기본정보!$A$47)</f>
        <v>1</v>
      </c>
      <c r="L166" s="311" t="s">
        <v>590</v>
      </c>
      <c r="M166" s="171" t="b">
        <f>IF(O166=TRUE,FALSE,기본정보!$A$52)</f>
        <v>0</v>
      </c>
      <c r="N166" s="324" t="s">
        <v>591</v>
      </c>
      <c r="O166" s="171" t="b">
        <f>기본정보!$A$46=0</f>
        <v>1</v>
      </c>
      <c r="P166" s="324" t="s">
        <v>665</v>
      </c>
      <c r="Q166" s="323" t="b">
        <f>TYPE('교정결과-HY'!$A$1)=2</f>
        <v>1</v>
      </c>
      <c r="R166" s="121"/>
      <c r="T166" s="134" t="e">
        <f ca="1">TEXT(T165,OFFSET(P169,MATCH(K165,O170:O179,0),0))</f>
        <v>#N/A</v>
      </c>
      <c r="U166" s="134" t="e">
        <f ca="1">TEXT(U165,OFFSET(P169,MATCH(3,O170:O179,0),0))</f>
        <v>#N/A</v>
      </c>
      <c r="W166" s="124"/>
    </row>
    <row r="167" spans="2:29" ht="15" customHeight="1">
      <c r="B167" s="122"/>
      <c r="C167" s="122"/>
      <c r="D167" s="122"/>
      <c r="R167" s="121"/>
      <c r="S167" s="121"/>
      <c r="T167" s="121"/>
      <c r="U167" s="121"/>
      <c r="V167" s="124"/>
    </row>
    <row r="168" spans="2:29" ht="15" customHeight="1">
      <c r="B168" s="130" t="s">
        <v>276</v>
      </c>
      <c r="C168" s="122"/>
      <c r="D168" s="122"/>
      <c r="I168" s="187" t="s">
        <v>53</v>
      </c>
      <c r="J168" s="187" t="s">
        <v>164</v>
      </c>
      <c r="M168" s="121"/>
      <c r="O168" s="284" t="s">
        <v>165</v>
      </c>
      <c r="P168" s="284" t="s">
        <v>166</v>
      </c>
      <c r="Q168" s="121"/>
      <c r="R168" s="124"/>
      <c r="S168" s="121"/>
      <c r="T168" s="121"/>
      <c r="U168" s="121"/>
    </row>
    <row r="169" spans="2:29" ht="15" customHeight="1">
      <c r="B169" s="541" t="s">
        <v>595</v>
      </c>
      <c r="C169" s="542"/>
      <c r="D169" s="533" t="s">
        <v>597</v>
      </c>
      <c r="E169" s="312" t="s">
        <v>598</v>
      </c>
      <c r="F169" s="312" t="s">
        <v>599</v>
      </c>
      <c r="G169" s="312" t="s">
        <v>600</v>
      </c>
      <c r="I169" s="187"/>
      <c r="J169" s="187">
        <v>95.45</v>
      </c>
      <c r="M169" s="121"/>
      <c r="O169" s="288" t="s">
        <v>172</v>
      </c>
      <c r="P169" s="288" t="s">
        <v>173</v>
      </c>
      <c r="Q169" s="121"/>
      <c r="R169" s="124"/>
      <c r="S169" s="121"/>
      <c r="T169" s="121"/>
      <c r="U169" s="121"/>
    </row>
    <row r="170" spans="2:29" ht="15" customHeight="1">
      <c r="B170" s="313" t="s">
        <v>485</v>
      </c>
      <c r="C170" s="316" t="s">
        <v>596</v>
      </c>
      <c r="D170" s="534"/>
      <c r="E170" s="314" t="e">
        <f ca="1">Y161</f>
        <v>#N/A</v>
      </c>
      <c r="F170" s="314" t="e">
        <f ca="1">Z161</f>
        <v>#N/A</v>
      </c>
      <c r="G170" s="257" t="e">
        <f ca="1">F170/E170</f>
        <v>#N/A</v>
      </c>
      <c r="I170" s="171">
        <v>1</v>
      </c>
      <c r="J170" s="171">
        <v>13.97</v>
      </c>
      <c r="M170" s="121"/>
      <c r="O170" s="196">
        <v>0</v>
      </c>
      <c r="P170" s="197" t="s">
        <v>181</v>
      </c>
      <c r="Q170" s="121"/>
      <c r="R170" s="124"/>
      <c r="S170" s="121"/>
      <c r="T170" s="121"/>
      <c r="U170" s="121"/>
    </row>
    <row r="171" spans="2:29" ht="15" customHeight="1">
      <c r="B171" s="171">
        <v>1</v>
      </c>
      <c r="C171" s="191">
        <f ca="1">IFERROR(LARGE(Y154:Y160,B171),0)</f>
        <v>0</v>
      </c>
      <c r="D171" s="287" t="s">
        <v>471</v>
      </c>
      <c r="E171" s="550" t="e">
        <f ca="1">SQRT(SUMSQ(C173:C178,Z154:Z160))</f>
        <v>#N/A</v>
      </c>
      <c r="F171" s="550"/>
      <c r="G171" s="546" t="e">
        <f ca="1">E171/SQRT(SUMSQ(E172,F172))</f>
        <v>#N/A</v>
      </c>
      <c r="H171" s="121"/>
      <c r="I171" s="171">
        <v>2</v>
      </c>
      <c r="J171" s="171">
        <v>4.53</v>
      </c>
      <c r="O171" s="196">
        <v>1</v>
      </c>
      <c r="P171" s="197" t="s">
        <v>260</v>
      </c>
      <c r="Q171" s="121"/>
      <c r="R171" s="121"/>
      <c r="S171" s="121"/>
      <c r="T171" s="121"/>
      <c r="U171" s="121"/>
      <c r="V171" s="124"/>
    </row>
    <row r="172" spans="2:29" ht="15" customHeight="1">
      <c r="B172" s="171">
        <v>2</v>
      </c>
      <c r="C172" s="191">
        <f ca="1">IFERROR(LARGE(Y154:Y160,B172),0)</f>
        <v>0</v>
      </c>
      <c r="D172" s="287" t="s">
        <v>207</v>
      </c>
      <c r="E172" s="314">
        <f ca="1">C171</f>
        <v>0</v>
      </c>
      <c r="F172" s="314">
        <f ca="1">C172</f>
        <v>0</v>
      </c>
      <c r="G172" s="547"/>
      <c r="H172" s="121"/>
      <c r="I172" s="171">
        <v>3</v>
      </c>
      <c r="J172" s="171">
        <v>3.31</v>
      </c>
      <c r="O172" s="196">
        <v>2</v>
      </c>
      <c r="P172" s="197" t="s">
        <v>190</v>
      </c>
      <c r="Q172" s="121"/>
      <c r="R172" s="121"/>
      <c r="S172" s="121"/>
      <c r="T172" s="121"/>
      <c r="U172" s="121"/>
      <c r="V172" s="124"/>
    </row>
    <row r="173" spans="2:29" ht="15" customHeight="1">
      <c r="B173" s="171">
        <v>3</v>
      </c>
      <c r="C173" s="194">
        <f ca="1">IFERROR(LARGE(Y154:Y160,B173),0)</f>
        <v>0</v>
      </c>
      <c r="D173" s="533" t="s">
        <v>277</v>
      </c>
      <c r="E173" s="170" t="s">
        <v>602</v>
      </c>
      <c r="F173" s="170" t="s">
        <v>603</v>
      </c>
      <c r="G173" s="170" t="s">
        <v>604</v>
      </c>
      <c r="H173" s="121"/>
      <c r="I173" s="171">
        <v>4</v>
      </c>
      <c r="J173" s="171">
        <v>2.87</v>
      </c>
      <c r="O173" s="196">
        <v>3</v>
      </c>
      <c r="P173" s="197" t="s">
        <v>268</v>
      </c>
      <c r="Q173" s="121"/>
      <c r="R173" s="121"/>
      <c r="S173" s="121"/>
      <c r="T173" s="121"/>
      <c r="U173" s="121"/>
      <c r="V173" s="124"/>
    </row>
    <row r="174" spans="2:29" ht="15" customHeight="1">
      <c r="B174" s="171">
        <v>4</v>
      </c>
      <c r="C174" s="194">
        <f ca="1">IFERROR(LARGE(Y154:Y160,B174),0)</f>
        <v>0</v>
      </c>
      <c r="D174" s="534"/>
      <c r="E174" s="171">
        <f ca="1">OFFSET(H153,MATCH(E172,Y154:Y160,0),0)/IF(OFFSET(I153,MATCH(E172,Y154:Y160,0),0)="",1,OFFSET(I153,MATCH(E172,Y154:Y160,0),0))</f>
        <v>9.9999999999999995E-7</v>
      </c>
      <c r="F174" s="171">
        <f ca="1">OFFSET(H153,MATCH(F172,Y154:Y160,0),0)/IF(OFFSET(I153,MATCH(F172,Y154:Y160,0),0)="",1,OFFSET(I153,MATCH(F172,Y154:Y160,0),0))</f>
        <v>9.9999999999999995E-7</v>
      </c>
      <c r="G174" s="314">
        <f ca="1">ABS(E174-F174)/(E174+F174)</f>
        <v>0</v>
      </c>
      <c r="H174" s="121"/>
      <c r="I174" s="171">
        <v>5</v>
      </c>
      <c r="J174" s="171">
        <v>2.65</v>
      </c>
      <c r="O174" s="196">
        <v>4</v>
      </c>
      <c r="P174" s="197" t="s">
        <v>269</v>
      </c>
      <c r="Q174" s="121"/>
      <c r="R174" s="121"/>
      <c r="S174" s="121"/>
      <c r="T174" s="121"/>
      <c r="U174" s="121"/>
      <c r="V174" s="124"/>
    </row>
    <row r="175" spans="2:29" ht="15" customHeight="1">
      <c r="B175" s="171">
        <v>5</v>
      </c>
      <c r="C175" s="194">
        <f ca="1">IFERROR(LARGE(Y154:Y160,B175),0)</f>
        <v>0</v>
      </c>
      <c r="D175" s="287" t="s">
        <v>168</v>
      </c>
      <c r="E175" s="160" t="e">
        <f ca="1">IF(AND(G170&lt;0.3,G171&lt;0.3),"사다리꼴","정규")</f>
        <v>#N/A</v>
      </c>
      <c r="H175" s="121"/>
      <c r="I175" s="171">
        <v>6</v>
      </c>
      <c r="J175" s="171">
        <v>2.52</v>
      </c>
      <c r="O175" s="196">
        <v>5</v>
      </c>
      <c r="P175" s="197" t="s">
        <v>201</v>
      </c>
      <c r="Q175" s="121"/>
      <c r="R175" s="121"/>
      <c r="S175" s="121"/>
      <c r="T175" s="121"/>
      <c r="U175" s="121"/>
      <c r="V175" s="124"/>
    </row>
    <row r="176" spans="2:29" ht="15" customHeight="1">
      <c r="B176" s="171">
        <v>6</v>
      </c>
      <c r="C176" s="194">
        <f ca="1">IFERROR(LARGE(Y154:Y160,B176),0)</f>
        <v>0</v>
      </c>
      <c r="D176" s="287" t="s">
        <v>209</v>
      </c>
      <c r="E176" s="171" t="e">
        <f ca="1">IF(E175="정규",IF(OR(V161="∞",V161&gt;=10),2,OFFSET(J169,MATCH(V161,I170:I179,0),0)),ROUND((1-SQRT((1-0.95)*(1-G174^2)))/SQRT((1+G174^2)/6),2))</f>
        <v>#N/A</v>
      </c>
      <c r="H176" s="121"/>
      <c r="I176" s="171">
        <v>7</v>
      </c>
      <c r="J176" s="171">
        <v>2.4300000000000002</v>
      </c>
      <c r="O176" s="196">
        <v>6</v>
      </c>
      <c r="P176" s="197" t="s">
        <v>271</v>
      </c>
      <c r="Q176" s="121"/>
      <c r="R176" s="121"/>
      <c r="S176" s="121"/>
      <c r="T176" s="121"/>
      <c r="U176" s="121"/>
      <c r="V176" s="124"/>
    </row>
    <row r="177" spans="1:32" ht="15" customHeight="1">
      <c r="B177" s="171">
        <v>7</v>
      </c>
      <c r="C177" s="194">
        <f ca="1">IFERROR(LARGE(Y154:Y160,B177),0)</f>
        <v>0</v>
      </c>
      <c r="D177" s="122"/>
      <c r="E177" s="121"/>
      <c r="I177" s="171">
        <v>8</v>
      </c>
      <c r="J177" s="171">
        <v>2.37</v>
      </c>
      <c r="O177" s="196">
        <v>7</v>
      </c>
      <c r="P177" s="197" t="s">
        <v>272</v>
      </c>
      <c r="Q177" s="121"/>
      <c r="R177" s="121"/>
      <c r="S177" s="121"/>
      <c r="T177" s="121"/>
      <c r="U177" s="121"/>
      <c r="V177" s="124"/>
    </row>
    <row r="178" spans="1:32" ht="15" customHeight="1">
      <c r="B178" s="171"/>
      <c r="C178" s="194"/>
      <c r="D178" s="122"/>
      <c r="E178" s="121"/>
      <c r="I178" s="171">
        <v>9</v>
      </c>
      <c r="J178" s="171">
        <v>2.3199999999999998</v>
      </c>
      <c r="O178" s="196">
        <v>8</v>
      </c>
      <c r="P178" s="197" t="s">
        <v>274</v>
      </c>
      <c r="Q178" s="121"/>
      <c r="R178" s="121"/>
      <c r="S178" s="121"/>
      <c r="T178" s="121"/>
      <c r="U178" s="121"/>
      <c r="V178" s="124"/>
    </row>
    <row r="179" spans="1:32" ht="15" customHeight="1">
      <c r="B179" s="122"/>
      <c r="C179" s="122"/>
      <c r="D179" s="122"/>
      <c r="I179" s="171" t="s">
        <v>54</v>
      </c>
      <c r="J179" s="171">
        <v>2</v>
      </c>
      <c r="O179" s="196">
        <v>9</v>
      </c>
      <c r="P179" s="197" t="s">
        <v>275</v>
      </c>
      <c r="Q179" s="121"/>
      <c r="R179" s="121"/>
      <c r="S179" s="121"/>
      <c r="T179" s="121"/>
      <c r="U179" s="121"/>
      <c r="V179" s="124"/>
    </row>
    <row r="180" spans="1:32" ht="15" customHeight="1">
      <c r="B180" s="122"/>
      <c r="C180" s="122"/>
      <c r="D180" s="122"/>
      <c r="Q180" s="121"/>
      <c r="R180" s="121"/>
      <c r="S180" s="121"/>
      <c r="T180" s="121"/>
      <c r="U180" s="121"/>
      <c r="V180" s="124"/>
    </row>
    <row r="181" spans="1:32" ht="18" customHeight="1">
      <c r="A181" s="275" t="s">
        <v>554</v>
      </c>
    </row>
    <row r="182" spans="1:32" ht="15" customHeight="1">
      <c r="A182" s="118" t="s">
        <v>214</v>
      </c>
      <c r="B182" s="119"/>
      <c r="C182" s="119"/>
      <c r="D182" s="119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</row>
    <row r="183" spans="1:32" ht="24">
      <c r="B183" s="287" t="s">
        <v>154</v>
      </c>
      <c r="C183" s="287" t="s">
        <v>215</v>
      </c>
      <c r="D183" s="287" t="s">
        <v>216</v>
      </c>
      <c r="E183" s="287" t="s">
        <v>108</v>
      </c>
      <c r="F183" s="287" t="s">
        <v>62</v>
      </c>
      <c r="G183" s="287" t="s">
        <v>76</v>
      </c>
      <c r="H183" s="287" t="s">
        <v>60</v>
      </c>
      <c r="I183" s="287" t="s">
        <v>220</v>
      </c>
      <c r="J183" s="287" t="s">
        <v>221</v>
      </c>
      <c r="K183" s="287" t="s">
        <v>222</v>
      </c>
      <c r="L183" s="287" t="s">
        <v>472</v>
      </c>
      <c r="M183" s="287" t="s">
        <v>223</v>
      </c>
      <c r="N183" s="327" t="s">
        <v>666</v>
      </c>
      <c r="O183" s="287" t="s">
        <v>156</v>
      </c>
      <c r="P183" s="287" t="s">
        <v>224</v>
      </c>
      <c r="Q183" s="287" t="s">
        <v>157</v>
      </c>
      <c r="R183" s="287" t="s">
        <v>225</v>
      </c>
      <c r="S183" s="120"/>
      <c r="T183" s="120"/>
      <c r="U183" s="121"/>
    </row>
    <row r="184" spans="1:32" ht="15" customHeight="1">
      <c r="B184" s="171" t="e">
        <f>C184</f>
        <v>#DIV/0!</v>
      </c>
      <c r="C184" s="171" t="e">
        <f>AVERAGE(기본정보!B12:B13)</f>
        <v>#DIV/0!</v>
      </c>
      <c r="D184" s="171">
        <f>MIN(C190:C209)</f>
        <v>0</v>
      </c>
      <c r="E184" s="171">
        <f>MAX(C190:C209)</f>
        <v>0</v>
      </c>
      <c r="F184" s="171">
        <f>Length_5_R4!G4</f>
        <v>0</v>
      </c>
      <c r="G184" s="171">
        <f>Length_5_R4!H4</f>
        <v>0</v>
      </c>
      <c r="H184" s="171">
        <f>Length_5_R4!I4</f>
        <v>0</v>
      </c>
      <c r="I184" s="171">
        <f>IF(H184="inch",25.4,1)</f>
        <v>1</v>
      </c>
      <c r="J184" s="171">
        <f>MIN(T190:T209)</f>
        <v>0</v>
      </c>
      <c r="K184" s="171">
        <f>MAX(T190:T209)</f>
        <v>0</v>
      </c>
      <c r="L184" s="171" t="str">
        <f>TEXT(K184,IF(K184&gt;=1000,"# ###","G/표준"))</f>
        <v>0</v>
      </c>
      <c r="M184" s="171">
        <f>F184*I184</f>
        <v>0</v>
      </c>
      <c r="N184" s="171" t="str">
        <f ca="1">TEXT(M184,OFFSET(P229,MATCH(IFERROR(LEN(M184)-FIND(".",M184),0),O230:O239,0),0))</f>
        <v>0</v>
      </c>
      <c r="O184" s="171">
        <f>G184*I184</f>
        <v>0</v>
      </c>
      <c r="P184" s="171" t="e">
        <f ca="1">OFFSET(Length_5_R4!C3,MATCH($K184,$T190:$T209,0),0)</f>
        <v>#N/A</v>
      </c>
      <c r="Q184" s="171" t="e">
        <f ca="1">OFFSET(Length_5_R4!D3,MATCH($K184,$T190:$T209,0),0)</f>
        <v>#N/A</v>
      </c>
      <c r="R184" s="171" t="e">
        <f ca="1">OFFSET(Length_5_R4!E3,MATCH($K184,$T190:$T209,0),0)</f>
        <v>#N/A</v>
      </c>
      <c r="U184" s="121"/>
    </row>
    <row r="185" spans="1:32" ht="15" customHeight="1">
      <c r="B185" s="119"/>
      <c r="C185" s="119"/>
      <c r="D185" s="119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</row>
    <row r="186" spans="1:32" ht="15" customHeight="1">
      <c r="A186" s="118" t="s">
        <v>226</v>
      </c>
      <c r="C186" s="119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1"/>
      <c r="Y186" s="131" t="s">
        <v>227</v>
      </c>
    </row>
    <row r="187" spans="1:32" ht="15" customHeight="1">
      <c r="B187" s="543" t="s">
        <v>228</v>
      </c>
      <c r="C187" s="535" t="s">
        <v>92</v>
      </c>
      <c r="D187" s="535" t="s">
        <v>60</v>
      </c>
      <c r="E187" s="545" t="s">
        <v>550</v>
      </c>
      <c r="F187" s="545"/>
      <c r="G187" s="545"/>
      <c r="H187" s="545"/>
      <c r="I187" s="545"/>
      <c r="J187" s="545"/>
      <c r="K187" s="548" t="s">
        <v>230</v>
      </c>
      <c r="L187" s="287" t="s">
        <v>231</v>
      </c>
      <c r="M187" s="287" t="s">
        <v>183</v>
      </c>
      <c r="N187" s="538" t="s">
        <v>142</v>
      </c>
      <c r="O187" s="539"/>
      <c r="P187" s="540"/>
      <c r="Q187" s="287" t="s">
        <v>233</v>
      </c>
      <c r="R187" s="179" t="s">
        <v>195</v>
      </c>
      <c r="S187" s="287" t="s">
        <v>235</v>
      </c>
      <c r="T187" s="287" t="s">
        <v>92</v>
      </c>
      <c r="U187" s="287" t="s">
        <v>236</v>
      </c>
      <c r="V187" s="538" t="s">
        <v>237</v>
      </c>
      <c r="W187" s="540"/>
      <c r="X187" s="124"/>
      <c r="Y187" s="552" t="s">
        <v>88</v>
      </c>
      <c r="Z187" s="553"/>
      <c r="AA187" s="554" t="s">
        <v>239</v>
      </c>
      <c r="AB187" s="555"/>
      <c r="AC187" s="555"/>
      <c r="AD187" s="555"/>
      <c r="AE187" s="555"/>
      <c r="AF187" s="555"/>
    </row>
    <row r="188" spans="1:32" ht="15" customHeight="1">
      <c r="B188" s="543"/>
      <c r="C188" s="544"/>
      <c r="D188" s="544"/>
      <c r="E188" s="180" t="s">
        <v>240</v>
      </c>
      <c r="F188" s="289" t="s">
        <v>241</v>
      </c>
      <c r="G188" s="180" t="s">
        <v>109</v>
      </c>
      <c r="H188" s="289" t="s">
        <v>110</v>
      </c>
      <c r="I188" s="180" t="s">
        <v>111</v>
      </c>
      <c r="J188" s="289" t="s">
        <v>242</v>
      </c>
      <c r="K188" s="549"/>
      <c r="L188" s="287" t="s">
        <v>243</v>
      </c>
      <c r="M188" s="287" t="s">
        <v>244</v>
      </c>
      <c r="N188" s="287" t="s">
        <v>245</v>
      </c>
      <c r="O188" s="287" t="s">
        <v>246</v>
      </c>
      <c r="P188" s="287" t="s">
        <v>247</v>
      </c>
      <c r="Q188" s="287" t="s">
        <v>248</v>
      </c>
      <c r="R188" s="287" t="s">
        <v>249</v>
      </c>
      <c r="S188" s="287" t="s">
        <v>250</v>
      </c>
      <c r="T188" s="287" t="s">
        <v>251</v>
      </c>
      <c r="U188" s="287" t="s">
        <v>252</v>
      </c>
      <c r="V188" s="287" t="s">
        <v>236</v>
      </c>
      <c r="W188" s="287" t="s">
        <v>89</v>
      </c>
      <c r="X188" s="124"/>
      <c r="Y188" s="212" t="s">
        <v>254</v>
      </c>
      <c r="Z188" s="212" t="s">
        <v>255</v>
      </c>
      <c r="AA188" s="287" t="s">
        <v>119</v>
      </c>
      <c r="AB188" s="286" t="s">
        <v>236</v>
      </c>
      <c r="AC188" s="287" t="s">
        <v>89</v>
      </c>
      <c r="AD188" s="211" t="s">
        <v>88</v>
      </c>
      <c r="AE188" s="211" t="s">
        <v>257</v>
      </c>
      <c r="AF188" s="211" t="s">
        <v>208</v>
      </c>
    </row>
    <row r="189" spans="1:32" ht="15" customHeight="1">
      <c r="B189" s="543"/>
      <c r="C189" s="536"/>
      <c r="D189" s="536"/>
      <c r="E189" s="289">
        <f>H184</f>
        <v>0</v>
      </c>
      <c r="F189" s="289">
        <f>E189</f>
        <v>0</v>
      </c>
      <c r="G189" s="289">
        <f>F189</f>
        <v>0</v>
      </c>
      <c r="H189" s="289">
        <f>G189</f>
        <v>0</v>
      </c>
      <c r="I189" s="289">
        <f>H189</f>
        <v>0</v>
      </c>
      <c r="J189" s="289">
        <f>I189</f>
        <v>0</v>
      </c>
      <c r="K189" s="287" t="s">
        <v>177</v>
      </c>
      <c r="L189" s="287" t="s">
        <v>177</v>
      </c>
      <c r="M189" s="287" t="s">
        <v>177</v>
      </c>
      <c r="N189" s="213" t="s">
        <v>187</v>
      </c>
      <c r="O189" s="213" t="s">
        <v>187</v>
      </c>
      <c r="P189" s="213" t="s">
        <v>187</v>
      </c>
      <c r="Q189" s="213" t="s">
        <v>192</v>
      </c>
      <c r="R189" s="213" t="s">
        <v>187</v>
      </c>
      <c r="S189" s="213" t="s">
        <v>192</v>
      </c>
      <c r="T189" s="287" t="s">
        <v>177</v>
      </c>
      <c r="U189" s="287" t="s">
        <v>177</v>
      </c>
      <c r="V189" s="287" t="s">
        <v>177</v>
      </c>
      <c r="W189" s="287" t="s">
        <v>177</v>
      </c>
      <c r="X189" s="124"/>
      <c r="Y189" s="212" t="s">
        <v>177</v>
      </c>
      <c r="Z189" s="212" t="s">
        <v>177</v>
      </c>
      <c r="AA189" s="287" t="s">
        <v>177</v>
      </c>
      <c r="AB189" s="287" t="s">
        <v>177</v>
      </c>
      <c r="AC189" s="287" t="s">
        <v>177</v>
      </c>
      <c r="AD189" s="211" t="s">
        <v>177</v>
      </c>
      <c r="AE189" s="240">
        <f>IF(TYPE(MATCH("FAIL",AE190:AE209,0))=16,0,1)</f>
        <v>0</v>
      </c>
      <c r="AF189" s="211" t="s">
        <v>177</v>
      </c>
    </row>
    <row r="190" spans="1:32" ht="15" customHeight="1">
      <c r="B190" s="177" t="b">
        <f>IF(TRIM(Length_5_R4!A4)="",FALSE,TRUE)</f>
        <v>0</v>
      </c>
      <c r="C190" s="171" t="str">
        <f>IF($B190=FALSE,"",VALUE(Length_5_R4!A4))</f>
        <v/>
      </c>
      <c r="D190" s="171" t="str">
        <f>IF($B190=FALSE,"",Length_5_R4!B4)</f>
        <v/>
      </c>
      <c r="E190" s="177" t="str">
        <f>IF(B190=FALSE,"",Length_5_R4!M4)</f>
        <v/>
      </c>
      <c r="F190" s="177" t="str">
        <f>IF(B190=FALSE,"",Length_5_R4!N4)</f>
        <v/>
      </c>
      <c r="G190" s="177" t="str">
        <f>IF(B190=FALSE,"",Length_5_R4!O4)</f>
        <v/>
      </c>
      <c r="H190" s="177" t="str">
        <f>IF(B190=FALSE,"",Length_5_R4!P4)</f>
        <v/>
      </c>
      <c r="I190" s="177" t="str">
        <f>IF(B190=FALSE,"",Length_5_R4!Q4)</f>
        <v/>
      </c>
      <c r="J190" s="171" t="str">
        <f t="shared" ref="J190:J209" si="70">IF(B190=FALSE,"",AVERAGE(E190:I190))</f>
        <v/>
      </c>
      <c r="K190" s="181" t="str">
        <f t="shared" ref="K190:K209" si="71">IF(B190=FALSE,"",STDEV(E190:I190)*I$184)</f>
        <v/>
      </c>
      <c r="L190" s="182" t="str">
        <f>IF(B190=FALSE,"",Length_5_R4!D27)</f>
        <v/>
      </c>
      <c r="M190" s="183" t="str">
        <f>IF(B190=FALSE,"",Calcu!J190*I$184)</f>
        <v/>
      </c>
      <c r="N190" s="184" t="str">
        <f t="shared" ref="N190:N209" si="72">IF(B190=FALSE,"",8*10^-6)</f>
        <v/>
      </c>
      <c r="O190" s="184" t="str">
        <f>IF(B190=FALSE,"",Length_5_R4!K27)</f>
        <v/>
      </c>
      <c r="P190" s="184" t="str">
        <f t="shared" ref="P190:P209" si="73">IF(B190=FALSE,"",AVERAGE(N190:O190))</f>
        <v/>
      </c>
      <c r="Q190" s="171" t="str">
        <f t="shared" ref="Q190:Q209" si="74">IF(B190=FALSE,"",B$184-C$184)</f>
        <v/>
      </c>
      <c r="R190" s="171" t="str">
        <f t="shared" ref="R190:R209" si="75">IF(B190=FALSE,"",N190-O190)</f>
        <v/>
      </c>
      <c r="S190" s="256" t="str">
        <f t="shared" ref="S190:S209" si="76">IF(B190=FALSE,"",AVERAGE(B$184:C$184)-20)</f>
        <v/>
      </c>
      <c r="T190" s="185" t="str">
        <f t="shared" ref="T190:T209" si="77">IF(B190=FALSE,"",C190*I$184)</f>
        <v/>
      </c>
      <c r="U190" s="186" t="str">
        <f t="shared" ref="U190:U209" si="78">IF(B190=FALSE,"",L190-M190-(P190*Q190+R190*S190)*T190)</f>
        <v/>
      </c>
      <c r="V190" s="171" t="str">
        <f>IF($B190=FALSE,"",ROUND(U190,$L$225))</f>
        <v/>
      </c>
      <c r="W190" s="171" t="str">
        <f>IF($B190=FALSE,"",ROUND(T190+V190,$L$225))</f>
        <v/>
      </c>
      <c r="X190" s="124"/>
      <c r="Y190" s="171">
        <f>IF(Length_5_R4!J4&lt;0,ROUNDUP(Length_5_R4!J4*I$184,$L$225),ROUNDDOWN(Length_5_R4!J4*I$184,$L$225))</f>
        <v>0</v>
      </c>
      <c r="Z190" s="171">
        <f>IF(Length_5_R4!K4&lt;0,ROUNDDOWN(Length_5_R4!K4*I$184,$L$225),ROUNDUP(Length_5_R4!K4*I$184,$L$225))</f>
        <v>0</v>
      </c>
      <c r="AA190" s="171" t="e">
        <f t="shared" ref="AA190:AA209" ca="1" si="79">TEXT(T190,IF(T190&gt;=1000,"# ##","")&amp;$P$225)</f>
        <v>#N/A</v>
      </c>
      <c r="AB190" s="174" t="e">
        <f t="shared" ref="AB190:AB209" ca="1" si="80">TEXT(V190,$P$225)</f>
        <v>#N/A</v>
      </c>
      <c r="AC190" s="171" t="e">
        <f t="shared" ref="AC190:AC209" ca="1" si="81">TEXT(W190,IF(W190&gt;=1000,"# ##","")&amp;$P$225)</f>
        <v>#N/A</v>
      </c>
      <c r="AD190" s="171" t="e">
        <f t="shared" ref="AD190:AD209" ca="1" si="82">"± "&amp;TEXT(Z190-T190,P$225)</f>
        <v>#VALUE!</v>
      </c>
      <c r="AE190" s="171" t="str">
        <f>IF($B190=FALSE,"",IF(AND(Y190&lt;=W190,W190&lt;=Z190),"PASS","FAIL"))</f>
        <v/>
      </c>
      <c r="AF190" s="171" t="e">
        <f ca="1">S$225</f>
        <v>#N/A</v>
      </c>
    </row>
    <row r="191" spans="1:32" ht="15" customHeight="1">
      <c r="B191" s="177" t="b">
        <f>IF(TRIM(Length_5_R4!A5)="",FALSE,TRUE)</f>
        <v>0</v>
      </c>
      <c r="C191" s="171" t="str">
        <f>IF($B191=FALSE,"",VALUE(Length_5_R4!A5))</f>
        <v/>
      </c>
      <c r="D191" s="171" t="str">
        <f>IF($B191=FALSE,"",Length_5_R4!B5)</f>
        <v/>
      </c>
      <c r="E191" s="177" t="str">
        <f>IF(B191=FALSE,"",Length_5_R4!M5)</f>
        <v/>
      </c>
      <c r="F191" s="177" t="str">
        <f>IF(B191=FALSE,"",Length_5_R4!N5)</f>
        <v/>
      </c>
      <c r="G191" s="177" t="str">
        <f>IF(B191=FALSE,"",Length_5_R4!O5)</f>
        <v/>
      </c>
      <c r="H191" s="177" t="str">
        <f>IF(B191=FALSE,"",Length_5_R4!P5)</f>
        <v/>
      </c>
      <c r="I191" s="177" t="str">
        <f>IF(B191=FALSE,"",Length_5_R4!Q5)</f>
        <v/>
      </c>
      <c r="J191" s="171" t="str">
        <f t="shared" si="70"/>
        <v/>
      </c>
      <c r="K191" s="181" t="str">
        <f t="shared" si="71"/>
        <v/>
      </c>
      <c r="L191" s="182" t="str">
        <f>IF(B191=FALSE,"",Length_5_R4!D28)</f>
        <v/>
      </c>
      <c r="M191" s="183" t="str">
        <f>IF(B191=FALSE,"",Calcu!J191*I$184)</f>
        <v/>
      </c>
      <c r="N191" s="184" t="str">
        <f t="shared" si="72"/>
        <v/>
      </c>
      <c r="O191" s="184" t="str">
        <f>IF(B191=FALSE,"",Length_5_R4!K28)</f>
        <v/>
      </c>
      <c r="P191" s="184" t="str">
        <f t="shared" si="73"/>
        <v/>
      </c>
      <c r="Q191" s="171" t="str">
        <f t="shared" si="74"/>
        <v/>
      </c>
      <c r="R191" s="171" t="str">
        <f t="shared" si="75"/>
        <v/>
      </c>
      <c r="S191" s="256" t="str">
        <f t="shared" si="76"/>
        <v/>
      </c>
      <c r="T191" s="185" t="str">
        <f t="shared" si="77"/>
        <v/>
      </c>
      <c r="U191" s="186" t="str">
        <f t="shared" si="78"/>
        <v/>
      </c>
      <c r="V191" s="171" t="str">
        <f t="shared" ref="V191:V209" si="83">IF($B191=FALSE,"",ROUND(U191,$L$225))</f>
        <v/>
      </c>
      <c r="W191" s="171" t="str">
        <f t="shared" ref="W191:W209" si="84">IF($B191=FALSE,"",ROUND(T191+V191,$L$225))</f>
        <v/>
      </c>
      <c r="X191" s="124"/>
      <c r="Y191" s="171">
        <f>IF(Length_5_R4!J5&lt;0,ROUNDUP(Length_5_R4!J5*I$184,$L$225),ROUNDDOWN(Length_5_R4!J5*I$184,$L$225))</f>
        <v>0</v>
      </c>
      <c r="Z191" s="171">
        <f>IF(Length_5_R4!K5&lt;0,ROUNDDOWN(Length_5_R4!K5*I$184,$L$225),ROUNDUP(Length_5_R4!K5*I$184,$L$225))</f>
        <v>0</v>
      </c>
      <c r="AA191" s="171" t="e">
        <f t="shared" ca="1" si="79"/>
        <v>#N/A</v>
      </c>
      <c r="AB191" s="174" t="e">
        <f t="shared" ca="1" si="80"/>
        <v>#N/A</v>
      </c>
      <c r="AC191" s="171" t="e">
        <f t="shared" ca="1" si="81"/>
        <v>#N/A</v>
      </c>
      <c r="AD191" s="171" t="e">
        <f t="shared" ca="1" si="82"/>
        <v>#VALUE!</v>
      </c>
      <c r="AE191" s="171" t="str">
        <f t="shared" ref="AE191:AE209" si="85">IF($B191=FALSE,"",IF(AND(Y191&lt;=W191,W191&lt;=Z191),"PASS","FAIL"))</f>
        <v/>
      </c>
      <c r="AF191" s="171" t="e">
        <f t="shared" ref="AF191:AF209" ca="1" si="86">S$225</f>
        <v>#N/A</v>
      </c>
    </row>
    <row r="192" spans="1:32" ht="15" customHeight="1">
      <c r="B192" s="177" t="b">
        <f>IF(TRIM(Length_5_R4!A6)="",FALSE,TRUE)</f>
        <v>0</v>
      </c>
      <c r="C192" s="171" t="str">
        <f>IF($B192=FALSE,"",VALUE(Length_5_R4!A6))</f>
        <v/>
      </c>
      <c r="D192" s="171" t="str">
        <f>IF($B192=FALSE,"",Length_5_R4!B6)</f>
        <v/>
      </c>
      <c r="E192" s="177" t="str">
        <f>IF(B192=FALSE,"",Length_5_R4!M6)</f>
        <v/>
      </c>
      <c r="F192" s="177" t="str">
        <f>IF(B192=FALSE,"",Length_5_R4!N6)</f>
        <v/>
      </c>
      <c r="G192" s="177" t="str">
        <f>IF(B192=FALSE,"",Length_5_R4!O6)</f>
        <v/>
      </c>
      <c r="H192" s="177" t="str">
        <f>IF(B192=FALSE,"",Length_5_R4!P6)</f>
        <v/>
      </c>
      <c r="I192" s="177" t="str">
        <f>IF(B192=FALSE,"",Length_5_R4!Q6)</f>
        <v/>
      </c>
      <c r="J192" s="171" t="str">
        <f t="shared" si="70"/>
        <v/>
      </c>
      <c r="K192" s="181" t="str">
        <f t="shared" si="71"/>
        <v/>
      </c>
      <c r="L192" s="182" t="str">
        <f>IF(B192=FALSE,"",Length_5_R4!D29)</f>
        <v/>
      </c>
      <c r="M192" s="183" t="str">
        <f>IF(B192=FALSE,"",Calcu!J192*I$184)</f>
        <v/>
      </c>
      <c r="N192" s="184" t="str">
        <f t="shared" si="72"/>
        <v/>
      </c>
      <c r="O192" s="184" t="str">
        <f>IF(B192=FALSE,"",Length_5_R4!K29)</f>
        <v/>
      </c>
      <c r="P192" s="184" t="str">
        <f t="shared" si="73"/>
        <v/>
      </c>
      <c r="Q192" s="171" t="str">
        <f t="shared" si="74"/>
        <v/>
      </c>
      <c r="R192" s="171" t="str">
        <f t="shared" si="75"/>
        <v/>
      </c>
      <c r="S192" s="256" t="str">
        <f t="shared" si="76"/>
        <v/>
      </c>
      <c r="T192" s="185" t="str">
        <f t="shared" si="77"/>
        <v/>
      </c>
      <c r="U192" s="186" t="str">
        <f t="shared" si="78"/>
        <v/>
      </c>
      <c r="V192" s="171" t="str">
        <f t="shared" si="83"/>
        <v/>
      </c>
      <c r="W192" s="171" t="str">
        <f t="shared" si="84"/>
        <v/>
      </c>
      <c r="X192" s="124"/>
      <c r="Y192" s="171">
        <f>IF(Length_5_R4!J6&lt;0,ROUNDUP(Length_5_R4!J6*I$184,$L$225),ROUNDDOWN(Length_5_R4!J6*I$184,$L$225))</f>
        <v>0</v>
      </c>
      <c r="Z192" s="171">
        <f>IF(Length_5_R4!K6&lt;0,ROUNDDOWN(Length_5_R4!K6*I$184,$L$225),ROUNDUP(Length_5_R4!K6*I$184,$L$225))</f>
        <v>0</v>
      </c>
      <c r="AA192" s="171" t="e">
        <f t="shared" ca="1" si="79"/>
        <v>#N/A</v>
      </c>
      <c r="AB192" s="174" t="e">
        <f t="shared" ca="1" si="80"/>
        <v>#N/A</v>
      </c>
      <c r="AC192" s="171" t="e">
        <f t="shared" ca="1" si="81"/>
        <v>#N/A</v>
      </c>
      <c r="AD192" s="171" t="e">
        <f t="shared" ca="1" si="82"/>
        <v>#VALUE!</v>
      </c>
      <c r="AE192" s="171" t="str">
        <f t="shared" si="85"/>
        <v/>
      </c>
      <c r="AF192" s="171" t="e">
        <f t="shared" ca="1" si="86"/>
        <v>#N/A</v>
      </c>
    </row>
    <row r="193" spans="2:32" ht="15" customHeight="1">
      <c r="B193" s="177" t="b">
        <f>IF(TRIM(Length_5_R4!A7)="",FALSE,TRUE)</f>
        <v>0</v>
      </c>
      <c r="C193" s="171" t="str">
        <f>IF($B193=FALSE,"",VALUE(Length_5_R4!A7))</f>
        <v/>
      </c>
      <c r="D193" s="171" t="str">
        <f>IF($B193=FALSE,"",Length_5_R4!B7)</f>
        <v/>
      </c>
      <c r="E193" s="177" t="str">
        <f>IF(B193=FALSE,"",Length_5_R4!M7)</f>
        <v/>
      </c>
      <c r="F193" s="177" t="str">
        <f>IF(B193=FALSE,"",Length_5_R4!N7)</f>
        <v/>
      </c>
      <c r="G193" s="177" t="str">
        <f>IF(B193=FALSE,"",Length_5_R4!O7)</f>
        <v/>
      </c>
      <c r="H193" s="177" t="str">
        <f>IF(B193=FALSE,"",Length_5_R4!P7)</f>
        <v/>
      </c>
      <c r="I193" s="177" t="str">
        <f>IF(B193=FALSE,"",Length_5_R4!Q7)</f>
        <v/>
      </c>
      <c r="J193" s="171" t="str">
        <f t="shared" si="70"/>
        <v/>
      </c>
      <c r="K193" s="181" t="str">
        <f t="shared" si="71"/>
        <v/>
      </c>
      <c r="L193" s="182" t="str">
        <f>IF(B193=FALSE,"",Length_5_R4!D30)</f>
        <v/>
      </c>
      <c r="M193" s="183" t="str">
        <f>IF(B193=FALSE,"",Calcu!J193*I$184)</f>
        <v/>
      </c>
      <c r="N193" s="184" t="str">
        <f t="shared" si="72"/>
        <v/>
      </c>
      <c r="O193" s="184" t="str">
        <f>IF(B193=FALSE,"",Length_5_R4!K30)</f>
        <v/>
      </c>
      <c r="P193" s="184" t="str">
        <f t="shared" si="73"/>
        <v/>
      </c>
      <c r="Q193" s="171" t="str">
        <f t="shared" si="74"/>
        <v/>
      </c>
      <c r="R193" s="171" t="str">
        <f t="shared" si="75"/>
        <v/>
      </c>
      <c r="S193" s="256" t="str">
        <f t="shared" si="76"/>
        <v/>
      </c>
      <c r="T193" s="185" t="str">
        <f t="shared" si="77"/>
        <v/>
      </c>
      <c r="U193" s="186" t="str">
        <f t="shared" si="78"/>
        <v/>
      </c>
      <c r="V193" s="171" t="str">
        <f t="shared" si="83"/>
        <v/>
      </c>
      <c r="W193" s="171" t="str">
        <f t="shared" si="84"/>
        <v/>
      </c>
      <c r="X193" s="124"/>
      <c r="Y193" s="171">
        <f>IF(Length_5_R4!J7&lt;0,ROUNDUP(Length_5_R4!J7*I$184,$L$225),ROUNDDOWN(Length_5_R4!J7*I$184,$L$225))</f>
        <v>0</v>
      </c>
      <c r="Z193" s="171">
        <f>IF(Length_5_R4!K7&lt;0,ROUNDDOWN(Length_5_R4!K7*I$184,$L$225),ROUNDUP(Length_5_R4!K7*I$184,$L$225))</f>
        <v>0</v>
      </c>
      <c r="AA193" s="171" t="e">
        <f t="shared" ca="1" si="79"/>
        <v>#N/A</v>
      </c>
      <c r="AB193" s="174" t="e">
        <f t="shared" ca="1" si="80"/>
        <v>#N/A</v>
      </c>
      <c r="AC193" s="171" t="e">
        <f t="shared" ca="1" si="81"/>
        <v>#N/A</v>
      </c>
      <c r="AD193" s="171" t="e">
        <f t="shared" ca="1" si="82"/>
        <v>#VALUE!</v>
      </c>
      <c r="AE193" s="171" t="str">
        <f t="shared" si="85"/>
        <v/>
      </c>
      <c r="AF193" s="171" t="e">
        <f t="shared" ca="1" si="86"/>
        <v>#N/A</v>
      </c>
    </row>
    <row r="194" spans="2:32" ht="15" customHeight="1">
      <c r="B194" s="177" t="b">
        <f>IF(TRIM(Length_5_R4!A8)="",FALSE,TRUE)</f>
        <v>0</v>
      </c>
      <c r="C194" s="171" t="str">
        <f>IF($B194=FALSE,"",VALUE(Length_5_R4!A8))</f>
        <v/>
      </c>
      <c r="D194" s="171" t="str">
        <f>IF($B194=FALSE,"",Length_5_R4!B8)</f>
        <v/>
      </c>
      <c r="E194" s="177" t="str">
        <f>IF(B194=FALSE,"",Length_5_R4!M8)</f>
        <v/>
      </c>
      <c r="F194" s="177" t="str">
        <f>IF(B194=FALSE,"",Length_5_R4!N8)</f>
        <v/>
      </c>
      <c r="G194" s="177" t="str">
        <f>IF(B194=FALSE,"",Length_5_R4!O8)</f>
        <v/>
      </c>
      <c r="H194" s="177" t="str">
        <f>IF(B194=FALSE,"",Length_5_R4!P8)</f>
        <v/>
      </c>
      <c r="I194" s="177" t="str">
        <f>IF(B194=FALSE,"",Length_5_R4!Q8)</f>
        <v/>
      </c>
      <c r="J194" s="171" t="str">
        <f t="shared" si="70"/>
        <v/>
      </c>
      <c r="K194" s="181" t="str">
        <f t="shared" si="71"/>
        <v/>
      </c>
      <c r="L194" s="182" t="str">
        <f>IF(B194=FALSE,"",Length_5_R4!D31)</f>
        <v/>
      </c>
      <c r="M194" s="183" t="str">
        <f>IF(B194=FALSE,"",Calcu!J194*I$184)</f>
        <v/>
      </c>
      <c r="N194" s="184" t="str">
        <f t="shared" si="72"/>
        <v/>
      </c>
      <c r="O194" s="184" t="str">
        <f>IF(B194=FALSE,"",Length_5_R4!K31)</f>
        <v/>
      </c>
      <c r="P194" s="184" t="str">
        <f t="shared" si="73"/>
        <v/>
      </c>
      <c r="Q194" s="171" t="str">
        <f t="shared" si="74"/>
        <v/>
      </c>
      <c r="R194" s="171" t="str">
        <f t="shared" si="75"/>
        <v/>
      </c>
      <c r="S194" s="256" t="str">
        <f t="shared" si="76"/>
        <v/>
      </c>
      <c r="T194" s="185" t="str">
        <f t="shared" si="77"/>
        <v/>
      </c>
      <c r="U194" s="186" t="str">
        <f t="shared" si="78"/>
        <v/>
      </c>
      <c r="V194" s="171" t="str">
        <f t="shared" si="83"/>
        <v/>
      </c>
      <c r="W194" s="171" t="str">
        <f t="shared" si="84"/>
        <v/>
      </c>
      <c r="X194" s="124"/>
      <c r="Y194" s="171">
        <f>IF(Length_5_R4!J8&lt;0,ROUNDUP(Length_5_R4!J8*I$184,$L$225),ROUNDDOWN(Length_5_R4!J8*I$184,$L$225))</f>
        <v>0</v>
      </c>
      <c r="Z194" s="171">
        <f>IF(Length_5_R4!K8&lt;0,ROUNDDOWN(Length_5_R4!K8*I$184,$L$225),ROUNDUP(Length_5_R4!K8*I$184,$L$225))</f>
        <v>0</v>
      </c>
      <c r="AA194" s="171" t="e">
        <f t="shared" ca="1" si="79"/>
        <v>#N/A</v>
      </c>
      <c r="AB194" s="174" t="e">
        <f t="shared" ca="1" si="80"/>
        <v>#N/A</v>
      </c>
      <c r="AC194" s="171" t="e">
        <f t="shared" ca="1" si="81"/>
        <v>#N/A</v>
      </c>
      <c r="AD194" s="171" t="e">
        <f t="shared" ca="1" si="82"/>
        <v>#VALUE!</v>
      </c>
      <c r="AE194" s="171" t="str">
        <f t="shared" si="85"/>
        <v/>
      </c>
      <c r="AF194" s="171" t="e">
        <f t="shared" ca="1" si="86"/>
        <v>#N/A</v>
      </c>
    </row>
    <row r="195" spans="2:32" ht="15" customHeight="1">
      <c r="B195" s="177" t="b">
        <f>IF(TRIM(Length_5_R4!A9)="",FALSE,TRUE)</f>
        <v>0</v>
      </c>
      <c r="C195" s="171" t="str">
        <f>IF($B195=FALSE,"",VALUE(Length_5_R4!A9))</f>
        <v/>
      </c>
      <c r="D195" s="171" t="str">
        <f>IF($B195=FALSE,"",Length_5_R4!B9)</f>
        <v/>
      </c>
      <c r="E195" s="177" t="str">
        <f>IF(B195=FALSE,"",Length_5_R4!M9)</f>
        <v/>
      </c>
      <c r="F195" s="177" t="str">
        <f>IF(B195=FALSE,"",Length_5_R4!N9)</f>
        <v/>
      </c>
      <c r="G195" s="177" t="str">
        <f>IF(B195=FALSE,"",Length_5_R4!O9)</f>
        <v/>
      </c>
      <c r="H195" s="177" t="str">
        <f>IF(B195=FALSE,"",Length_5_R4!P9)</f>
        <v/>
      </c>
      <c r="I195" s="177" t="str">
        <f>IF(B195=FALSE,"",Length_5_R4!Q9)</f>
        <v/>
      </c>
      <c r="J195" s="171" t="str">
        <f t="shared" si="70"/>
        <v/>
      </c>
      <c r="K195" s="181" t="str">
        <f t="shared" si="71"/>
        <v/>
      </c>
      <c r="L195" s="182" t="str">
        <f>IF(B195=FALSE,"",Length_5_R4!D32)</f>
        <v/>
      </c>
      <c r="M195" s="183" t="str">
        <f>IF(B195=FALSE,"",Calcu!J195*I$184)</f>
        <v/>
      </c>
      <c r="N195" s="184" t="str">
        <f t="shared" si="72"/>
        <v/>
      </c>
      <c r="O195" s="184" t="str">
        <f>IF(B195=FALSE,"",Length_5_R4!K32)</f>
        <v/>
      </c>
      <c r="P195" s="184" t="str">
        <f t="shared" si="73"/>
        <v/>
      </c>
      <c r="Q195" s="171" t="str">
        <f t="shared" si="74"/>
        <v/>
      </c>
      <c r="R195" s="171" t="str">
        <f t="shared" si="75"/>
        <v/>
      </c>
      <c r="S195" s="256" t="str">
        <f t="shared" si="76"/>
        <v/>
      </c>
      <c r="T195" s="185" t="str">
        <f t="shared" si="77"/>
        <v/>
      </c>
      <c r="U195" s="186" t="str">
        <f t="shared" si="78"/>
        <v/>
      </c>
      <c r="V195" s="171" t="str">
        <f t="shared" si="83"/>
        <v/>
      </c>
      <c r="W195" s="171" t="str">
        <f t="shared" si="84"/>
        <v/>
      </c>
      <c r="X195" s="124"/>
      <c r="Y195" s="171">
        <f>IF(Length_5_R4!J9&lt;0,ROUNDUP(Length_5_R4!J9*I$184,$L$225),ROUNDDOWN(Length_5_R4!J9*I$184,$L$225))</f>
        <v>0</v>
      </c>
      <c r="Z195" s="171">
        <f>IF(Length_5_R4!K9&lt;0,ROUNDDOWN(Length_5_R4!K9*I$184,$L$225),ROUNDUP(Length_5_R4!K9*I$184,$L$225))</f>
        <v>0</v>
      </c>
      <c r="AA195" s="171" t="e">
        <f t="shared" ca="1" si="79"/>
        <v>#N/A</v>
      </c>
      <c r="AB195" s="174" t="e">
        <f t="shared" ca="1" si="80"/>
        <v>#N/A</v>
      </c>
      <c r="AC195" s="171" t="e">
        <f t="shared" ca="1" si="81"/>
        <v>#N/A</v>
      </c>
      <c r="AD195" s="171" t="e">
        <f t="shared" ca="1" si="82"/>
        <v>#VALUE!</v>
      </c>
      <c r="AE195" s="171" t="str">
        <f t="shared" si="85"/>
        <v/>
      </c>
      <c r="AF195" s="171" t="e">
        <f t="shared" ca="1" si="86"/>
        <v>#N/A</v>
      </c>
    </row>
    <row r="196" spans="2:32" ht="15" customHeight="1">
      <c r="B196" s="177" t="b">
        <f>IF(TRIM(Length_5_R4!A10)="",FALSE,TRUE)</f>
        <v>0</v>
      </c>
      <c r="C196" s="171" t="str">
        <f>IF($B196=FALSE,"",VALUE(Length_5_R4!A10))</f>
        <v/>
      </c>
      <c r="D196" s="171" t="str">
        <f>IF($B196=FALSE,"",Length_5_R4!B10)</f>
        <v/>
      </c>
      <c r="E196" s="177" t="str">
        <f>IF(B196=FALSE,"",Length_5_R4!M10)</f>
        <v/>
      </c>
      <c r="F196" s="177" t="str">
        <f>IF(B196=FALSE,"",Length_5_R4!N10)</f>
        <v/>
      </c>
      <c r="G196" s="177" t="str">
        <f>IF(B196=FALSE,"",Length_5_R4!O10)</f>
        <v/>
      </c>
      <c r="H196" s="177" t="str">
        <f>IF(B196=FALSE,"",Length_5_R4!P10)</f>
        <v/>
      </c>
      <c r="I196" s="177" t="str">
        <f>IF(B196=FALSE,"",Length_5_R4!Q10)</f>
        <v/>
      </c>
      <c r="J196" s="171" t="str">
        <f t="shared" si="70"/>
        <v/>
      </c>
      <c r="K196" s="181" t="str">
        <f t="shared" si="71"/>
        <v/>
      </c>
      <c r="L196" s="182" t="str">
        <f>IF(B196=FALSE,"",Length_5_R4!D33)</f>
        <v/>
      </c>
      <c r="M196" s="183" t="str">
        <f>IF(B196=FALSE,"",Calcu!J196*I$184)</f>
        <v/>
      </c>
      <c r="N196" s="184" t="str">
        <f t="shared" si="72"/>
        <v/>
      </c>
      <c r="O196" s="184" t="str">
        <f>IF(B196=FALSE,"",Length_5_R4!K33)</f>
        <v/>
      </c>
      <c r="P196" s="184" t="str">
        <f t="shared" si="73"/>
        <v/>
      </c>
      <c r="Q196" s="171" t="str">
        <f t="shared" si="74"/>
        <v/>
      </c>
      <c r="R196" s="171" t="str">
        <f t="shared" si="75"/>
        <v/>
      </c>
      <c r="S196" s="256" t="str">
        <f t="shared" si="76"/>
        <v/>
      </c>
      <c r="T196" s="185" t="str">
        <f t="shared" si="77"/>
        <v/>
      </c>
      <c r="U196" s="186" t="str">
        <f t="shared" si="78"/>
        <v/>
      </c>
      <c r="V196" s="171" t="str">
        <f t="shared" si="83"/>
        <v/>
      </c>
      <c r="W196" s="171" t="str">
        <f t="shared" si="84"/>
        <v/>
      </c>
      <c r="X196" s="124"/>
      <c r="Y196" s="171">
        <f>IF(Length_5_R4!J10&lt;0,ROUNDUP(Length_5_R4!J10*I$184,$L$225),ROUNDDOWN(Length_5_R4!J10*I$184,$L$225))</f>
        <v>0</v>
      </c>
      <c r="Z196" s="171">
        <f>IF(Length_5_R4!K10&lt;0,ROUNDDOWN(Length_5_R4!K10*I$184,$L$225),ROUNDUP(Length_5_R4!K10*I$184,$L$225))</f>
        <v>0</v>
      </c>
      <c r="AA196" s="171" t="e">
        <f t="shared" ca="1" si="79"/>
        <v>#N/A</v>
      </c>
      <c r="AB196" s="174" t="e">
        <f t="shared" ca="1" si="80"/>
        <v>#N/A</v>
      </c>
      <c r="AC196" s="171" t="e">
        <f t="shared" ca="1" si="81"/>
        <v>#N/A</v>
      </c>
      <c r="AD196" s="171" t="e">
        <f t="shared" ca="1" si="82"/>
        <v>#VALUE!</v>
      </c>
      <c r="AE196" s="171" t="str">
        <f t="shared" si="85"/>
        <v/>
      </c>
      <c r="AF196" s="171" t="e">
        <f t="shared" ca="1" si="86"/>
        <v>#N/A</v>
      </c>
    </row>
    <row r="197" spans="2:32" ht="15" customHeight="1">
      <c r="B197" s="177" t="b">
        <f>IF(TRIM(Length_5_R4!A11)="",FALSE,TRUE)</f>
        <v>0</v>
      </c>
      <c r="C197" s="171" t="str">
        <f>IF($B197=FALSE,"",VALUE(Length_5_R4!A11))</f>
        <v/>
      </c>
      <c r="D197" s="171" t="str">
        <f>IF($B197=FALSE,"",Length_5_R4!B11)</f>
        <v/>
      </c>
      <c r="E197" s="177" t="str">
        <f>IF(B197=FALSE,"",Length_5_R4!M11)</f>
        <v/>
      </c>
      <c r="F197" s="177" t="str">
        <f>IF(B197=FALSE,"",Length_5_R4!N11)</f>
        <v/>
      </c>
      <c r="G197" s="177" t="str">
        <f>IF(B197=FALSE,"",Length_5_R4!O11)</f>
        <v/>
      </c>
      <c r="H197" s="177" t="str">
        <f>IF(B197=FALSE,"",Length_5_R4!P11)</f>
        <v/>
      </c>
      <c r="I197" s="177" t="str">
        <f>IF(B197=FALSE,"",Length_5_R4!Q11)</f>
        <v/>
      </c>
      <c r="J197" s="171" t="str">
        <f t="shared" si="70"/>
        <v/>
      </c>
      <c r="K197" s="181" t="str">
        <f t="shared" si="71"/>
        <v/>
      </c>
      <c r="L197" s="182" t="str">
        <f>IF(B197=FALSE,"",Length_5_R4!D34)</f>
        <v/>
      </c>
      <c r="M197" s="183" t="str">
        <f>IF(B197=FALSE,"",Calcu!J197*I$184)</f>
        <v/>
      </c>
      <c r="N197" s="184" t="str">
        <f t="shared" si="72"/>
        <v/>
      </c>
      <c r="O197" s="184" t="str">
        <f>IF(B197=FALSE,"",Length_5_R4!K34)</f>
        <v/>
      </c>
      <c r="P197" s="184" t="str">
        <f t="shared" si="73"/>
        <v/>
      </c>
      <c r="Q197" s="171" t="str">
        <f t="shared" si="74"/>
        <v/>
      </c>
      <c r="R197" s="171" t="str">
        <f t="shared" si="75"/>
        <v/>
      </c>
      <c r="S197" s="256" t="str">
        <f t="shared" si="76"/>
        <v/>
      </c>
      <c r="T197" s="185" t="str">
        <f t="shared" si="77"/>
        <v/>
      </c>
      <c r="U197" s="186" t="str">
        <f t="shared" si="78"/>
        <v/>
      </c>
      <c r="V197" s="171" t="str">
        <f t="shared" si="83"/>
        <v/>
      </c>
      <c r="W197" s="171" t="str">
        <f t="shared" si="84"/>
        <v/>
      </c>
      <c r="X197" s="124"/>
      <c r="Y197" s="171">
        <f>IF(Length_5_R4!J11&lt;0,ROUNDUP(Length_5_R4!J11*I$184,$L$225),ROUNDDOWN(Length_5_R4!J11*I$184,$L$225))</f>
        <v>0</v>
      </c>
      <c r="Z197" s="171">
        <f>IF(Length_5_R4!K11&lt;0,ROUNDDOWN(Length_5_R4!K11*I$184,$L$225),ROUNDUP(Length_5_R4!K11*I$184,$L$225))</f>
        <v>0</v>
      </c>
      <c r="AA197" s="171" t="e">
        <f t="shared" ca="1" si="79"/>
        <v>#N/A</v>
      </c>
      <c r="AB197" s="174" t="e">
        <f t="shared" ca="1" si="80"/>
        <v>#N/A</v>
      </c>
      <c r="AC197" s="171" t="e">
        <f t="shared" ca="1" si="81"/>
        <v>#N/A</v>
      </c>
      <c r="AD197" s="171" t="e">
        <f t="shared" ca="1" si="82"/>
        <v>#VALUE!</v>
      </c>
      <c r="AE197" s="171" t="str">
        <f t="shared" si="85"/>
        <v/>
      </c>
      <c r="AF197" s="171" t="e">
        <f t="shared" ca="1" si="86"/>
        <v>#N/A</v>
      </c>
    </row>
    <row r="198" spans="2:32" ht="15" customHeight="1">
      <c r="B198" s="177" t="b">
        <f>IF(TRIM(Length_5_R4!A12)="",FALSE,TRUE)</f>
        <v>0</v>
      </c>
      <c r="C198" s="171" t="str">
        <f>IF($B198=FALSE,"",VALUE(Length_5_R4!A12))</f>
        <v/>
      </c>
      <c r="D198" s="171" t="str">
        <f>IF($B198=FALSE,"",Length_5_R4!B12)</f>
        <v/>
      </c>
      <c r="E198" s="177" t="str">
        <f>IF(B198=FALSE,"",Length_5_R4!M12)</f>
        <v/>
      </c>
      <c r="F198" s="177" t="str">
        <f>IF(B198=FALSE,"",Length_5_R4!N12)</f>
        <v/>
      </c>
      <c r="G198" s="177" t="str">
        <f>IF(B198=FALSE,"",Length_5_R4!O12)</f>
        <v/>
      </c>
      <c r="H198" s="177" t="str">
        <f>IF(B198=FALSE,"",Length_5_R4!P12)</f>
        <v/>
      </c>
      <c r="I198" s="177" t="str">
        <f>IF(B198=FALSE,"",Length_5_R4!Q12)</f>
        <v/>
      </c>
      <c r="J198" s="171" t="str">
        <f t="shared" si="70"/>
        <v/>
      </c>
      <c r="K198" s="181" t="str">
        <f t="shared" si="71"/>
        <v/>
      </c>
      <c r="L198" s="182" t="str">
        <f>IF(B198=FALSE,"",Length_5_R4!D35)</f>
        <v/>
      </c>
      <c r="M198" s="183" t="str">
        <f>IF(B198=FALSE,"",Calcu!J198*I$184)</f>
        <v/>
      </c>
      <c r="N198" s="184" t="str">
        <f t="shared" si="72"/>
        <v/>
      </c>
      <c r="O198" s="184" t="str">
        <f>IF(B198=FALSE,"",Length_5_R4!K35)</f>
        <v/>
      </c>
      <c r="P198" s="184" t="str">
        <f t="shared" si="73"/>
        <v/>
      </c>
      <c r="Q198" s="171" t="str">
        <f t="shared" si="74"/>
        <v/>
      </c>
      <c r="R198" s="171" t="str">
        <f t="shared" si="75"/>
        <v/>
      </c>
      <c r="S198" s="256" t="str">
        <f t="shared" si="76"/>
        <v/>
      </c>
      <c r="T198" s="185" t="str">
        <f t="shared" si="77"/>
        <v/>
      </c>
      <c r="U198" s="186" t="str">
        <f t="shared" si="78"/>
        <v/>
      </c>
      <c r="V198" s="171" t="str">
        <f t="shared" si="83"/>
        <v/>
      </c>
      <c r="W198" s="171" t="str">
        <f t="shared" si="84"/>
        <v/>
      </c>
      <c r="X198" s="124"/>
      <c r="Y198" s="171">
        <f>IF(Length_5_R4!J12&lt;0,ROUNDUP(Length_5_R4!J12*I$184,$L$225),ROUNDDOWN(Length_5_R4!J12*I$184,$L$225))</f>
        <v>0</v>
      </c>
      <c r="Z198" s="171">
        <f>IF(Length_5_R4!K12&lt;0,ROUNDDOWN(Length_5_R4!K12*I$184,$L$225),ROUNDUP(Length_5_R4!K12*I$184,$L$225))</f>
        <v>0</v>
      </c>
      <c r="AA198" s="171" t="e">
        <f t="shared" ca="1" si="79"/>
        <v>#N/A</v>
      </c>
      <c r="AB198" s="174" t="e">
        <f t="shared" ca="1" si="80"/>
        <v>#N/A</v>
      </c>
      <c r="AC198" s="171" t="e">
        <f t="shared" ca="1" si="81"/>
        <v>#N/A</v>
      </c>
      <c r="AD198" s="171" t="e">
        <f t="shared" ca="1" si="82"/>
        <v>#VALUE!</v>
      </c>
      <c r="AE198" s="171" t="str">
        <f t="shared" si="85"/>
        <v/>
      </c>
      <c r="AF198" s="171" t="e">
        <f t="shared" ca="1" si="86"/>
        <v>#N/A</v>
      </c>
    </row>
    <row r="199" spans="2:32" ht="15" customHeight="1">
      <c r="B199" s="177" t="b">
        <f>IF(TRIM(Length_5_R4!A13)="",FALSE,TRUE)</f>
        <v>0</v>
      </c>
      <c r="C199" s="171" t="str">
        <f>IF($B199=FALSE,"",VALUE(Length_5_R4!A13))</f>
        <v/>
      </c>
      <c r="D199" s="171" t="str">
        <f>IF($B199=FALSE,"",Length_5_R4!B13)</f>
        <v/>
      </c>
      <c r="E199" s="177" t="str">
        <f>IF(B199=FALSE,"",Length_5_R4!M13)</f>
        <v/>
      </c>
      <c r="F199" s="177" t="str">
        <f>IF(B199=FALSE,"",Length_5_R4!N13)</f>
        <v/>
      </c>
      <c r="G199" s="177" t="str">
        <f>IF(B199=FALSE,"",Length_5_R4!O13)</f>
        <v/>
      </c>
      <c r="H199" s="177" t="str">
        <f>IF(B199=FALSE,"",Length_5_R4!P13)</f>
        <v/>
      </c>
      <c r="I199" s="177" t="str">
        <f>IF(B199=FALSE,"",Length_5_R4!Q13)</f>
        <v/>
      </c>
      <c r="J199" s="171" t="str">
        <f t="shared" si="70"/>
        <v/>
      </c>
      <c r="K199" s="181" t="str">
        <f t="shared" si="71"/>
        <v/>
      </c>
      <c r="L199" s="182" t="str">
        <f>IF(B199=FALSE,"",Length_5_R4!D36)</f>
        <v/>
      </c>
      <c r="M199" s="183" t="str">
        <f>IF(B199=FALSE,"",Calcu!J199*I$184)</f>
        <v/>
      </c>
      <c r="N199" s="184" t="str">
        <f t="shared" si="72"/>
        <v/>
      </c>
      <c r="O199" s="184" t="str">
        <f>IF(B199=FALSE,"",Length_5_R4!K36)</f>
        <v/>
      </c>
      <c r="P199" s="184" t="str">
        <f t="shared" si="73"/>
        <v/>
      </c>
      <c r="Q199" s="171" t="str">
        <f t="shared" si="74"/>
        <v/>
      </c>
      <c r="R199" s="171" t="str">
        <f t="shared" si="75"/>
        <v/>
      </c>
      <c r="S199" s="256" t="str">
        <f t="shared" si="76"/>
        <v/>
      </c>
      <c r="T199" s="185" t="str">
        <f t="shared" si="77"/>
        <v/>
      </c>
      <c r="U199" s="186" t="str">
        <f t="shared" si="78"/>
        <v/>
      </c>
      <c r="V199" s="171" t="str">
        <f t="shared" si="83"/>
        <v/>
      </c>
      <c r="W199" s="171" t="str">
        <f t="shared" si="84"/>
        <v/>
      </c>
      <c r="X199" s="124"/>
      <c r="Y199" s="171">
        <f>IF(Length_5_R4!J13&lt;0,ROUNDUP(Length_5_R4!J13*I$184,$L$225),ROUNDDOWN(Length_5_R4!J13*I$184,$L$225))</f>
        <v>0</v>
      </c>
      <c r="Z199" s="171">
        <f>IF(Length_5_R4!K13&lt;0,ROUNDDOWN(Length_5_R4!K13*I$184,$L$225),ROUNDUP(Length_5_R4!K13*I$184,$L$225))</f>
        <v>0</v>
      </c>
      <c r="AA199" s="171" t="e">
        <f t="shared" ca="1" si="79"/>
        <v>#N/A</v>
      </c>
      <c r="AB199" s="174" t="e">
        <f t="shared" ca="1" si="80"/>
        <v>#N/A</v>
      </c>
      <c r="AC199" s="171" t="e">
        <f t="shared" ca="1" si="81"/>
        <v>#N/A</v>
      </c>
      <c r="AD199" s="171" t="e">
        <f t="shared" ca="1" si="82"/>
        <v>#VALUE!</v>
      </c>
      <c r="AE199" s="171" t="str">
        <f t="shared" si="85"/>
        <v/>
      </c>
      <c r="AF199" s="171" t="e">
        <f t="shared" ca="1" si="86"/>
        <v>#N/A</v>
      </c>
    </row>
    <row r="200" spans="2:32" ht="15" customHeight="1">
      <c r="B200" s="177" t="b">
        <f>IF(TRIM(Length_5_R4!A14)="",FALSE,TRUE)</f>
        <v>0</v>
      </c>
      <c r="C200" s="171" t="str">
        <f>IF($B200=FALSE,"",VALUE(Length_5_R4!A14))</f>
        <v/>
      </c>
      <c r="D200" s="171" t="str">
        <f>IF($B200=FALSE,"",Length_5_R4!B14)</f>
        <v/>
      </c>
      <c r="E200" s="177" t="str">
        <f>IF(B200=FALSE,"",Length_5_R4!M14)</f>
        <v/>
      </c>
      <c r="F200" s="177" t="str">
        <f>IF(B200=FALSE,"",Length_5_R4!N14)</f>
        <v/>
      </c>
      <c r="G200" s="177" t="str">
        <f>IF(B200=FALSE,"",Length_5_R4!O14)</f>
        <v/>
      </c>
      <c r="H200" s="177" t="str">
        <f>IF(B200=FALSE,"",Length_5_R4!P14)</f>
        <v/>
      </c>
      <c r="I200" s="177" t="str">
        <f>IF(B200=FALSE,"",Length_5_R4!Q14)</f>
        <v/>
      </c>
      <c r="J200" s="171" t="str">
        <f t="shared" si="70"/>
        <v/>
      </c>
      <c r="K200" s="181" t="str">
        <f t="shared" si="71"/>
        <v/>
      </c>
      <c r="L200" s="182" t="str">
        <f>IF(B200=FALSE,"",Length_5_R4!D37)</f>
        <v/>
      </c>
      <c r="M200" s="183" t="str">
        <f>IF(B200=FALSE,"",Calcu!J200*I$184)</f>
        <v/>
      </c>
      <c r="N200" s="184" t="str">
        <f t="shared" si="72"/>
        <v/>
      </c>
      <c r="O200" s="184" t="str">
        <f>IF(B200=FALSE,"",Length_5_R4!K37)</f>
        <v/>
      </c>
      <c r="P200" s="184" t="str">
        <f t="shared" si="73"/>
        <v/>
      </c>
      <c r="Q200" s="171" t="str">
        <f t="shared" si="74"/>
        <v/>
      </c>
      <c r="R200" s="171" t="str">
        <f t="shared" si="75"/>
        <v/>
      </c>
      <c r="S200" s="256" t="str">
        <f t="shared" si="76"/>
        <v/>
      </c>
      <c r="T200" s="185" t="str">
        <f t="shared" si="77"/>
        <v/>
      </c>
      <c r="U200" s="186" t="str">
        <f t="shared" si="78"/>
        <v/>
      </c>
      <c r="V200" s="171" t="str">
        <f t="shared" si="83"/>
        <v/>
      </c>
      <c r="W200" s="171" t="str">
        <f t="shared" si="84"/>
        <v/>
      </c>
      <c r="X200" s="124"/>
      <c r="Y200" s="171">
        <f>IF(Length_5_R4!J14&lt;0,ROUNDUP(Length_5_R4!J14*I$184,$L$225),ROUNDDOWN(Length_5_R4!J14*I$184,$L$225))</f>
        <v>0</v>
      </c>
      <c r="Z200" s="171">
        <f>IF(Length_5_R4!K14&lt;0,ROUNDDOWN(Length_5_R4!K14*I$184,$L$225),ROUNDUP(Length_5_R4!K14*I$184,$L$225))</f>
        <v>0</v>
      </c>
      <c r="AA200" s="171" t="e">
        <f t="shared" ca="1" si="79"/>
        <v>#N/A</v>
      </c>
      <c r="AB200" s="174" t="e">
        <f t="shared" ca="1" si="80"/>
        <v>#N/A</v>
      </c>
      <c r="AC200" s="171" t="e">
        <f t="shared" ca="1" si="81"/>
        <v>#N/A</v>
      </c>
      <c r="AD200" s="171" t="e">
        <f t="shared" ca="1" si="82"/>
        <v>#VALUE!</v>
      </c>
      <c r="AE200" s="171" t="str">
        <f t="shared" si="85"/>
        <v/>
      </c>
      <c r="AF200" s="171" t="e">
        <f t="shared" ca="1" si="86"/>
        <v>#N/A</v>
      </c>
    </row>
    <row r="201" spans="2:32" ht="15" customHeight="1">
      <c r="B201" s="177" t="b">
        <f>IF(TRIM(Length_5_R4!A15)="",FALSE,TRUE)</f>
        <v>0</v>
      </c>
      <c r="C201" s="171" t="str">
        <f>IF($B201=FALSE,"",VALUE(Length_5_R4!A15))</f>
        <v/>
      </c>
      <c r="D201" s="171" t="str">
        <f>IF($B201=FALSE,"",Length_5_R4!B15)</f>
        <v/>
      </c>
      <c r="E201" s="177" t="str">
        <f>IF(B201=FALSE,"",Length_5_R4!M15)</f>
        <v/>
      </c>
      <c r="F201" s="177" t="str">
        <f>IF(B201=FALSE,"",Length_5_R4!N15)</f>
        <v/>
      </c>
      <c r="G201" s="177" t="str">
        <f>IF(B201=FALSE,"",Length_5_R4!O15)</f>
        <v/>
      </c>
      <c r="H201" s="177" t="str">
        <f>IF(B201=FALSE,"",Length_5_R4!P15)</f>
        <v/>
      </c>
      <c r="I201" s="177" t="str">
        <f>IF(B201=FALSE,"",Length_5_R4!Q15)</f>
        <v/>
      </c>
      <c r="J201" s="171" t="str">
        <f t="shared" si="70"/>
        <v/>
      </c>
      <c r="K201" s="181" t="str">
        <f t="shared" si="71"/>
        <v/>
      </c>
      <c r="L201" s="182" t="str">
        <f>IF(B201=FALSE,"",Length_5_R4!D38)</f>
        <v/>
      </c>
      <c r="M201" s="183" t="str">
        <f>IF(B201=FALSE,"",Calcu!J201*I$184)</f>
        <v/>
      </c>
      <c r="N201" s="184" t="str">
        <f t="shared" si="72"/>
        <v/>
      </c>
      <c r="O201" s="184" t="str">
        <f>IF(B201=FALSE,"",Length_5_R4!K38)</f>
        <v/>
      </c>
      <c r="P201" s="184" t="str">
        <f t="shared" si="73"/>
        <v/>
      </c>
      <c r="Q201" s="171" t="str">
        <f t="shared" si="74"/>
        <v/>
      </c>
      <c r="R201" s="171" t="str">
        <f t="shared" si="75"/>
        <v/>
      </c>
      <c r="S201" s="256" t="str">
        <f t="shared" si="76"/>
        <v/>
      </c>
      <c r="T201" s="185" t="str">
        <f t="shared" si="77"/>
        <v/>
      </c>
      <c r="U201" s="186" t="str">
        <f t="shared" si="78"/>
        <v/>
      </c>
      <c r="V201" s="171" t="str">
        <f t="shared" si="83"/>
        <v/>
      </c>
      <c r="W201" s="171" t="str">
        <f t="shared" si="84"/>
        <v/>
      </c>
      <c r="X201" s="124"/>
      <c r="Y201" s="171">
        <f>IF(Length_5_R4!J15&lt;0,ROUNDUP(Length_5_R4!J15*I$184,$L$225),ROUNDDOWN(Length_5_R4!J15*I$184,$L$225))</f>
        <v>0</v>
      </c>
      <c r="Z201" s="171">
        <f>IF(Length_5_R4!K15&lt;0,ROUNDDOWN(Length_5_R4!K15*I$184,$L$225),ROUNDUP(Length_5_R4!K15*I$184,$L$225))</f>
        <v>0</v>
      </c>
      <c r="AA201" s="171" t="e">
        <f t="shared" ca="1" si="79"/>
        <v>#N/A</v>
      </c>
      <c r="AB201" s="174" t="e">
        <f t="shared" ca="1" si="80"/>
        <v>#N/A</v>
      </c>
      <c r="AC201" s="171" t="e">
        <f t="shared" ca="1" si="81"/>
        <v>#N/A</v>
      </c>
      <c r="AD201" s="171" t="e">
        <f t="shared" ca="1" si="82"/>
        <v>#VALUE!</v>
      </c>
      <c r="AE201" s="171" t="str">
        <f t="shared" si="85"/>
        <v/>
      </c>
      <c r="AF201" s="171" t="e">
        <f t="shared" ca="1" si="86"/>
        <v>#N/A</v>
      </c>
    </row>
    <row r="202" spans="2:32" ht="15" customHeight="1">
      <c r="B202" s="177" t="b">
        <f>IF(TRIM(Length_5_R4!A16)="",FALSE,TRUE)</f>
        <v>0</v>
      </c>
      <c r="C202" s="171" t="str">
        <f>IF($B202=FALSE,"",VALUE(Length_5_R4!A16))</f>
        <v/>
      </c>
      <c r="D202" s="171" t="str">
        <f>IF($B202=FALSE,"",Length_5_R4!B16)</f>
        <v/>
      </c>
      <c r="E202" s="177" t="str">
        <f>IF(B202=FALSE,"",Length_5_R4!M16)</f>
        <v/>
      </c>
      <c r="F202" s="177" t="str">
        <f>IF(B202=FALSE,"",Length_5_R4!N16)</f>
        <v/>
      </c>
      <c r="G202" s="177" t="str">
        <f>IF(B202=FALSE,"",Length_5_R4!O16)</f>
        <v/>
      </c>
      <c r="H202" s="177" t="str">
        <f>IF(B202=FALSE,"",Length_5_R4!P16)</f>
        <v/>
      </c>
      <c r="I202" s="177" t="str">
        <f>IF(B202=FALSE,"",Length_5_R4!Q16)</f>
        <v/>
      </c>
      <c r="J202" s="171" t="str">
        <f t="shared" si="70"/>
        <v/>
      </c>
      <c r="K202" s="181" t="str">
        <f t="shared" si="71"/>
        <v/>
      </c>
      <c r="L202" s="182" t="str">
        <f>IF(B202=FALSE,"",Length_5_R4!D39)</f>
        <v/>
      </c>
      <c r="M202" s="183" t="str">
        <f>IF(B202=FALSE,"",Calcu!J202*I$184)</f>
        <v/>
      </c>
      <c r="N202" s="184" t="str">
        <f t="shared" si="72"/>
        <v/>
      </c>
      <c r="O202" s="184" t="str">
        <f>IF(B202=FALSE,"",Length_5_R4!K39)</f>
        <v/>
      </c>
      <c r="P202" s="184" t="str">
        <f t="shared" si="73"/>
        <v/>
      </c>
      <c r="Q202" s="171" t="str">
        <f t="shared" si="74"/>
        <v/>
      </c>
      <c r="R202" s="171" t="str">
        <f t="shared" si="75"/>
        <v/>
      </c>
      <c r="S202" s="256" t="str">
        <f t="shared" si="76"/>
        <v/>
      </c>
      <c r="T202" s="185" t="str">
        <f t="shared" si="77"/>
        <v/>
      </c>
      <c r="U202" s="186" t="str">
        <f t="shared" si="78"/>
        <v/>
      </c>
      <c r="V202" s="171" t="str">
        <f t="shared" si="83"/>
        <v/>
      </c>
      <c r="W202" s="171" t="str">
        <f t="shared" si="84"/>
        <v/>
      </c>
      <c r="X202" s="124"/>
      <c r="Y202" s="171">
        <f>IF(Length_5_R4!J16&lt;0,ROUNDUP(Length_5_R4!J16*I$184,$L$225),ROUNDDOWN(Length_5_R4!J16*I$184,$L$225))</f>
        <v>0</v>
      </c>
      <c r="Z202" s="171">
        <f>IF(Length_5_R4!K16&lt;0,ROUNDDOWN(Length_5_R4!K16*I$184,$L$225),ROUNDUP(Length_5_R4!K16*I$184,$L$225))</f>
        <v>0</v>
      </c>
      <c r="AA202" s="171" t="e">
        <f t="shared" ca="1" si="79"/>
        <v>#N/A</v>
      </c>
      <c r="AB202" s="174" t="e">
        <f t="shared" ca="1" si="80"/>
        <v>#N/A</v>
      </c>
      <c r="AC202" s="171" t="e">
        <f t="shared" ca="1" si="81"/>
        <v>#N/A</v>
      </c>
      <c r="AD202" s="171" t="e">
        <f t="shared" ca="1" si="82"/>
        <v>#VALUE!</v>
      </c>
      <c r="AE202" s="171" t="str">
        <f t="shared" si="85"/>
        <v/>
      </c>
      <c r="AF202" s="171" t="e">
        <f t="shared" ca="1" si="86"/>
        <v>#N/A</v>
      </c>
    </row>
    <row r="203" spans="2:32" ht="15" customHeight="1">
      <c r="B203" s="177" t="b">
        <f>IF(TRIM(Length_5_R4!A17)="",FALSE,TRUE)</f>
        <v>0</v>
      </c>
      <c r="C203" s="171" t="str">
        <f>IF($B203=FALSE,"",VALUE(Length_5_R4!A17))</f>
        <v/>
      </c>
      <c r="D203" s="171" t="str">
        <f>IF($B203=FALSE,"",Length_5_R4!B17)</f>
        <v/>
      </c>
      <c r="E203" s="177" t="str">
        <f>IF(B203=FALSE,"",Length_5_R4!M17)</f>
        <v/>
      </c>
      <c r="F203" s="177" t="str">
        <f>IF(B203=FALSE,"",Length_5_R4!N17)</f>
        <v/>
      </c>
      <c r="G203" s="177" t="str">
        <f>IF(B203=FALSE,"",Length_5_R4!O17)</f>
        <v/>
      </c>
      <c r="H203" s="177" t="str">
        <f>IF(B203=FALSE,"",Length_5_R4!P17)</f>
        <v/>
      </c>
      <c r="I203" s="177" t="str">
        <f>IF(B203=FALSE,"",Length_5_R4!Q17)</f>
        <v/>
      </c>
      <c r="J203" s="171" t="str">
        <f t="shared" si="70"/>
        <v/>
      </c>
      <c r="K203" s="181" t="str">
        <f t="shared" si="71"/>
        <v/>
      </c>
      <c r="L203" s="182" t="str">
        <f>IF(B203=FALSE,"",Length_5_R4!D40)</f>
        <v/>
      </c>
      <c r="M203" s="183" t="str">
        <f>IF(B203=FALSE,"",Calcu!J203*I$184)</f>
        <v/>
      </c>
      <c r="N203" s="184" t="str">
        <f t="shared" si="72"/>
        <v/>
      </c>
      <c r="O203" s="184" t="str">
        <f>IF(B203=FALSE,"",Length_5_R4!K40)</f>
        <v/>
      </c>
      <c r="P203" s="184" t="str">
        <f t="shared" si="73"/>
        <v/>
      </c>
      <c r="Q203" s="171" t="str">
        <f t="shared" si="74"/>
        <v/>
      </c>
      <c r="R203" s="171" t="str">
        <f t="shared" si="75"/>
        <v/>
      </c>
      <c r="S203" s="256" t="str">
        <f t="shared" si="76"/>
        <v/>
      </c>
      <c r="T203" s="185" t="str">
        <f t="shared" si="77"/>
        <v/>
      </c>
      <c r="U203" s="186" t="str">
        <f t="shared" si="78"/>
        <v/>
      </c>
      <c r="V203" s="171" t="str">
        <f t="shared" si="83"/>
        <v/>
      </c>
      <c r="W203" s="171" t="str">
        <f t="shared" si="84"/>
        <v/>
      </c>
      <c r="X203" s="124"/>
      <c r="Y203" s="171">
        <f>IF(Length_5_R4!J17&lt;0,ROUNDUP(Length_5_R4!J17*I$184,$L$225),ROUNDDOWN(Length_5_R4!J17*I$184,$L$225))</f>
        <v>0</v>
      </c>
      <c r="Z203" s="171">
        <f>IF(Length_5_R4!K17&lt;0,ROUNDDOWN(Length_5_R4!K17*I$184,$L$225),ROUNDUP(Length_5_R4!K17*I$184,$L$225))</f>
        <v>0</v>
      </c>
      <c r="AA203" s="171" t="e">
        <f t="shared" ca="1" si="79"/>
        <v>#N/A</v>
      </c>
      <c r="AB203" s="174" t="e">
        <f t="shared" ca="1" si="80"/>
        <v>#N/A</v>
      </c>
      <c r="AC203" s="171" t="e">
        <f t="shared" ca="1" si="81"/>
        <v>#N/A</v>
      </c>
      <c r="AD203" s="171" t="e">
        <f t="shared" ca="1" si="82"/>
        <v>#VALUE!</v>
      </c>
      <c r="AE203" s="171" t="str">
        <f t="shared" si="85"/>
        <v/>
      </c>
      <c r="AF203" s="171" t="e">
        <f t="shared" ca="1" si="86"/>
        <v>#N/A</v>
      </c>
    </row>
    <row r="204" spans="2:32" ht="15" customHeight="1">
      <c r="B204" s="177" t="b">
        <f>IF(TRIM(Length_5_R4!A18)="",FALSE,TRUE)</f>
        <v>0</v>
      </c>
      <c r="C204" s="171" t="str">
        <f>IF($B204=FALSE,"",VALUE(Length_5_R4!A18))</f>
        <v/>
      </c>
      <c r="D204" s="171" t="str">
        <f>IF($B204=FALSE,"",Length_5_R4!B18)</f>
        <v/>
      </c>
      <c r="E204" s="177" t="str">
        <f>IF(B204=FALSE,"",Length_5_R4!M18)</f>
        <v/>
      </c>
      <c r="F204" s="177" t="str">
        <f>IF(B204=FALSE,"",Length_5_R4!N18)</f>
        <v/>
      </c>
      <c r="G204" s="177" t="str">
        <f>IF(B204=FALSE,"",Length_5_R4!O18)</f>
        <v/>
      </c>
      <c r="H204" s="177" t="str">
        <f>IF(B204=FALSE,"",Length_5_R4!P18)</f>
        <v/>
      </c>
      <c r="I204" s="177" t="str">
        <f>IF(B204=FALSE,"",Length_5_R4!Q18)</f>
        <v/>
      </c>
      <c r="J204" s="171" t="str">
        <f t="shared" si="70"/>
        <v/>
      </c>
      <c r="K204" s="181" t="str">
        <f t="shared" si="71"/>
        <v/>
      </c>
      <c r="L204" s="182" t="str">
        <f>IF(B204=FALSE,"",Length_5_R4!D41)</f>
        <v/>
      </c>
      <c r="M204" s="183" t="str">
        <f>IF(B204=FALSE,"",Calcu!J204*I$184)</f>
        <v/>
      </c>
      <c r="N204" s="184" t="str">
        <f t="shared" si="72"/>
        <v/>
      </c>
      <c r="O204" s="184" t="str">
        <f>IF(B204=FALSE,"",Length_5_R4!K41)</f>
        <v/>
      </c>
      <c r="P204" s="184" t="str">
        <f t="shared" si="73"/>
        <v/>
      </c>
      <c r="Q204" s="171" t="str">
        <f t="shared" si="74"/>
        <v/>
      </c>
      <c r="R204" s="171" t="str">
        <f t="shared" si="75"/>
        <v/>
      </c>
      <c r="S204" s="256" t="str">
        <f t="shared" si="76"/>
        <v/>
      </c>
      <c r="T204" s="185" t="str">
        <f t="shared" si="77"/>
        <v/>
      </c>
      <c r="U204" s="186" t="str">
        <f t="shared" si="78"/>
        <v/>
      </c>
      <c r="V204" s="171" t="str">
        <f t="shared" si="83"/>
        <v/>
      </c>
      <c r="W204" s="171" t="str">
        <f t="shared" si="84"/>
        <v/>
      </c>
      <c r="X204" s="124"/>
      <c r="Y204" s="171">
        <f>IF(Length_5_R4!J18&lt;0,ROUNDUP(Length_5_R4!J18*I$184,$L$225),ROUNDDOWN(Length_5_R4!J18*I$184,$L$225))</f>
        <v>0</v>
      </c>
      <c r="Z204" s="171">
        <f>IF(Length_5_R4!K18&lt;0,ROUNDDOWN(Length_5_R4!K18*I$184,$L$225),ROUNDUP(Length_5_R4!K18*I$184,$L$225))</f>
        <v>0</v>
      </c>
      <c r="AA204" s="171" t="e">
        <f t="shared" ca="1" si="79"/>
        <v>#N/A</v>
      </c>
      <c r="AB204" s="174" t="e">
        <f t="shared" ca="1" si="80"/>
        <v>#N/A</v>
      </c>
      <c r="AC204" s="171" t="e">
        <f t="shared" ca="1" si="81"/>
        <v>#N/A</v>
      </c>
      <c r="AD204" s="171" t="e">
        <f t="shared" ca="1" si="82"/>
        <v>#VALUE!</v>
      </c>
      <c r="AE204" s="171" t="str">
        <f t="shared" si="85"/>
        <v/>
      </c>
      <c r="AF204" s="171" t="e">
        <f t="shared" ca="1" si="86"/>
        <v>#N/A</v>
      </c>
    </row>
    <row r="205" spans="2:32" ht="15" customHeight="1">
      <c r="B205" s="177" t="b">
        <f>IF(TRIM(Length_5_R4!A19)="",FALSE,TRUE)</f>
        <v>0</v>
      </c>
      <c r="C205" s="171" t="str">
        <f>IF($B205=FALSE,"",VALUE(Length_5_R4!A19))</f>
        <v/>
      </c>
      <c r="D205" s="171" t="str">
        <f>IF($B205=FALSE,"",Length_5_R4!B19)</f>
        <v/>
      </c>
      <c r="E205" s="177" t="str">
        <f>IF(B205=FALSE,"",Length_5_R4!M19)</f>
        <v/>
      </c>
      <c r="F205" s="177" t="str">
        <f>IF(B205=FALSE,"",Length_5_R4!N19)</f>
        <v/>
      </c>
      <c r="G205" s="177" t="str">
        <f>IF(B205=FALSE,"",Length_5_R4!O19)</f>
        <v/>
      </c>
      <c r="H205" s="177" t="str">
        <f>IF(B205=FALSE,"",Length_5_R4!P19)</f>
        <v/>
      </c>
      <c r="I205" s="177" t="str">
        <f>IF(B205=FALSE,"",Length_5_R4!Q19)</f>
        <v/>
      </c>
      <c r="J205" s="171" t="str">
        <f t="shared" si="70"/>
        <v/>
      </c>
      <c r="K205" s="181" t="str">
        <f t="shared" si="71"/>
        <v/>
      </c>
      <c r="L205" s="182" t="str">
        <f>IF(B205=FALSE,"",Length_5_R4!D42)</f>
        <v/>
      </c>
      <c r="M205" s="183" t="str">
        <f>IF(B205=FALSE,"",Calcu!J205*I$184)</f>
        <v/>
      </c>
      <c r="N205" s="184" t="str">
        <f t="shared" si="72"/>
        <v/>
      </c>
      <c r="O205" s="184" t="str">
        <f>IF(B205=FALSE,"",Length_5_R4!K42)</f>
        <v/>
      </c>
      <c r="P205" s="184" t="str">
        <f t="shared" si="73"/>
        <v/>
      </c>
      <c r="Q205" s="171" t="str">
        <f t="shared" si="74"/>
        <v/>
      </c>
      <c r="R205" s="171" t="str">
        <f t="shared" si="75"/>
        <v/>
      </c>
      <c r="S205" s="256" t="str">
        <f t="shared" si="76"/>
        <v/>
      </c>
      <c r="T205" s="185" t="str">
        <f t="shared" si="77"/>
        <v/>
      </c>
      <c r="U205" s="186" t="str">
        <f t="shared" si="78"/>
        <v/>
      </c>
      <c r="V205" s="171" t="str">
        <f t="shared" si="83"/>
        <v/>
      </c>
      <c r="W205" s="171" t="str">
        <f t="shared" si="84"/>
        <v/>
      </c>
      <c r="X205" s="124"/>
      <c r="Y205" s="171">
        <f>IF(Length_5_R4!J19&lt;0,ROUNDUP(Length_5_R4!J19*I$184,$L$225),ROUNDDOWN(Length_5_R4!J19*I$184,$L$225))</f>
        <v>0</v>
      </c>
      <c r="Z205" s="171">
        <f>IF(Length_5_R4!K19&lt;0,ROUNDDOWN(Length_5_R4!K19*I$184,$L$225),ROUNDUP(Length_5_R4!K19*I$184,$L$225))</f>
        <v>0</v>
      </c>
      <c r="AA205" s="171" t="e">
        <f t="shared" ca="1" si="79"/>
        <v>#N/A</v>
      </c>
      <c r="AB205" s="174" t="e">
        <f t="shared" ca="1" si="80"/>
        <v>#N/A</v>
      </c>
      <c r="AC205" s="171" t="e">
        <f t="shared" ca="1" si="81"/>
        <v>#N/A</v>
      </c>
      <c r="AD205" s="171" t="e">
        <f t="shared" ca="1" si="82"/>
        <v>#VALUE!</v>
      </c>
      <c r="AE205" s="171" t="str">
        <f t="shared" si="85"/>
        <v/>
      </c>
      <c r="AF205" s="171" t="e">
        <f t="shared" ca="1" si="86"/>
        <v>#N/A</v>
      </c>
    </row>
    <row r="206" spans="2:32" ht="15" customHeight="1">
      <c r="B206" s="177" t="b">
        <f>IF(TRIM(Length_5_R4!A20)="",FALSE,TRUE)</f>
        <v>0</v>
      </c>
      <c r="C206" s="171" t="str">
        <f>IF($B206=FALSE,"",VALUE(Length_5_R4!A20))</f>
        <v/>
      </c>
      <c r="D206" s="171" t="str">
        <f>IF($B206=FALSE,"",Length_5_R4!B20)</f>
        <v/>
      </c>
      <c r="E206" s="177" t="str">
        <f>IF(B206=FALSE,"",Length_5_R4!M20)</f>
        <v/>
      </c>
      <c r="F206" s="177" t="str">
        <f>IF(B206=FALSE,"",Length_5_R4!N20)</f>
        <v/>
      </c>
      <c r="G206" s="177" t="str">
        <f>IF(B206=FALSE,"",Length_5_R4!O20)</f>
        <v/>
      </c>
      <c r="H206" s="177" t="str">
        <f>IF(B206=FALSE,"",Length_5_R4!P20)</f>
        <v/>
      </c>
      <c r="I206" s="177" t="str">
        <f>IF(B206=FALSE,"",Length_5_R4!Q20)</f>
        <v/>
      </c>
      <c r="J206" s="171" t="str">
        <f t="shared" si="70"/>
        <v/>
      </c>
      <c r="K206" s="181" t="str">
        <f t="shared" si="71"/>
        <v/>
      </c>
      <c r="L206" s="182" t="str">
        <f>IF(B206=FALSE,"",Length_5_R4!D43)</f>
        <v/>
      </c>
      <c r="M206" s="183" t="str">
        <f>IF(B206=FALSE,"",Calcu!J206*I$184)</f>
        <v/>
      </c>
      <c r="N206" s="184" t="str">
        <f t="shared" si="72"/>
        <v/>
      </c>
      <c r="O206" s="184" t="str">
        <f>IF(B206=FALSE,"",Length_5_R4!K43)</f>
        <v/>
      </c>
      <c r="P206" s="184" t="str">
        <f t="shared" si="73"/>
        <v/>
      </c>
      <c r="Q206" s="171" t="str">
        <f t="shared" si="74"/>
        <v/>
      </c>
      <c r="R206" s="171" t="str">
        <f t="shared" si="75"/>
        <v/>
      </c>
      <c r="S206" s="256" t="str">
        <f t="shared" si="76"/>
        <v/>
      </c>
      <c r="T206" s="185" t="str">
        <f t="shared" si="77"/>
        <v/>
      </c>
      <c r="U206" s="186" t="str">
        <f t="shared" si="78"/>
        <v/>
      </c>
      <c r="V206" s="171" t="str">
        <f t="shared" si="83"/>
        <v/>
      </c>
      <c r="W206" s="171" t="str">
        <f t="shared" si="84"/>
        <v/>
      </c>
      <c r="X206" s="124"/>
      <c r="Y206" s="171">
        <f>IF(Length_5_R4!J20&lt;0,ROUNDUP(Length_5_R4!J20*I$184,$L$225),ROUNDDOWN(Length_5_R4!J20*I$184,$L$225))</f>
        <v>0</v>
      </c>
      <c r="Z206" s="171">
        <f>IF(Length_5_R4!K20&lt;0,ROUNDDOWN(Length_5_R4!K20*I$184,$L$225),ROUNDUP(Length_5_R4!K20*I$184,$L$225))</f>
        <v>0</v>
      </c>
      <c r="AA206" s="171" t="e">
        <f t="shared" ca="1" si="79"/>
        <v>#N/A</v>
      </c>
      <c r="AB206" s="174" t="e">
        <f t="shared" ca="1" si="80"/>
        <v>#N/A</v>
      </c>
      <c r="AC206" s="171" t="e">
        <f t="shared" ca="1" si="81"/>
        <v>#N/A</v>
      </c>
      <c r="AD206" s="171" t="e">
        <f t="shared" ca="1" si="82"/>
        <v>#VALUE!</v>
      </c>
      <c r="AE206" s="171" t="str">
        <f t="shared" si="85"/>
        <v/>
      </c>
      <c r="AF206" s="171" t="e">
        <f t="shared" ca="1" si="86"/>
        <v>#N/A</v>
      </c>
    </row>
    <row r="207" spans="2:32" ht="15" customHeight="1">
      <c r="B207" s="177" t="b">
        <f>IF(TRIM(Length_5_R4!A21)="",FALSE,TRUE)</f>
        <v>0</v>
      </c>
      <c r="C207" s="171" t="str">
        <f>IF($B207=FALSE,"",VALUE(Length_5_R4!A21))</f>
        <v/>
      </c>
      <c r="D207" s="171" t="str">
        <f>IF($B207=FALSE,"",Length_5_R4!B21)</f>
        <v/>
      </c>
      <c r="E207" s="177" t="str">
        <f>IF(B207=FALSE,"",Length_5_R4!M21)</f>
        <v/>
      </c>
      <c r="F207" s="177" t="str">
        <f>IF(B207=FALSE,"",Length_5_R4!N21)</f>
        <v/>
      </c>
      <c r="G207" s="177" t="str">
        <f>IF(B207=FALSE,"",Length_5_R4!O21)</f>
        <v/>
      </c>
      <c r="H207" s="177" t="str">
        <f>IF(B207=FALSE,"",Length_5_R4!P21)</f>
        <v/>
      </c>
      <c r="I207" s="177" t="str">
        <f>IF(B207=FALSE,"",Length_5_R4!Q21)</f>
        <v/>
      </c>
      <c r="J207" s="171" t="str">
        <f t="shared" si="70"/>
        <v/>
      </c>
      <c r="K207" s="181" t="str">
        <f t="shared" si="71"/>
        <v/>
      </c>
      <c r="L207" s="182" t="str">
        <f>IF(B207=FALSE,"",Length_5_R4!D44)</f>
        <v/>
      </c>
      <c r="M207" s="183" t="str">
        <f>IF(B207=FALSE,"",Calcu!J207*I$184)</f>
        <v/>
      </c>
      <c r="N207" s="184" t="str">
        <f t="shared" si="72"/>
        <v/>
      </c>
      <c r="O207" s="184" t="str">
        <f>IF(B207=FALSE,"",Length_5_R4!K44)</f>
        <v/>
      </c>
      <c r="P207" s="184" t="str">
        <f t="shared" si="73"/>
        <v/>
      </c>
      <c r="Q207" s="171" t="str">
        <f t="shared" si="74"/>
        <v/>
      </c>
      <c r="R207" s="171" t="str">
        <f t="shared" si="75"/>
        <v/>
      </c>
      <c r="S207" s="256" t="str">
        <f t="shared" si="76"/>
        <v/>
      </c>
      <c r="T207" s="185" t="str">
        <f t="shared" si="77"/>
        <v/>
      </c>
      <c r="U207" s="186" t="str">
        <f t="shared" si="78"/>
        <v/>
      </c>
      <c r="V207" s="171" t="str">
        <f t="shared" si="83"/>
        <v/>
      </c>
      <c r="W207" s="171" t="str">
        <f t="shared" si="84"/>
        <v/>
      </c>
      <c r="X207" s="124"/>
      <c r="Y207" s="171">
        <f>IF(Length_5_R4!J21&lt;0,ROUNDUP(Length_5_R4!J21*I$184,$L$225),ROUNDDOWN(Length_5_R4!J21*I$184,$L$225))</f>
        <v>0</v>
      </c>
      <c r="Z207" s="171">
        <f>IF(Length_5_R4!K21&lt;0,ROUNDDOWN(Length_5_R4!K21*I$184,$L$225),ROUNDUP(Length_5_R4!K21*I$184,$L$225))</f>
        <v>0</v>
      </c>
      <c r="AA207" s="171" t="e">
        <f t="shared" ca="1" si="79"/>
        <v>#N/A</v>
      </c>
      <c r="AB207" s="174" t="e">
        <f t="shared" ca="1" si="80"/>
        <v>#N/A</v>
      </c>
      <c r="AC207" s="171" t="e">
        <f t="shared" ca="1" si="81"/>
        <v>#N/A</v>
      </c>
      <c r="AD207" s="171" t="e">
        <f t="shared" ca="1" si="82"/>
        <v>#VALUE!</v>
      </c>
      <c r="AE207" s="171" t="str">
        <f t="shared" si="85"/>
        <v/>
      </c>
      <c r="AF207" s="171" t="e">
        <f t="shared" ca="1" si="86"/>
        <v>#N/A</v>
      </c>
    </row>
    <row r="208" spans="2:32" ht="15" customHeight="1">
      <c r="B208" s="177" t="b">
        <f>IF(TRIM(Length_5_R4!A22)="",FALSE,TRUE)</f>
        <v>0</v>
      </c>
      <c r="C208" s="171" t="str">
        <f>IF($B208=FALSE,"",VALUE(Length_5_R4!A22))</f>
        <v/>
      </c>
      <c r="D208" s="171" t="str">
        <f>IF($B208=FALSE,"",Length_5_R4!B22)</f>
        <v/>
      </c>
      <c r="E208" s="177" t="str">
        <f>IF(B208=FALSE,"",Length_5_R4!M22)</f>
        <v/>
      </c>
      <c r="F208" s="177" t="str">
        <f>IF(B208=FALSE,"",Length_5_R4!N22)</f>
        <v/>
      </c>
      <c r="G208" s="177" t="str">
        <f>IF(B208=FALSE,"",Length_5_R4!O22)</f>
        <v/>
      </c>
      <c r="H208" s="177" t="str">
        <f>IF(B208=FALSE,"",Length_5_R4!P22)</f>
        <v/>
      </c>
      <c r="I208" s="177" t="str">
        <f>IF(B208=FALSE,"",Length_5_R4!Q22)</f>
        <v/>
      </c>
      <c r="J208" s="171" t="str">
        <f t="shared" si="70"/>
        <v/>
      </c>
      <c r="K208" s="181" t="str">
        <f t="shared" si="71"/>
        <v/>
      </c>
      <c r="L208" s="182" t="str">
        <f>IF(B208=FALSE,"",Length_5_R4!D45)</f>
        <v/>
      </c>
      <c r="M208" s="183" t="str">
        <f>IF(B208=FALSE,"",Calcu!J208*I$184)</f>
        <v/>
      </c>
      <c r="N208" s="184" t="str">
        <f t="shared" si="72"/>
        <v/>
      </c>
      <c r="O208" s="184" t="str">
        <f>IF(B208=FALSE,"",Length_5_R4!K45)</f>
        <v/>
      </c>
      <c r="P208" s="184" t="str">
        <f t="shared" si="73"/>
        <v/>
      </c>
      <c r="Q208" s="171" t="str">
        <f t="shared" si="74"/>
        <v/>
      </c>
      <c r="R208" s="171" t="str">
        <f t="shared" si="75"/>
        <v/>
      </c>
      <c r="S208" s="256" t="str">
        <f t="shared" si="76"/>
        <v/>
      </c>
      <c r="T208" s="185" t="str">
        <f t="shared" si="77"/>
        <v/>
      </c>
      <c r="U208" s="186" t="str">
        <f t="shared" si="78"/>
        <v/>
      </c>
      <c r="V208" s="171" t="str">
        <f t="shared" si="83"/>
        <v/>
      </c>
      <c r="W208" s="171" t="str">
        <f t="shared" si="84"/>
        <v/>
      </c>
      <c r="X208" s="124"/>
      <c r="Y208" s="171">
        <f>IF(Length_5_R4!J22&lt;0,ROUNDUP(Length_5_R4!J22*I$184,$L$225),ROUNDDOWN(Length_5_R4!J22*I$184,$L$225))</f>
        <v>0</v>
      </c>
      <c r="Z208" s="171">
        <f>IF(Length_5_R4!K22&lt;0,ROUNDDOWN(Length_5_R4!K22*I$184,$L$225),ROUNDUP(Length_5_R4!K22*I$184,$L$225))</f>
        <v>0</v>
      </c>
      <c r="AA208" s="171" t="e">
        <f t="shared" ca="1" si="79"/>
        <v>#N/A</v>
      </c>
      <c r="AB208" s="174" t="e">
        <f t="shared" ca="1" si="80"/>
        <v>#N/A</v>
      </c>
      <c r="AC208" s="171" t="e">
        <f t="shared" ca="1" si="81"/>
        <v>#N/A</v>
      </c>
      <c r="AD208" s="171" t="e">
        <f t="shared" ca="1" si="82"/>
        <v>#VALUE!</v>
      </c>
      <c r="AE208" s="171" t="str">
        <f t="shared" si="85"/>
        <v/>
      </c>
      <c r="AF208" s="171" t="e">
        <f t="shared" ca="1" si="86"/>
        <v>#N/A</v>
      </c>
    </row>
    <row r="209" spans="1:32" ht="15" customHeight="1">
      <c r="B209" s="177" t="b">
        <f>IF(TRIM(Length_5_R4!A23)="",FALSE,TRUE)</f>
        <v>0</v>
      </c>
      <c r="C209" s="171" t="str">
        <f>IF($B209=FALSE,"",VALUE(Length_5_R4!A23))</f>
        <v/>
      </c>
      <c r="D209" s="171" t="str">
        <f>IF($B209=FALSE,"",Length_5_R4!B23)</f>
        <v/>
      </c>
      <c r="E209" s="177" t="str">
        <f>IF(B209=FALSE,"",Length_5_R4!M23)</f>
        <v/>
      </c>
      <c r="F209" s="177" t="str">
        <f>IF(B209=FALSE,"",Length_5_R4!N23)</f>
        <v/>
      </c>
      <c r="G209" s="177" t="str">
        <f>IF(B209=FALSE,"",Length_5_R4!O23)</f>
        <v/>
      </c>
      <c r="H209" s="177" t="str">
        <f>IF(B209=FALSE,"",Length_5_R4!P23)</f>
        <v/>
      </c>
      <c r="I209" s="177" t="str">
        <f>IF(B209=FALSE,"",Length_5_R4!Q23)</f>
        <v/>
      </c>
      <c r="J209" s="171" t="str">
        <f t="shared" si="70"/>
        <v/>
      </c>
      <c r="K209" s="181" t="str">
        <f t="shared" si="71"/>
        <v/>
      </c>
      <c r="L209" s="182" t="str">
        <f>IF(B209=FALSE,"",Length_5_R4!D46)</f>
        <v/>
      </c>
      <c r="M209" s="183" t="str">
        <f>IF(B209=FALSE,"",Calcu!J209*I$184)</f>
        <v/>
      </c>
      <c r="N209" s="184" t="str">
        <f t="shared" si="72"/>
        <v/>
      </c>
      <c r="O209" s="184" t="str">
        <f>IF(B209=FALSE,"",Length_5_R4!K46)</f>
        <v/>
      </c>
      <c r="P209" s="184" t="str">
        <f t="shared" si="73"/>
        <v/>
      </c>
      <c r="Q209" s="171" t="str">
        <f t="shared" si="74"/>
        <v/>
      </c>
      <c r="R209" s="171" t="str">
        <f t="shared" si="75"/>
        <v/>
      </c>
      <c r="S209" s="256" t="str">
        <f t="shared" si="76"/>
        <v/>
      </c>
      <c r="T209" s="185" t="str">
        <f t="shared" si="77"/>
        <v/>
      </c>
      <c r="U209" s="186" t="str">
        <f t="shared" si="78"/>
        <v/>
      </c>
      <c r="V209" s="171" t="str">
        <f t="shared" si="83"/>
        <v/>
      </c>
      <c r="W209" s="171" t="str">
        <f t="shared" si="84"/>
        <v/>
      </c>
      <c r="X209" s="124"/>
      <c r="Y209" s="171">
        <f>IF(Length_5_R4!J23&lt;0,ROUNDUP(Length_5_R4!J23*I$184,$L$225),ROUNDDOWN(Length_5_R4!J23*I$184,$L$225))</f>
        <v>0</v>
      </c>
      <c r="Z209" s="171">
        <f>IF(Length_5_R4!K23&lt;0,ROUNDDOWN(Length_5_R4!K23*I$184,$L$225),ROUNDUP(Length_5_R4!K23*I$184,$L$225))</f>
        <v>0</v>
      </c>
      <c r="AA209" s="171" t="e">
        <f t="shared" ca="1" si="79"/>
        <v>#N/A</v>
      </c>
      <c r="AB209" s="174" t="e">
        <f t="shared" ca="1" si="80"/>
        <v>#N/A</v>
      </c>
      <c r="AC209" s="171" t="e">
        <f t="shared" ca="1" si="81"/>
        <v>#N/A</v>
      </c>
      <c r="AD209" s="171" t="e">
        <f t="shared" ca="1" si="82"/>
        <v>#VALUE!</v>
      </c>
      <c r="AE209" s="171" t="str">
        <f t="shared" si="85"/>
        <v/>
      </c>
      <c r="AF209" s="171" t="e">
        <f t="shared" ca="1" si="86"/>
        <v>#N/A</v>
      </c>
    </row>
    <row r="210" spans="1:32" ht="15" customHeight="1">
      <c r="N210" s="120"/>
      <c r="O210" s="120"/>
      <c r="P210" s="120"/>
      <c r="Q210" s="120"/>
      <c r="R210" s="120"/>
      <c r="S210" s="120"/>
      <c r="T210" s="120"/>
      <c r="Y210" s="120"/>
    </row>
    <row r="211" spans="1:32" ht="15" customHeight="1">
      <c r="A211" s="118" t="s">
        <v>258</v>
      </c>
      <c r="C211" s="119"/>
      <c r="D211" s="119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</row>
    <row r="212" spans="1:32" ht="15" customHeight="1">
      <c r="A212" s="118"/>
      <c r="B212" s="533"/>
      <c r="C212" s="533" t="s">
        <v>158</v>
      </c>
      <c r="D212" s="535" t="s">
        <v>159</v>
      </c>
      <c r="E212" s="533" t="s">
        <v>160</v>
      </c>
      <c r="F212" s="533" t="s">
        <v>60</v>
      </c>
      <c r="G212" s="538">
        <v>1</v>
      </c>
      <c r="H212" s="539"/>
      <c r="I212" s="539"/>
      <c r="J212" s="539"/>
      <c r="K212" s="539"/>
      <c r="L212" s="539"/>
      <c r="M212" s="540"/>
      <c r="N212" s="287">
        <v>2</v>
      </c>
      <c r="O212" s="538">
        <v>3</v>
      </c>
      <c r="P212" s="539"/>
      <c r="Q212" s="539"/>
      <c r="R212" s="540"/>
      <c r="S212" s="538">
        <v>4</v>
      </c>
      <c r="T212" s="539"/>
      <c r="U212" s="540"/>
      <c r="V212" s="287">
        <v>5</v>
      </c>
      <c r="W212" s="533" t="s">
        <v>162</v>
      </c>
      <c r="X212" s="533" t="s">
        <v>163</v>
      </c>
      <c r="Y212" s="538" t="s">
        <v>592</v>
      </c>
      <c r="Z212" s="540"/>
      <c r="AA212" s="124"/>
      <c r="AB212" s="124"/>
      <c r="AC212" s="124"/>
    </row>
    <row r="213" spans="1:32" ht="15" customHeight="1">
      <c r="A213" s="118"/>
      <c r="B213" s="534"/>
      <c r="C213" s="534"/>
      <c r="D213" s="536"/>
      <c r="E213" s="534"/>
      <c r="F213" s="534"/>
      <c r="G213" s="304" t="s">
        <v>158</v>
      </c>
      <c r="H213" s="304" t="s">
        <v>167</v>
      </c>
      <c r="I213" s="287" t="s">
        <v>469</v>
      </c>
      <c r="J213" s="287" t="s">
        <v>470</v>
      </c>
      <c r="K213" s="538" t="s">
        <v>162</v>
      </c>
      <c r="L213" s="539"/>
      <c r="M213" s="540"/>
      <c r="N213" s="287" t="s">
        <v>168</v>
      </c>
      <c r="O213" s="538" t="s">
        <v>167</v>
      </c>
      <c r="P213" s="540"/>
      <c r="Q213" s="538" t="s">
        <v>169</v>
      </c>
      <c r="R213" s="540"/>
      <c r="S213" s="538" t="s">
        <v>170</v>
      </c>
      <c r="T213" s="539"/>
      <c r="U213" s="540"/>
      <c r="V213" s="287" t="s">
        <v>171</v>
      </c>
      <c r="W213" s="537"/>
      <c r="X213" s="551"/>
      <c r="Y213" s="312" t="s">
        <v>593</v>
      </c>
      <c r="Z213" s="312" t="s">
        <v>594</v>
      </c>
      <c r="AA213" s="124"/>
      <c r="AB213" s="124"/>
      <c r="AC213" s="124"/>
    </row>
    <row r="214" spans="1:32" ht="15" customHeight="1">
      <c r="B214" s="287" t="s">
        <v>174</v>
      </c>
      <c r="C214" s="187" t="s">
        <v>175</v>
      </c>
      <c r="D214" s="188" t="s">
        <v>176</v>
      </c>
      <c r="E214" s="285" t="e">
        <f ca="1">OFFSET(L$189,MATCH(K$184,T$190:T$209,0),0)</f>
        <v>#N/A</v>
      </c>
      <c r="F214" s="189" t="s">
        <v>177</v>
      </c>
      <c r="G214" s="171" t="e">
        <f ca="1">OFFSET(Length_5_R4!F26,MATCH(E184,C190:C209,0),0)</f>
        <v>#N/A</v>
      </c>
      <c r="H214" s="234" t="e">
        <f ca="1">OFFSET(Length_5_R4!G26,MATCH(E184,C190:C209,0),0)</f>
        <v>#N/A</v>
      </c>
      <c r="I214" s="171" t="e">
        <f ca="1">OFFSET(Length_5_R4!J26,MATCH(E184,C190:C209,0),0)</f>
        <v>#N/A</v>
      </c>
      <c r="J214" s="171" t="e">
        <f ca="1">OFFSET(Length_5_R4!I26,MATCH(E184,C190:C209,0),0)</f>
        <v>#N/A</v>
      </c>
      <c r="K214" s="199" t="e">
        <f ca="1">G214/J214</f>
        <v>#N/A</v>
      </c>
      <c r="L214" s="183" t="e">
        <f ca="1">IF(I214="L=m",H214/1000,H214)/J214</f>
        <v>#N/A</v>
      </c>
      <c r="M214" s="173" t="s">
        <v>145</v>
      </c>
      <c r="N214" s="190" t="s">
        <v>179</v>
      </c>
      <c r="O214" s="171"/>
      <c r="P214" s="171"/>
      <c r="Q214" s="183">
        <v>1</v>
      </c>
      <c r="R214" s="171"/>
      <c r="S214" s="191" t="e">
        <f ca="1">ABS(K214*Q214)</f>
        <v>#N/A</v>
      </c>
      <c r="T214" s="171" t="e">
        <f ca="1">ABS(L214*Q214)</f>
        <v>#N/A</v>
      </c>
      <c r="U214" s="173" t="s">
        <v>145</v>
      </c>
      <c r="V214" s="171" t="s">
        <v>180</v>
      </c>
      <c r="W214" s="199" t="e">
        <f ca="1">SQRT(SUMSQ(S214,T214*K$184))</f>
        <v>#N/A</v>
      </c>
      <c r="X214" s="195">
        <f t="shared" ref="X214:X220" si="87">IF(V214="∞",0,W214^4/V214)</f>
        <v>0</v>
      </c>
      <c r="Y214" s="191" t="str">
        <f t="shared" ref="Y214:Y220" si="88">IF(OR(N214="직사각형",N214="삼각형"),W214,"")</f>
        <v/>
      </c>
      <c r="Z214" s="191" t="e">
        <f t="shared" ref="Z214:Z220" ca="1" si="89">IF(OR(N214="직사각형",N214="삼각형"),"",W214)</f>
        <v>#N/A</v>
      </c>
      <c r="AA214" s="124"/>
      <c r="AB214" s="124"/>
      <c r="AC214" s="124"/>
    </row>
    <row r="215" spans="1:32" ht="15" customHeight="1">
      <c r="B215" s="287" t="s">
        <v>182</v>
      </c>
      <c r="C215" s="187" t="s">
        <v>183</v>
      </c>
      <c r="D215" s="188" t="s">
        <v>186</v>
      </c>
      <c r="E215" s="285" t="e">
        <f ca="1">OFFSET(M$189,MATCH(K$184,T$190:T$209,0),0)</f>
        <v>#N/A</v>
      </c>
      <c r="F215" s="189" t="s">
        <v>177</v>
      </c>
      <c r="G215" s="171"/>
      <c r="H215" s="173">
        <f>IF(MAX(K190:K209)=0,O184*1000,MAX(K190:K209)*1000)</f>
        <v>0</v>
      </c>
      <c r="I215" s="171">
        <f>IF(MAX(K190:K209)=0,2,1)</f>
        <v>2</v>
      </c>
      <c r="J215" s="192">
        <v>5</v>
      </c>
      <c r="K215" s="199">
        <f>H215/(IF(I215="",1,I215)*SQRT(J215))</f>
        <v>0</v>
      </c>
      <c r="L215" s="199"/>
      <c r="M215" s="173" t="s">
        <v>145</v>
      </c>
      <c r="N215" s="190" t="s">
        <v>259</v>
      </c>
      <c r="O215" s="171"/>
      <c r="P215" s="171"/>
      <c r="Q215" s="183">
        <v>-1</v>
      </c>
      <c r="R215" s="171"/>
      <c r="S215" s="191">
        <f t="shared" ref="S215:S220" si="90">ABS(K215*Q215)</f>
        <v>0</v>
      </c>
      <c r="T215" s="171">
        <f t="shared" ref="T215:T220" si="91">ABS(L215*Q215)</f>
        <v>0</v>
      </c>
      <c r="U215" s="173" t="s">
        <v>145</v>
      </c>
      <c r="V215" s="171">
        <v>4</v>
      </c>
      <c r="W215" s="199">
        <f>S215</f>
        <v>0</v>
      </c>
      <c r="X215" s="195">
        <f t="shared" si="87"/>
        <v>0</v>
      </c>
      <c r="Y215" s="191" t="str">
        <f t="shared" si="88"/>
        <v/>
      </c>
      <c r="Z215" s="191">
        <f t="shared" si="89"/>
        <v>0</v>
      </c>
      <c r="AA215" s="124"/>
      <c r="AB215" s="124"/>
      <c r="AC215" s="124"/>
    </row>
    <row r="216" spans="1:32" ht="15" customHeight="1">
      <c r="B216" s="287" t="s">
        <v>261</v>
      </c>
      <c r="C216" s="187" t="s">
        <v>262</v>
      </c>
      <c r="D216" s="188" t="s">
        <v>112</v>
      </c>
      <c r="E216" s="184" t="e">
        <f ca="1">OFFSET(P$189,MATCH(K$184,T$190:T$209,0),0)</f>
        <v>#N/A</v>
      </c>
      <c r="F216" s="189" t="s">
        <v>187</v>
      </c>
      <c r="G216" s="184"/>
      <c r="H216" s="184">
        <f>1*10^-6</f>
        <v>9.9999999999999995E-7</v>
      </c>
      <c r="I216" s="172"/>
      <c r="J216" s="192">
        <v>3</v>
      </c>
      <c r="K216" s="317"/>
      <c r="L216" s="317">
        <f>SQRT((H216/SQRT(J216)/2)^2+(H216/SQRT(J216)/2)^2)</f>
        <v>4.0824829046386305E-7</v>
      </c>
      <c r="M216" s="189" t="s">
        <v>187</v>
      </c>
      <c r="N216" s="190" t="s">
        <v>197</v>
      </c>
      <c r="O216" s="173">
        <f>H217</f>
        <v>0.2</v>
      </c>
      <c r="P216" s="171" t="s">
        <v>188</v>
      </c>
      <c r="Q216" s="183">
        <f>-O216*1000</f>
        <v>-200</v>
      </c>
      <c r="R216" s="171" t="s">
        <v>189</v>
      </c>
      <c r="S216" s="191">
        <f t="shared" si="90"/>
        <v>0</v>
      </c>
      <c r="T216" s="171">
        <f t="shared" si="91"/>
        <v>8.1649658092772609E-5</v>
      </c>
      <c r="U216" s="173" t="s">
        <v>145</v>
      </c>
      <c r="V216" s="171">
        <v>100</v>
      </c>
      <c r="W216" s="199">
        <f>T216*K$184</f>
        <v>0</v>
      </c>
      <c r="X216" s="195">
        <f t="shared" si="87"/>
        <v>0</v>
      </c>
      <c r="Y216" s="191">
        <f t="shared" si="88"/>
        <v>0</v>
      </c>
      <c r="Z216" s="191" t="str">
        <f t="shared" si="89"/>
        <v/>
      </c>
      <c r="AA216" s="124"/>
      <c r="AB216" s="124"/>
      <c r="AC216" s="124"/>
    </row>
    <row r="217" spans="1:32" ht="15" customHeight="1">
      <c r="B217" s="287" t="s">
        <v>264</v>
      </c>
      <c r="C217" s="187" t="s">
        <v>191</v>
      </c>
      <c r="D217" s="188" t="s">
        <v>114</v>
      </c>
      <c r="E217" s="173" t="str">
        <f>Q190</f>
        <v/>
      </c>
      <c r="F217" s="189" t="s">
        <v>192</v>
      </c>
      <c r="G217" s="172"/>
      <c r="H217" s="173">
        <f>IF(기본정보!H12=1,0.4,0.2)</f>
        <v>0.2</v>
      </c>
      <c r="I217" s="172"/>
      <c r="J217" s="192">
        <v>3</v>
      </c>
      <c r="K217" s="199"/>
      <c r="L217" s="199">
        <f>H217/(IF(I217="",1,I217)*SQRT(J217))</f>
        <v>0.11547005383792516</v>
      </c>
      <c r="M217" s="189" t="s">
        <v>192</v>
      </c>
      <c r="N217" s="190" t="s">
        <v>200</v>
      </c>
      <c r="O217" s="184" t="e">
        <f ca="1">E216</f>
        <v>#N/A</v>
      </c>
      <c r="P217" s="171" t="s">
        <v>188</v>
      </c>
      <c r="Q217" s="183" t="e">
        <f ca="1">-O217*1000</f>
        <v>#N/A</v>
      </c>
      <c r="R217" s="171" t="s">
        <v>193</v>
      </c>
      <c r="S217" s="191" t="e">
        <f t="shared" ca="1" si="90"/>
        <v>#N/A</v>
      </c>
      <c r="T217" s="171" t="e">
        <f t="shared" ca="1" si="91"/>
        <v>#N/A</v>
      </c>
      <c r="U217" s="173" t="s">
        <v>145</v>
      </c>
      <c r="V217" s="171">
        <v>12</v>
      </c>
      <c r="W217" s="199" t="e">
        <f ca="1">T217*K$184</f>
        <v>#N/A</v>
      </c>
      <c r="X217" s="195" t="e">
        <f t="shared" ca="1" si="87"/>
        <v>#N/A</v>
      </c>
      <c r="Y217" s="191" t="e">
        <f t="shared" ca="1" si="88"/>
        <v>#N/A</v>
      </c>
      <c r="Z217" s="191" t="str">
        <f t="shared" si="89"/>
        <v/>
      </c>
      <c r="AA217" s="124"/>
      <c r="AB217" s="124"/>
      <c r="AC217" s="124"/>
    </row>
    <row r="218" spans="1:32" ht="15" customHeight="1">
      <c r="B218" s="287" t="s">
        <v>194</v>
      </c>
      <c r="C218" s="187" t="s">
        <v>195</v>
      </c>
      <c r="D218" s="188" t="s">
        <v>113</v>
      </c>
      <c r="E218" s="193" t="e">
        <f ca="1">OFFSET(R$189,MATCH(K$184,T$190:T$209,0),0)</f>
        <v>#N/A</v>
      </c>
      <c r="F218" s="189" t="s">
        <v>187</v>
      </c>
      <c r="G218" s="184"/>
      <c r="H218" s="184">
        <f>1*10^-6</f>
        <v>9.9999999999999995E-7</v>
      </c>
      <c r="I218" s="172"/>
      <c r="J218" s="192">
        <v>3</v>
      </c>
      <c r="K218" s="317"/>
      <c r="L218" s="317">
        <f>SQRT((H218/SQRT(J218))^2+(H218/SQRT(J218))^2)</f>
        <v>8.1649658092772609E-7</v>
      </c>
      <c r="M218" s="189" t="s">
        <v>187</v>
      </c>
      <c r="N218" s="190" t="s">
        <v>197</v>
      </c>
      <c r="O218" s="173">
        <f>E219</f>
        <v>0.1</v>
      </c>
      <c r="P218" s="171" t="s">
        <v>188</v>
      </c>
      <c r="Q218" s="183">
        <f>-O218*1000</f>
        <v>-100</v>
      </c>
      <c r="R218" s="171" t="s">
        <v>189</v>
      </c>
      <c r="S218" s="191">
        <f t="shared" si="90"/>
        <v>0</v>
      </c>
      <c r="T218" s="171">
        <f t="shared" si="91"/>
        <v>8.1649658092772609E-5</v>
      </c>
      <c r="U218" s="173" t="s">
        <v>145</v>
      </c>
      <c r="V218" s="171">
        <v>100</v>
      </c>
      <c r="W218" s="199">
        <f>T218*K$184</f>
        <v>0</v>
      </c>
      <c r="X218" s="195">
        <f t="shared" si="87"/>
        <v>0</v>
      </c>
      <c r="Y218" s="191">
        <f t="shared" si="88"/>
        <v>0</v>
      </c>
      <c r="Z218" s="191" t="str">
        <f t="shared" si="89"/>
        <v/>
      </c>
      <c r="AA218" s="124"/>
      <c r="AB218" s="124"/>
      <c r="AC218" s="124"/>
    </row>
    <row r="219" spans="1:32" ht="15" customHeight="1">
      <c r="B219" s="287" t="s">
        <v>199</v>
      </c>
      <c r="C219" s="187" t="s">
        <v>115</v>
      </c>
      <c r="D219" s="188" t="s">
        <v>116</v>
      </c>
      <c r="E219" s="173">
        <f>MAX(S190,0.1)</f>
        <v>0.1</v>
      </c>
      <c r="F219" s="189" t="s">
        <v>192</v>
      </c>
      <c r="G219" s="172"/>
      <c r="H219" s="173">
        <f>IF(기본정보!H12=1,3,1)</f>
        <v>1</v>
      </c>
      <c r="I219" s="172"/>
      <c r="J219" s="192">
        <v>3</v>
      </c>
      <c r="K219" s="199"/>
      <c r="L219" s="199">
        <f>H219/(IF(I219="",1,I219)*SQRT(J219))</f>
        <v>0.57735026918962584</v>
      </c>
      <c r="M219" s="189" t="s">
        <v>192</v>
      </c>
      <c r="N219" s="190" t="s">
        <v>200</v>
      </c>
      <c r="O219" s="193" t="e">
        <f ca="1">E218</f>
        <v>#N/A</v>
      </c>
      <c r="P219" s="171" t="s">
        <v>188</v>
      </c>
      <c r="Q219" s="183" t="e">
        <f ca="1">-O219*1000</f>
        <v>#N/A</v>
      </c>
      <c r="R219" s="171" t="s">
        <v>193</v>
      </c>
      <c r="S219" s="191" t="e">
        <f t="shared" ca="1" si="90"/>
        <v>#N/A</v>
      </c>
      <c r="T219" s="171" t="e">
        <f t="shared" ca="1" si="91"/>
        <v>#N/A</v>
      </c>
      <c r="U219" s="173" t="s">
        <v>145</v>
      </c>
      <c r="V219" s="171">
        <v>12</v>
      </c>
      <c r="W219" s="199" t="e">
        <f ca="1">T219*K$184</f>
        <v>#N/A</v>
      </c>
      <c r="X219" s="195" t="e">
        <f t="shared" ca="1" si="87"/>
        <v>#N/A</v>
      </c>
      <c r="Y219" s="191" t="e">
        <f t="shared" ca="1" si="88"/>
        <v>#N/A</v>
      </c>
      <c r="Z219" s="191" t="str">
        <f t="shared" si="89"/>
        <v/>
      </c>
      <c r="AA219" s="124"/>
      <c r="AB219" s="124"/>
      <c r="AC219" s="124"/>
    </row>
    <row r="220" spans="1:32" ht="15" customHeight="1">
      <c r="B220" s="287" t="s">
        <v>202</v>
      </c>
      <c r="C220" s="187" t="s">
        <v>76</v>
      </c>
      <c r="D220" s="188" t="s">
        <v>620</v>
      </c>
      <c r="E220" s="171">
        <v>0</v>
      </c>
      <c r="F220" s="189" t="s">
        <v>177</v>
      </c>
      <c r="G220" s="241"/>
      <c r="H220" s="171">
        <f>O184*1000</f>
        <v>0</v>
      </c>
      <c r="I220" s="171">
        <v>2</v>
      </c>
      <c r="J220" s="192">
        <v>3</v>
      </c>
      <c r="K220" s="199">
        <f>H220/(IF(I220="",1,I220)*SQRT(J220))</f>
        <v>0</v>
      </c>
      <c r="L220" s="199"/>
      <c r="M220" s="173" t="s">
        <v>145</v>
      </c>
      <c r="N220" s="190" t="s">
        <v>200</v>
      </c>
      <c r="O220" s="171"/>
      <c r="P220" s="171"/>
      <c r="Q220" s="183">
        <v>1</v>
      </c>
      <c r="R220" s="171"/>
      <c r="S220" s="191">
        <f t="shared" si="90"/>
        <v>0</v>
      </c>
      <c r="T220" s="171">
        <f t="shared" si="91"/>
        <v>0</v>
      </c>
      <c r="U220" s="173" t="s">
        <v>145</v>
      </c>
      <c r="V220" s="171" t="s">
        <v>180</v>
      </c>
      <c r="W220" s="199">
        <f>S220</f>
        <v>0</v>
      </c>
      <c r="X220" s="195">
        <f t="shared" si="87"/>
        <v>0</v>
      </c>
      <c r="Y220" s="191">
        <f t="shared" si="88"/>
        <v>0</v>
      </c>
      <c r="Z220" s="191" t="str">
        <f t="shared" si="89"/>
        <v/>
      </c>
      <c r="AA220" s="124"/>
      <c r="AB220" s="124"/>
      <c r="AC220" s="124"/>
    </row>
    <row r="221" spans="1:32" ht="15" customHeight="1">
      <c r="B221" s="287" t="s">
        <v>578</v>
      </c>
      <c r="C221" s="187" t="s">
        <v>204</v>
      </c>
      <c r="D221" s="188" t="s">
        <v>273</v>
      </c>
      <c r="E221" s="285" t="e">
        <f ca="1">E214-E215-(E216*E217+E218*E219)*K184</f>
        <v>#N/A</v>
      </c>
      <c r="F221" s="189" t="s">
        <v>177</v>
      </c>
      <c r="G221" s="235"/>
      <c r="H221" s="236"/>
      <c r="I221" s="235"/>
      <c r="J221" s="235"/>
      <c r="K221" s="235"/>
      <c r="L221" s="235"/>
      <c r="M221" s="235"/>
      <c r="N221" s="235"/>
      <c r="O221" s="235"/>
      <c r="P221" s="235"/>
      <c r="Q221" s="235"/>
      <c r="R221" s="237"/>
      <c r="S221" s="194" t="e">
        <f ca="1">SQRT(SUMSQ(S214:S220))</f>
        <v>#N/A</v>
      </c>
      <c r="T221" s="194" t="e">
        <f ca="1">SQRT(SUMSQ(T214:T220))</f>
        <v>#N/A</v>
      </c>
      <c r="U221" s="173" t="s">
        <v>145</v>
      </c>
      <c r="V221" s="185" t="e">
        <f ca="1">IF(X221=0,"∞",ROUNDDOWN(W221^4/X221,0))</f>
        <v>#N/A</v>
      </c>
      <c r="W221" s="238" t="e">
        <f ca="1">SQRT(SUMSQ(W214:W220))</f>
        <v>#N/A</v>
      </c>
      <c r="X221" s="315" t="e">
        <f ca="1">SUM(X214:X220)</f>
        <v>#N/A</v>
      </c>
      <c r="Y221" s="238" t="e">
        <f ca="1">SQRT(SUMSQ(Y214:Y220))</f>
        <v>#N/A</v>
      </c>
      <c r="Z221" s="238" t="e">
        <f ca="1">SQRT(SUMSQ(Z214:Z220))</f>
        <v>#N/A</v>
      </c>
      <c r="AA221" s="124"/>
      <c r="AB221" s="124"/>
      <c r="AC221" s="124"/>
    </row>
    <row r="222" spans="1:32" ht="15" customHeight="1">
      <c r="L222" s="124"/>
      <c r="U222" s="124"/>
      <c r="V222" s="124"/>
      <c r="W222" s="124"/>
      <c r="X222" s="124"/>
      <c r="Y222" s="124"/>
      <c r="AC222" s="124"/>
    </row>
    <row r="223" spans="1:32" ht="15" customHeight="1">
      <c r="B223" s="289"/>
      <c r="C223" s="538" t="s">
        <v>205</v>
      </c>
      <c r="D223" s="539"/>
      <c r="E223" s="539"/>
      <c r="F223" s="539"/>
      <c r="G223" s="540"/>
      <c r="H223" s="305" t="s">
        <v>206</v>
      </c>
      <c r="I223" s="305" t="s">
        <v>76</v>
      </c>
      <c r="J223" s="538" t="s">
        <v>656</v>
      </c>
      <c r="K223" s="539"/>
      <c r="L223" s="539"/>
      <c r="M223" s="540"/>
      <c r="N223" s="319" t="s">
        <v>657</v>
      </c>
      <c r="O223" s="538" t="s">
        <v>658</v>
      </c>
      <c r="P223" s="539"/>
      <c r="Q223" s="539"/>
      <c r="R223" s="533" t="s">
        <v>659</v>
      </c>
      <c r="S223" s="538" t="s">
        <v>608</v>
      </c>
      <c r="T223" s="539"/>
      <c r="U223" s="540"/>
      <c r="W223" s="124"/>
    </row>
    <row r="224" spans="1:32" ht="15" customHeight="1">
      <c r="B224" s="289"/>
      <c r="C224" s="289">
        <v>1</v>
      </c>
      <c r="D224" s="289">
        <v>2</v>
      </c>
      <c r="E224" s="289" t="s">
        <v>251</v>
      </c>
      <c r="F224" s="289" t="s">
        <v>60</v>
      </c>
      <c r="G224" s="289" t="s">
        <v>280</v>
      </c>
      <c r="H224" s="306" t="s">
        <v>573</v>
      </c>
      <c r="I224" s="306" t="s">
        <v>184</v>
      </c>
      <c r="J224" s="319" t="s">
        <v>660</v>
      </c>
      <c r="K224" s="319" t="s">
        <v>661</v>
      </c>
      <c r="L224" s="319" t="s">
        <v>76</v>
      </c>
      <c r="M224" s="319" t="s">
        <v>206</v>
      </c>
      <c r="N224" s="320"/>
      <c r="O224" s="319" t="s">
        <v>208</v>
      </c>
      <c r="P224" s="319" t="s">
        <v>662</v>
      </c>
      <c r="Q224" s="319" t="s">
        <v>282</v>
      </c>
      <c r="R224" s="534"/>
      <c r="S224" s="318" t="s">
        <v>663</v>
      </c>
      <c r="T224" s="558" t="s">
        <v>630</v>
      </c>
      <c r="U224" s="559"/>
      <c r="W224" s="124"/>
    </row>
    <row r="225" spans="2:26" ht="15" customHeight="1">
      <c r="B225" s="289" t="s">
        <v>205</v>
      </c>
      <c r="C225" s="126" t="e">
        <f ca="1">S221*E236</f>
        <v>#N/A</v>
      </c>
      <c r="D225" s="126" t="e">
        <f ca="1">T221*E236</f>
        <v>#N/A</v>
      </c>
      <c r="E225" s="126">
        <f>K184</f>
        <v>0</v>
      </c>
      <c r="F225" s="128" t="str">
        <f>U221</f>
        <v>μm</v>
      </c>
      <c r="G225" s="133" t="e">
        <f ca="1">SQRT(SUMSQ(C225,D225*E225))/1000</f>
        <v>#N/A</v>
      </c>
      <c r="H225" s="132" t="e">
        <f ca="1">MAX(G225:G226)</f>
        <v>#N/A</v>
      </c>
      <c r="I225" s="161">
        <f>O184</f>
        <v>0</v>
      </c>
      <c r="J225" s="125" t="e">
        <f ca="1">MAX(IF(H225&lt;0.00001,6,IF(H225&lt;0.0001,5,IF(H225&lt;0.001,4,IF(H225&lt;0.01,3,IF(H225&lt;0.1,2,IF(H225&lt;1,1,IF(H225&lt;10,0,IF(H225&lt;100,-1,-2)))))))),0)+K226</f>
        <v>#N/A</v>
      </c>
      <c r="K225" s="125" t="e">
        <f ca="1">MAX(IF(H226&lt;0.00001,6,IF(H226&lt;0.0001,5,IF(H226&lt;0.001,4,IF(H226&lt;0.01,3,IF(H226&lt;0.1,2,IF(H226&lt;1,1,IF(H226&lt;10,0,IF(H226&lt;100,-1,-2)))))))),0)+1</f>
        <v>#N/A</v>
      </c>
      <c r="L225" s="171">
        <f>IFERROR(LEN(I225)-FIND(".",I225),0)</f>
        <v>0</v>
      </c>
      <c r="M225" s="195" t="e">
        <f ca="1">IF(Q226,IF(M226,MIN(J225,L225),J225),L225)</f>
        <v>#N/A</v>
      </c>
      <c r="N225" s="161" t="e">
        <f ca="1">ABS((H225-ROUND(H225,M225))/H225*100)</f>
        <v>#N/A</v>
      </c>
      <c r="O225" s="171" t="e">
        <f ca="1">OFFSET(P229,MATCH(M225,O230:O239,0),0)</f>
        <v>#N/A</v>
      </c>
      <c r="P225" s="171" t="e">
        <f ca="1">OFFSET(P229,MATCH(M225,O230:O239,0),0)</f>
        <v>#N/A</v>
      </c>
      <c r="Q225" s="171" t="str">
        <f ca="1">OFFSET(P229,MATCH(L225,O230:O239,0),0)</f>
        <v>0</v>
      </c>
      <c r="R225" s="129">
        <f ca="1">IFERROR(IF(G225=H225,0,1),0)</f>
        <v>0</v>
      </c>
      <c r="S225" s="134" t="e">
        <f ca="1">TEXT(IF(N225&gt;5,ROUNDUP(H225,M225),ROUND(H225,M225)),O225)</f>
        <v>#N/A</v>
      </c>
      <c r="T225" s="321" t="e">
        <f ca="1">ROUND(H226,K225)</f>
        <v>#N/A</v>
      </c>
      <c r="U225" s="134" t="e">
        <f ca="1">ROUNDUP(IF(G225=H225,D225,D226),3)</f>
        <v>#N/A</v>
      </c>
      <c r="W225" s="124"/>
    </row>
    <row r="226" spans="2:26" ht="15" customHeight="1">
      <c r="B226" s="289" t="s">
        <v>63</v>
      </c>
      <c r="C226" s="127" t="e">
        <f ca="1">$P$184</f>
        <v>#N/A</v>
      </c>
      <c r="D226" s="128" t="e">
        <f ca="1">$Q$184</f>
        <v>#N/A</v>
      </c>
      <c r="E226" s="128">
        <f>K184</f>
        <v>0</v>
      </c>
      <c r="F226" s="128" t="e">
        <f ca="1">$R$184</f>
        <v>#N/A</v>
      </c>
      <c r="G226" s="133" t="e">
        <f ca="1">SQRT(SUMSQ(C226,D226*E226))/1000</f>
        <v>#N/A</v>
      </c>
      <c r="H226" s="132" t="e">
        <f ca="1">IF(H225=G225,C225,C226)</f>
        <v>#N/A</v>
      </c>
      <c r="I226" s="121"/>
      <c r="J226" s="311" t="s">
        <v>589</v>
      </c>
      <c r="K226" s="171">
        <f>IF(O226=TRUE,1,기본정보!$A$47)</f>
        <v>1</v>
      </c>
      <c r="L226" s="311" t="s">
        <v>590</v>
      </c>
      <c r="M226" s="171" t="b">
        <f>IF(O226=TRUE,FALSE,기본정보!$A$52)</f>
        <v>0</v>
      </c>
      <c r="N226" s="324" t="s">
        <v>591</v>
      </c>
      <c r="O226" s="171" t="b">
        <f>기본정보!$A$46=0</f>
        <v>1</v>
      </c>
      <c r="P226" s="324" t="s">
        <v>665</v>
      </c>
      <c r="Q226" s="323" t="b">
        <f>TYPE('교정결과-HY'!$A$1)=2</f>
        <v>1</v>
      </c>
      <c r="R226" s="121"/>
      <c r="T226" s="134" t="e">
        <f ca="1">TEXT(T225,OFFSET(P229,MATCH(K225,O230:O239,0),0))</f>
        <v>#N/A</v>
      </c>
      <c r="U226" s="134" t="e">
        <f ca="1">TEXT(U225,OFFSET(P229,MATCH(3,O230:O239,0),0))</f>
        <v>#N/A</v>
      </c>
      <c r="W226" s="124"/>
    </row>
    <row r="227" spans="2:26" ht="15" customHeight="1">
      <c r="B227" s="122"/>
      <c r="C227" s="122"/>
      <c r="D227" s="122"/>
      <c r="R227" s="121"/>
      <c r="S227" s="121"/>
      <c r="T227" s="121"/>
      <c r="U227" s="121"/>
      <c r="V227" s="124"/>
    </row>
    <row r="228" spans="2:26" ht="15" customHeight="1">
      <c r="B228" s="130" t="s">
        <v>276</v>
      </c>
      <c r="C228" s="122"/>
      <c r="D228" s="122"/>
      <c r="F228" s="121"/>
      <c r="I228" s="187" t="s">
        <v>53</v>
      </c>
      <c r="J228" s="187" t="s">
        <v>164</v>
      </c>
      <c r="O228" s="284" t="s">
        <v>165</v>
      </c>
      <c r="P228" s="284" t="s">
        <v>166</v>
      </c>
      <c r="Q228" s="121"/>
      <c r="R228" s="535" t="s">
        <v>542</v>
      </c>
      <c r="S228" s="541" t="s">
        <v>538</v>
      </c>
      <c r="T228" s="557"/>
      <c r="U228" s="557"/>
      <c r="V228" s="557"/>
      <c r="W228" s="557"/>
      <c r="X228" s="557"/>
      <c r="Y228" s="557"/>
      <c r="Z228" s="542"/>
    </row>
    <row r="229" spans="2:26" ht="15" customHeight="1">
      <c r="B229" s="541" t="s">
        <v>595</v>
      </c>
      <c r="C229" s="542"/>
      <c r="D229" s="533" t="s">
        <v>597</v>
      </c>
      <c r="E229" s="312" t="s">
        <v>598</v>
      </c>
      <c r="F229" s="312" t="s">
        <v>599</v>
      </c>
      <c r="G229" s="312" t="s">
        <v>600</v>
      </c>
      <c r="I229" s="187"/>
      <c r="J229" s="187">
        <v>95.45</v>
      </c>
      <c r="O229" s="288" t="s">
        <v>172</v>
      </c>
      <c r="P229" s="288" t="s">
        <v>173</v>
      </c>
      <c r="Q229" s="121"/>
      <c r="R229" s="556"/>
      <c r="S229" s="301" t="s">
        <v>539</v>
      </c>
      <c r="T229" s="301" t="s">
        <v>540</v>
      </c>
      <c r="U229" s="301" t="s">
        <v>541</v>
      </c>
      <c r="V229" s="541" t="s">
        <v>537</v>
      </c>
      <c r="W229" s="557"/>
      <c r="X229" s="557"/>
      <c r="Y229" s="557"/>
      <c r="Z229" s="542"/>
    </row>
    <row r="230" spans="2:26" ht="15" customHeight="1">
      <c r="B230" s="313" t="s">
        <v>485</v>
      </c>
      <c r="C230" s="316" t="s">
        <v>596</v>
      </c>
      <c r="D230" s="534"/>
      <c r="E230" s="314" t="e">
        <f ca="1">Y221</f>
        <v>#N/A</v>
      </c>
      <c r="F230" s="314" t="e">
        <f ca="1">Z221</f>
        <v>#N/A</v>
      </c>
      <c r="G230" s="257" t="e">
        <f ca="1">F230/E230</f>
        <v>#N/A</v>
      </c>
      <c r="I230" s="171">
        <v>1</v>
      </c>
      <c r="J230" s="171">
        <v>13.97</v>
      </c>
      <c r="O230" s="196">
        <v>0</v>
      </c>
      <c r="P230" s="197" t="s">
        <v>181</v>
      </c>
      <c r="Q230" s="121"/>
      <c r="R230" s="125">
        <f>K124</f>
        <v>0</v>
      </c>
      <c r="S230" s="125" t="e">
        <f ca="1">T165</f>
        <v>#N/A</v>
      </c>
      <c r="T230" s="125" t="e">
        <f ca="1">U165</f>
        <v>#N/A</v>
      </c>
      <c r="U230" s="125" t="str">
        <f ca="1">IFERROR(SQRT(SUMSQ(S230,T230*MAX(R230:R231))),"")</f>
        <v/>
      </c>
      <c r="V230" s="301" t="s">
        <v>543</v>
      </c>
      <c r="W230" s="301" t="s">
        <v>168</v>
      </c>
      <c r="X230" s="301" t="s">
        <v>534</v>
      </c>
      <c r="Y230" s="301" t="s">
        <v>535</v>
      </c>
      <c r="Z230" s="301" t="s">
        <v>536</v>
      </c>
    </row>
    <row r="231" spans="2:26" ht="15" customHeight="1">
      <c r="B231" s="171">
        <v>1</v>
      </c>
      <c r="C231" s="191">
        <f ca="1">IFERROR(LARGE(Y214:Y220,B231),0)</f>
        <v>0</v>
      </c>
      <c r="D231" s="287" t="s">
        <v>471</v>
      </c>
      <c r="E231" s="550" t="e">
        <f ca="1">SQRT(SUMSQ(C233:C238,Z214:Z220))</f>
        <v>#N/A</v>
      </c>
      <c r="F231" s="550"/>
      <c r="G231" s="546" t="e">
        <f ca="1">E231/SQRT(SUMSQ(E232,F232))</f>
        <v>#N/A</v>
      </c>
      <c r="I231" s="171">
        <v>2</v>
      </c>
      <c r="J231" s="171">
        <v>4.53</v>
      </c>
      <c r="O231" s="196">
        <v>1</v>
      </c>
      <c r="P231" s="197" t="s">
        <v>260</v>
      </c>
      <c r="Q231" s="121"/>
      <c r="R231" s="125">
        <f>K184</f>
        <v>0</v>
      </c>
      <c r="S231" s="125" t="e">
        <f ca="1">T225</f>
        <v>#N/A</v>
      </c>
      <c r="T231" s="125" t="e">
        <f ca="1">U225</f>
        <v>#N/A</v>
      </c>
      <c r="U231" s="125" t="str">
        <f ca="1">IFERROR(SQRT(SUMSQ(S231,T231*MAX(R230:R231))),"")</f>
        <v/>
      </c>
      <c r="V231" s="125">
        <f ca="1">MAX(U230:U231)</f>
        <v>0</v>
      </c>
      <c r="W231" s="297" t="e">
        <f ca="1">IF(V231=U230,E175,E235)</f>
        <v>#N/A</v>
      </c>
      <c r="X231" s="297" t="e">
        <f ca="1">IF(V231=U230,E176,E236)</f>
        <v>#N/A</v>
      </c>
      <c r="Y231" s="297" t="e">
        <f ca="1">IF(V231=U230,T166,T226)</f>
        <v>#N/A</v>
      </c>
      <c r="Z231" s="297" t="e">
        <f ca="1">IF(V231=U230,U166,U226)</f>
        <v>#N/A</v>
      </c>
    </row>
    <row r="232" spans="2:26" ht="15" customHeight="1">
      <c r="B232" s="171">
        <v>2</v>
      </c>
      <c r="C232" s="191">
        <f ca="1">IFERROR(LARGE(Y214:Y220,B232),0)</f>
        <v>0</v>
      </c>
      <c r="D232" s="287" t="s">
        <v>207</v>
      </c>
      <c r="E232" s="314">
        <f ca="1">C231</f>
        <v>0</v>
      </c>
      <c r="F232" s="314">
        <f ca="1">C232</f>
        <v>0</v>
      </c>
      <c r="G232" s="547"/>
      <c r="H232" s="121"/>
      <c r="I232" s="171">
        <v>3</v>
      </c>
      <c r="J232" s="171">
        <v>3.31</v>
      </c>
      <c r="O232" s="196">
        <v>2</v>
      </c>
      <c r="P232" s="197" t="s">
        <v>190</v>
      </c>
      <c r="Q232" s="121"/>
      <c r="R232" s="121"/>
      <c r="S232" s="121"/>
      <c r="T232" s="121"/>
      <c r="U232" s="121"/>
      <c r="V232" s="124"/>
    </row>
    <row r="233" spans="2:26" ht="15" customHeight="1">
      <c r="B233" s="171">
        <v>3</v>
      </c>
      <c r="C233" s="194">
        <f ca="1">IFERROR(LARGE(Y214:Y220,B233),0)</f>
        <v>0</v>
      </c>
      <c r="D233" s="533" t="s">
        <v>277</v>
      </c>
      <c r="E233" s="170" t="s">
        <v>602</v>
      </c>
      <c r="F233" s="170" t="s">
        <v>603</v>
      </c>
      <c r="G233" s="170" t="s">
        <v>604</v>
      </c>
      <c r="H233" s="121"/>
      <c r="I233" s="171">
        <v>4</v>
      </c>
      <c r="J233" s="171">
        <v>2.87</v>
      </c>
      <c r="O233" s="196">
        <v>3</v>
      </c>
      <c r="P233" s="197" t="s">
        <v>268</v>
      </c>
      <c r="Q233" s="121"/>
      <c r="R233" s="121"/>
      <c r="S233" s="121"/>
      <c r="T233" s="121"/>
      <c r="U233" s="121"/>
      <c r="V233" s="124"/>
    </row>
    <row r="234" spans="2:26" ht="15" customHeight="1">
      <c r="B234" s="171">
        <v>4</v>
      </c>
      <c r="C234" s="194">
        <f ca="1">IFERROR(LARGE(Y214:Y220,B234),0)</f>
        <v>0</v>
      </c>
      <c r="D234" s="534"/>
      <c r="E234" s="171">
        <f ca="1">OFFSET(H213,MATCH(E232,Y214:Y220,0),0)/IF(OFFSET(I213,MATCH(E232,Y214:Y220,0),0)="",1,OFFSET(I213,MATCH(E232,Y214:Y220,0),0))</f>
        <v>9.9999999999999995E-7</v>
      </c>
      <c r="F234" s="171">
        <f ca="1">OFFSET(H213,MATCH(F232,Y214:Y220,0),0)/IF(OFFSET(I213,MATCH(F232,Y214:Y220,0),0)="",1,OFFSET(I213,MATCH(F232,Y214:Y220,0),0))</f>
        <v>9.9999999999999995E-7</v>
      </c>
      <c r="G234" s="314">
        <f ca="1">ABS(E234-F234)/(E234+F234)</f>
        <v>0</v>
      </c>
      <c r="H234" s="121"/>
      <c r="I234" s="171">
        <v>5</v>
      </c>
      <c r="J234" s="171">
        <v>2.65</v>
      </c>
      <c r="O234" s="196">
        <v>4</v>
      </c>
      <c r="P234" s="197" t="s">
        <v>269</v>
      </c>
      <c r="Q234" s="121"/>
      <c r="R234" s="121"/>
      <c r="S234" s="121"/>
      <c r="T234" s="121"/>
      <c r="U234" s="121"/>
      <c r="V234" s="124"/>
    </row>
    <row r="235" spans="2:26" ht="15" customHeight="1">
      <c r="B235" s="171">
        <v>5</v>
      </c>
      <c r="C235" s="194">
        <f ca="1">IFERROR(LARGE(Y214:Y220,B235),0)</f>
        <v>0</v>
      </c>
      <c r="D235" s="287" t="s">
        <v>168</v>
      </c>
      <c r="E235" s="160" t="e">
        <f ca="1">IF(AND(G230&lt;0.3,G231&lt;0.3),"사다리꼴","정규")</f>
        <v>#N/A</v>
      </c>
      <c r="H235" s="121"/>
      <c r="I235" s="171">
        <v>6</v>
      </c>
      <c r="J235" s="171">
        <v>2.52</v>
      </c>
      <c r="O235" s="196">
        <v>5</v>
      </c>
      <c r="P235" s="197" t="s">
        <v>201</v>
      </c>
      <c r="Q235" s="121"/>
      <c r="R235" s="121"/>
    </row>
    <row r="236" spans="2:26" ht="15" customHeight="1">
      <c r="B236" s="171">
        <v>6</v>
      </c>
      <c r="C236" s="194">
        <f ca="1">IFERROR(LARGE(Y214:Y220,B236),0)</f>
        <v>0</v>
      </c>
      <c r="D236" s="287" t="s">
        <v>209</v>
      </c>
      <c r="E236" s="171" t="e">
        <f ca="1">IF(E235="정규",IF(OR(V221="∞",V221&gt;=10),2,OFFSET(J229,MATCH(V221,I230:I239,0),0)),ROUND((1-SQRT((1-0.95)*(1-G234^2)))/SQRT((1+G234^2)/6),2))</f>
        <v>#N/A</v>
      </c>
      <c r="H236" s="121"/>
      <c r="I236" s="171">
        <v>7</v>
      </c>
      <c r="J236" s="171">
        <v>2.4300000000000002</v>
      </c>
      <c r="O236" s="196">
        <v>6</v>
      </c>
      <c r="P236" s="197" t="s">
        <v>271</v>
      </c>
      <c r="Q236" s="121"/>
      <c r="R236" s="121"/>
    </row>
    <row r="237" spans="2:26" ht="15" customHeight="1">
      <c r="B237" s="171">
        <v>7</v>
      </c>
      <c r="C237" s="194">
        <f ca="1">IFERROR(LARGE(Y214:Y220,B237),0)</f>
        <v>0</v>
      </c>
      <c r="D237" s="122"/>
      <c r="F237" s="121"/>
      <c r="G237" s="121"/>
      <c r="H237" s="121"/>
      <c r="I237" s="171">
        <v>8</v>
      </c>
      <c r="J237" s="171">
        <v>2.37</v>
      </c>
      <c r="O237" s="196">
        <v>7</v>
      </c>
      <c r="P237" s="197" t="s">
        <v>272</v>
      </c>
      <c r="Q237" s="121"/>
      <c r="R237" s="121"/>
    </row>
    <row r="238" spans="2:26" ht="15" customHeight="1">
      <c r="B238" s="171"/>
      <c r="C238" s="194"/>
      <c r="D238" s="122"/>
      <c r="I238" s="171">
        <v>9</v>
      </c>
      <c r="J238" s="171">
        <v>2.3199999999999998</v>
      </c>
      <c r="O238" s="196">
        <v>8</v>
      </c>
      <c r="P238" s="197" t="s">
        <v>274</v>
      </c>
      <c r="Q238" s="121"/>
      <c r="R238" s="121"/>
    </row>
    <row r="239" spans="2:26" ht="15" customHeight="1">
      <c r="B239" s="122"/>
      <c r="C239" s="122"/>
      <c r="D239" s="122"/>
      <c r="I239" s="171" t="s">
        <v>54</v>
      </c>
      <c r="J239" s="171">
        <v>2</v>
      </c>
      <c r="O239" s="196">
        <v>9</v>
      </c>
      <c r="P239" s="197" t="s">
        <v>275</v>
      </c>
      <c r="Q239" s="121"/>
      <c r="R239" s="121"/>
      <c r="S239" s="121"/>
      <c r="T239" s="121"/>
      <c r="U239" s="121"/>
      <c r="V239" s="124"/>
    </row>
    <row r="240" spans="2:26" ht="15" customHeight="1">
      <c r="B240" s="122"/>
      <c r="C240" s="122"/>
      <c r="D240" s="122"/>
      <c r="Q240" s="121"/>
      <c r="R240" s="121"/>
      <c r="S240" s="121"/>
      <c r="T240" s="121"/>
      <c r="U240" s="121"/>
      <c r="V240" s="124"/>
    </row>
    <row r="241" spans="1:32" ht="18" customHeight="1">
      <c r="A241" s="275" t="s">
        <v>555</v>
      </c>
    </row>
    <row r="242" spans="1:32" ht="15" customHeight="1">
      <c r="A242" s="118" t="s">
        <v>214</v>
      </c>
      <c r="B242" s="119"/>
      <c r="C242" s="119"/>
      <c r="D242" s="119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</row>
    <row r="243" spans="1:32" ht="24">
      <c r="B243" s="287" t="s">
        <v>154</v>
      </c>
      <c r="C243" s="287" t="s">
        <v>215</v>
      </c>
      <c r="D243" s="287" t="s">
        <v>216</v>
      </c>
      <c r="E243" s="287" t="s">
        <v>108</v>
      </c>
      <c r="F243" s="287" t="s">
        <v>62</v>
      </c>
      <c r="G243" s="287" t="s">
        <v>76</v>
      </c>
      <c r="H243" s="287" t="s">
        <v>60</v>
      </c>
      <c r="I243" s="287" t="s">
        <v>220</v>
      </c>
      <c r="J243" s="287" t="s">
        <v>221</v>
      </c>
      <c r="K243" s="287" t="s">
        <v>222</v>
      </c>
      <c r="L243" s="287" t="s">
        <v>472</v>
      </c>
      <c r="M243" s="287" t="s">
        <v>223</v>
      </c>
      <c r="N243" s="327" t="s">
        <v>666</v>
      </c>
      <c r="O243" s="287" t="s">
        <v>156</v>
      </c>
      <c r="P243" s="287" t="s">
        <v>224</v>
      </c>
      <c r="Q243" s="287" t="s">
        <v>157</v>
      </c>
      <c r="R243" s="287" t="s">
        <v>225</v>
      </c>
      <c r="S243" s="120"/>
      <c r="T243" s="120"/>
      <c r="U243" s="121"/>
    </row>
    <row r="244" spans="1:32" ht="15" customHeight="1">
      <c r="B244" s="171" t="e">
        <f>C244</f>
        <v>#DIV/0!</v>
      </c>
      <c r="C244" s="171" t="e">
        <f>AVERAGE(기본정보!B12:B13)</f>
        <v>#DIV/0!</v>
      </c>
      <c r="D244" s="171">
        <f>MIN(C250:C269)</f>
        <v>0</v>
      </c>
      <c r="E244" s="171">
        <f>MAX(C250:C269)</f>
        <v>0</v>
      </c>
      <c r="F244" s="171">
        <f>Length_5_R5!G4</f>
        <v>0</v>
      </c>
      <c r="G244" s="171">
        <f>Length_5_R5!H4</f>
        <v>0</v>
      </c>
      <c r="H244" s="171">
        <f>Length_5_R5!I4</f>
        <v>0</v>
      </c>
      <c r="I244" s="171">
        <f>IF(H244="inch",25.4,1)</f>
        <v>1</v>
      </c>
      <c r="J244" s="171">
        <f>MIN(T250:T269)</f>
        <v>0</v>
      </c>
      <c r="K244" s="171">
        <f>MAX(T250:T269)</f>
        <v>0</v>
      </c>
      <c r="L244" s="171" t="str">
        <f>TEXT(K244,IF(K244&gt;=1000,"# ###","G/표준"))</f>
        <v>0</v>
      </c>
      <c r="M244" s="171">
        <f>F244*I244</f>
        <v>0</v>
      </c>
      <c r="N244" s="171" t="str">
        <f ca="1">TEXT(M244,OFFSET(P289,MATCH(IFERROR(LEN(M244)-FIND(".",M244),0),O290:O299,0),0))</f>
        <v>0</v>
      </c>
      <c r="O244" s="171">
        <f>G244*I244</f>
        <v>0</v>
      </c>
      <c r="P244" s="171" t="e">
        <f ca="1">OFFSET(Length_5_R5!C3,MATCH($K244,$T250:$T269,0),0)</f>
        <v>#N/A</v>
      </c>
      <c r="Q244" s="171" t="e">
        <f ca="1">OFFSET(Length_5_R5!D3,MATCH($K244,$T250:$T269,0),0)</f>
        <v>#N/A</v>
      </c>
      <c r="R244" s="171" t="e">
        <f ca="1">OFFSET(Length_5_R5!E3,MATCH($K244,$T250:$T269,0),0)</f>
        <v>#N/A</v>
      </c>
      <c r="U244" s="121"/>
    </row>
    <row r="245" spans="1:32" ht="15" customHeight="1">
      <c r="B245" s="119"/>
      <c r="C245" s="119"/>
      <c r="D245" s="119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</row>
    <row r="246" spans="1:32" ht="15" customHeight="1">
      <c r="A246" s="118" t="s">
        <v>226</v>
      </c>
      <c r="C246" s="119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1"/>
      <c r="Y246" s="131" t="s">
        <v>227</v>
      </c>
    </row>
    <row r="247" spans="1:32" ht="15" customHeight="1">
      <c r="B247" s="543" t="s">
        <v>228</v>
      </c>
      <c r="C247" s="535" t="s">
        <v>92</v>
      </c>
      <c r="D247" s="535" t="s">
        <v>60</v>
      </c>
      <c r="E247" s="545" t="s">
        <v>550</v>
      </c>
      <c r="F247" s="545"/>
      <c r="G247" s="545"/>
      <c r="H247" s="545"/>
      <c r="I247" s="545"/>
      <c r="J247" s="545"/>
      <c r="K247" s="548" t="s">
        <v>230</v>
      </c>
      <c r="L247" s="287" t="s">
        <v>231</v>
      </c>
      <c r="M247" s="287" t="s">
        <v>183</v>
      </c>
      <c r="N247" s="538" t="s">
        <v>142</v>
      </c>
      <c r="O247" s="539"/>
      <c r="P247" s="540"/>
      <c r="Q247" s="287" t="s">
        <v>191</v>
      </c>
      <c r="R247" s="179" t="s">
        <v>195</v>
      </c>
      <c r="S247" s="287" t="s">
        <v>235</v>
      </c>
      <c r="T247" s="287" t="s">
        <v>92</v>
      </c>
      <c r="U247" s="287" t="s">
        <v>236</v>
      </c>
      <c r="V247" s="538" t="s">
        <v>237</v>
      </c>
      <c r="W247" s="540"/>
      <c r="X247" s="124"/>
      <c r="Y247" s="552" t="s">
        <v>88</v>
      </c>
      <c r="Z247" s="553"/>
      <c r="AA247" s="554" t="s">
        <v>239</v>
      </c>
      <c r="AB247" s="555"/>
      <c r="AC247" s="555"/>
      <c r="AD247" s="555"/>
      <c r="AE247" s="555"/>
      <c r="AF247" s="555"/>
    </row>
    <row r="248" spans="1:32" ht="15" customHeight="1">
      <c r="B248" s="543"/>
      <c r="C248" s="544"/>
      <c r="D248" s="544"/>
      <c r="E248" s="180" t="s">
        <v>240</v>
      </c>
      <c r="F248" s="289" t="s">
        <v>241</v>
      </c>
      <c r="G248" s="180" t="s">
        <v>109</v>
      </c>
      <c r="H248" s="289" t="s">
        <v>110</v>
      </c>
      <c r="I248" s="180" t="s">
        <v>111</v>
      </c>
      <c r="J248" s="289" t="s">
        <v>242</v>
      </c>
      <c r="K248" s="549"/>
      <c r="L248" s="287" t="s">
        <v>243</v>
      </c>
      <c r="M248" s="287" t="s">
        <v>244</v>
      </c>
      <c r="N248" s="287" t="s">
        <v>245</v>
      </c>
      <c r="O248" s="287" t="s">
        <v>246</v>
      </c>
      <c r="P248" s="287" t="s">
        <v>247</v>
      </c>
      <c r="Q248" s="287" t="s">
        <v>248</v>
      </c>
      <c r="R248" s="287" t="s">
        <v>249</v>
      </c>
      <c r="S248" s="287" t="s">
        <v>250</v>
      </c>
      <c r="T248" s="287" t="s">
        <v>251</v>
      </c>
      <c r="U248" s="287" t="s">
        <v>252</v>
      </c>
      <c r="V248" s="287" t="s">
        <v>236</v>
      </c>
      <c r="W248" s="287" t="s">
        <v>89</v>
      </c>
      <c r="X248" s="124"/>
      <c r="Y248" s="212" t="s">
        <v>254</v>
      </c>
      <c r="Z248" s="212" t="s">
        <v>255</v>
      </c>
      <c r="AA248" s="287" t="s">
        <v>119</v>
      </c>
      <c r="AB248" s="286" t="s">
        <v>236</v>
      </c>
      <c r="AC248" s="287" t="s">
        <v>89</v>
      </c>
      <c r="AD248" s="211" t="s">
        <v>88</v>
      </c>
      <c r="AE248" s="211" t="s">
        <v>257</v>
      </c>
      <c r="AF248" s="211" t="s">
        <v>208</v>
      </c>
    </row>
    <row r="249" spans="1:32" ht="15" customHeight="1">
      <c r="B249" s="543"/>
      <c r="C249" s="536"/>
      <c r="D249" s="536"/>
      <c r="E249" s="289">
        <f>H244</f>
        <v>0</v>
      </c>
      <c r="F249" s="289">
        <f>E249</f>
        <v>0</v>
      </c>
      <c r="G249" s="289">
        <f>F249</f>
        <v>0</v>
      </c>
      <c r="H249" s="289">
        <f>G249</f>
        <v>0</v>
      </c>
      <c r="I249" s="289">
        <f>H249</f>
        <v>0</v>
      </c>
      <c r="J249" s="289">
        <f>I249</f>
        <v>0</v>
      </c>
      <c r="K249" s="287" t="s">
        <v>177</v>
      </c>
      <c r="L249" s="287" t="s">
        <v>177</v>
      </c>
      <c r="M249" s="287" t="s">
        <v>177</v>
      </c>
      <c r="N249" s="213" t="s">
        <v>187</v>
      </c>
      <c r="O249" s="213" t="s">
        <v>187</v>
      </c>
      <c r="P249" s="213" t="s">
        <v>187</v>
      </c>
      <c r="Q249" s="213" t="s">
        <v>192</v>
      </c>
      <c r="R249" s="213" t="s">
        <v>187</v>
      </c>
      <c r="S249" s="213" t="s">
        <v>192</v>
      </c>
      <c r="T249" s="287" t="s">
        <v>177</v>
      </c>
      <c r="U249" s="287" t="s">
        <v>177</v>
      </c>
      <c r="V249" s="287" t="s">
        <v>177</v>
      </c>
      <c r="W249" s="287" t="s">
        <v>177</v>
      </c>
      <c r="X249" s="124"/>
      <c r="Y249" s="212" t="s">
        <v>177</v>
      </c>
      <c r="Z249" s="212" t="s">
        <v>177</v>
      </c>
      <c r="AA249" s="287" t="s">
        <v>177</v>
      </c>
      <c r="AB249" s="287" t="s">
        <v>177</v>
      </c>
      <c r="AC249" s="287" t="s">
        <v>177</v>
      </c>
      <c r="AD249" s="211" t="s">
        <v>177</v>
      </c>
      <c r="AE249" s="240">
        <f>IF(TYPE(MATCH("FAIL",AE250:AE269,0))=16,0,1)</f>
        <v>0</v>
      </c>
      <c r="AF249" s="211" t="s">
        <v>177</v>
      </c>
    </row>
    <row r="250" spans="1:32" ht="15" customHeight="1">
      <c r="B250" s="177" t="b">
        <f>IF(TRIM(Length_5_R5!A4)="",FALSE,TRUE)</f>
        <v>0</v>
      </c>
      <c r="C250" s="171" t="str">
        <f>IF($B250=FALSE,"",VALUE(Length_5_R5!A4))</f>
        <v/>
      </c>
      <c r="D250" s="171" t="str">
        <f>IF($B250=FALSE,"",Length_5_R5!B4)</f>
        <v/>
      </c>
      <c r="E250" s="177" t="str">
        <f>IF(B250=FALSE,"",Length_5_R5!M4)</f>
        <v/>
      </c>
      <c r="F250" s="177" t="str">
        <f>IF(B250=FALSE,"",Length_5_R5!N4)</f>
        <v/>
      </c>
      <c r="G250" s="177" t="str">
        <f>IF(B250=FALSE,"",Length_5_R5!O4)</f>
        <v/>
      </c>
      <c r="H250" s="177" t="str">
        <f>IF(B250=FALSE,"",Length_5_R5!P4)</f>
        <v/>
      </c>
      <c r="I250" s="177" t="str">
        <f>IF(B250=FALSE,"",Length_5_R5!Q4)</f>
        <v/>
      </c>
      <c r="J250" s="171" t="str">
        <f t="shared" ref="J250:J269" si="92">IF(B250=FALSE,"",AVERAGE(E250:I250))</f>
        <v/>
      </c>
      <c r="K250" s="181" t="str">
        <f t="shared" ref="K250:K269" si="93">IF(B250=FALSE,"",STDEV(E250:I250)*I$244)</f>
        <v/>
      </c>
      <c r="L250" s="182" t="str">
        <f>IF(B250=FALSE,"",Length_5_R5!D27)</f>
        <v/>
      </c>
      <c r="M250" s="183" t="str">
        <f>IF(B250=FALSE,"",Calcu!J250*I$244)</f>
        <v/>
      </c>
      <c r="N250" s="184" t="str">
        <f t="shared" ref="N250:N269" si="94">IF(B250=FALSE,"",8*10^-6)</f>
        <v/>
      </c>
      <c r="O250" s="184" t="str">
        <f>IF(B250=FALSE,"",Length_5_R5!K27)</f>
        <v/>
      </c>
      <c r="P250" s="184" t="str">
        <f t="shared" ref="P250:P269" si="95">IF(B250=FALSE,"",AVERAGE(N250:O250))</f>
        <v/>
      </c>
      <c r="Q250" s="171" t="str">
        <f t="shared" ref="Q250:Q269" si="96">IF(B250=FALSE,"",B$244-C$244)</f>
        <v/>
      </c>
      <c r="R250" s="171" t="str">
        <f t="shared" ref="R250:R269" si="97">IF(B250=FALSE,"",N250-O250)</f>
        <v/>
      </c>
      <c r="S250" s="256" t="str">
        <f t="shared" ref="S250:S269" si="98">IF(B250=FALSE,"",AVERAGE(B$244:C$244)-20)</f>
        <v/>
      </c>
      <c r="T250" s="185" t="str">
        <f t="shared" ref="T250:T269" si="99">IF(B250=FALSE,"",C250*I$244)</f>
        <v/>
      </c>
      <c r="U250" s="186" t="str">
        <f t="shared" ref="U250:U269" si="100">IF(B250=FALSE,"",L250-M250-(P250*Q250+R250*S250)*T250)</f>
        <v/>
      </c>
      <c r="V250" s="171" t="str">
        <f>IF($B250=FALSE,"",ROUND(U250,$L$285))</f>
        <v/>
      </c>
      <c r="W250" s="171" t="str">
        <f>IF($B250=FALSE,"",ROUND(T250+V250,$L$285))</f>
        <v/>
      </c>
      <c r="X250" s="124"/>
      <c r="Y250" s="171">
        <f>IF(Length_5_R5!J4&lt;0,ROUNDUP(Length_5_R5!J4*I$244,$L$285),ROUNDDOWN(Length_5_R5!J4*I$244,$L$285))</f>
        <v>0</v>
      </c>
      <c r="Z250" s="171">
        <f>IF(Length_5_R5!K4&lt;0,ROUNDDOWN(Length_5_R5!K4*I$244,$L$285),ROUNDUP(Length_5_R5!K4*I$244,$L$285))</f>
        <v>0</v>
      </c>
      <c r="AA250" s="171" t="e">
        <f t="shared" ref="AA250:AA269" ca="1" si="101">TEXT(T250,IF(T250&gt;=1000,"# ##","")&amp;$O$285)</f>
        <v>#N/A</v>
      </c>
      <c r="AB250" s="174" t="e">
        <f t="shared" ref="AB250:AB269" ca="1" si="102">TEXT(V250,$O$285)</f>
        <v>#N/A</v>
      </c>
      <c r="AC250" s="171" t="e">
        <f t="shared" ref="AC250:AC269" ca="1" si="103">TEXT(W250,IF(W250&gt;=1000,"# ##","")&amp;$O$285)</f>
        <v>#N/A</v>
      </c>
      <c r="AD250" s="171" t="e">
        <f t="shared" ref="AD250:AD269" ca="1" si="104">"± "&amp;TEXT(Z250-T250,O$285)</f>
        <v>#VALUE!</v>
      </c>
      <c r="AE250" s="171" t="str">
        <f>IF($B250=FALSE,"",IF(AND(Y250&lt;=W250,W250&lt;=Z250),"PASS","FAIL"))</f>
        <v/>
      </c>
      <c r="AF250" s="171" t="e">
        <f ca="1">S$285</f>
        <v>#N/A</v>
      </c>
    </row>
    <row r="251" spans="1:32" ht="15" customHeight="1">
      <c r="B251" s="177" t="b">
        <f>IF(TRIM(Length_5_R5!A5)="",FALSE,TRUE)</f>
        <v>0</v>
      </c>
      <c r="C251" s="171" t="str">
        <f>IF($B251=FALSE,"",VALUE(Length_5_R5!A5))</f>
        <v/>
      </c>
      <c r="D251" s="171" t="str">
        <f>IF($B251=FALSE,"",Length_5_R5!B5)</f>
        <v/>
      </c>
      <c r="E251" s="177" t="str">
        <f>IF(B251=FALSE,"",Length_5_R5!M5)</f>
        <v/>
      </c>
      <c r="F251" s="177" t="str">
        <f>IF(B251=FALSE,"",Length_5_R5!N5)</f>
        <v/>
      </c>
      <c r="G251" s="177" t="str">
        <f>IF(B251=FALSE,"",Length_5_R5!O5)</f>
        <v/>
      </c>
      <c r="H251" s="177" t="str">
        <f>IF(B251=FALSE,"",Length_5_R5!P5)</f>
        <v/>
      </c>
      <c r="I251" s="177" t="str">
        <f>IF(B251=FALSE,"",Length_5_R5!Q5)</f>
        <v/>
      </c>
      <c r="J251" s="171" t="str">
        <f t="shared" si="92"/>
        <v/>
      </c>
      <c r="K251" s="181" t="str">
        <f t="shared" si="93"/>
        <v/>
      </c>
      <c r="L251" s="182" t="str">
        <f>IF(B251=FALSE,"",Length_5_R5!D28)</f>
        <v/>
      </c>
      <c r="M251" s="183" t="str">
        <f>IF(B251=FALSE,"",Calcu!J251*I$244)</f>
        <v/>
      </c>
      <c r="N251" s="184" t="str">
        <f t="shared" si="94"/>
        <v/>
      </c>
      <c r="O251" s="184" t="str">
        <f>IF(B251=FALSE,"",Length_5_R5!K28)</f>
        <v/>
      </c>
      <c r="P251" s="184" t="str">
        <f t="shared" si="95"/>
        <v/>
      </c>
      <c r="Q251" s="171" t="str">
        <f t="shared" si="96"/>
        <v/>
      </c>
      <c r="R251" s="171" t="str">
        <f t="shared" si="97"/>
        <v/>
      </c>
      <c r="S251" s="256" t="str">
        <f t="shared" si="98"/>
        <v/>
      </c>
      <c r="T251" s="185" t="str">
        <f t="shared" si="99"/>
        <v/>
      </c>
      <c r="U251" s="186" t="str">
        <f t="shared" si="100"/>
        <v/>
      </c>
      <c r="V251" s="171" t="str">
        <f t="shared" ref="V251:V269" si="105">IF($B251=FALSE,"",ROUND(U251,$L$285))</f>
        <v/>
      </c>
      <c r="W251" s="171" t="str">
        <f t="shared" ref="W251:W269" si="106">IF($B251=FALSE,"",ROUND(T251+V251,$L$285))</f>
        <v/>
      </c>
      <c r="X251" s="124"/>
      <c r="Y251" s="171">
        <f>IF(Length_5_R5!J5&lt;0,ROUNDUP(Length_5_R5!J5*I$244,$L$285),ROUNDDOWN(Length_5_R5!J5*I$244,$L$285))</f>
        <v>0</v>
      </c>
      <c r="Z251" s="171">
        <f>IF(Length_5_R5!K5&lt;0,ROUNDDOWN(Length_5_R5!K5*I$244,$L$285),ROUNDUP(Length_5_R5!K5*I$244,$L$285))</f>
        <v>0</v>
      </c>
      <c r="AA251" s="171" t="e">
        <f t="shared" ca="1" si="101"/>
        <v>#N/A</v>
      </c>
      <c r="AB251" s="174" t="e">
        <f t="shared" ca="1" si="102"/>
        <v>#N/A</v>
      </c>
      <c r="AC251" s="171" t="e">
        <f t="shared" ca="1" si="103"/>
        <v>#N/A</v>
      </c>
      <c r="AD251" s="171" t="e">
        <f t="shared" ca="1" si="104"/>
        <v>#VALUE!</v>
      </c>
      <c r="AE251" s="171" t="str">
        <f t="shared" ref="AE251:AE269" si="107">IF($B251=FALSE,"",IF(AND(Y251&lt;=W251,W251&lt;=Z251),"PASS","FAIL"))</f>
        <v/>
      </c>
      <c r="AF251" s="171" t="e">
        <f t="shared" ref="AF251:AF269" ca="1" si="108">S$285</f>
        <v>#N/A</v>
      </c>
    </row>
    <row r="252" spans="1:32" ht="15" customHeight="1">
      <c r="B252" s="177" t="b">
        <f>IF(TRIM(Length_5_R5!A6)="",FALSE,TRUE)</f>
        <v>0</v>
      </c>
      <c r="C252" s="171" t="str">
        <f>IF($B252=FALSE,"",VALUE(Length_5_R5!A6))</f>
        <v/>
      </c>
      <c r="D252" s="171" t="str">
        <f>IF($B252=FALSE,"",Length_5_R5!B6)</f>
        <v/>
      </c>
      <c r="E252" s="177" t="str">
        <f>IF(B252=FALSE,"",Length_5_R5!M6)</f>
        <v/>
      </c>
      <c r="F252" s="177" t="str">
        <f>IF(B252=FALSE,"",Length_5_R5!N6)</f>
        <v/>
      </c>
      <c r="G252" s="177" t="str">
        <f>IF(B252=FALSE,"",Length_5_R5!O6)</f>
        <v/>
      </c>
      <c r="H252" s="177" t="str">
        <f>IF(B252=FALSE,"",Length_5_R5!P6)</f>
        <v/>
      </c>
      <c r="I252" s="177" t="str">
        <f>IF(B252=FALSE,"",Length_5_R5!Q6)</f>
        <v/>
      </c>
      <c r="J252" s="171" t="str">
        <f t="shared" si="92"/>
        <v/>
      </c>
      <c r="K252" s="181" t="str">
        <f t="shared" si="93"/>
        <v/>
      </c>
      <c r="L252" s="182" t="str">
        <f>IF(B252=FALSE,"",Length_5_R5!D29)</f>
        <v/>
      </c>
      <c r="M252" s="183" t="str">
        <f>IF(B252=FALSE,"",Calcu!J252*I$244)</f>
        <v/>
      </c>
      <c r="N252" s="184" t="str">
        <f t="shared" si="94"/>
        <v/>
      </c>
      <c r="O252" s="184" t="str">
        <f>IF(B252=FALSE,"",Length_5_R5!K29)</f>
        <v/>
      </c>
      <c r="P252" s="184" t="str">
        <f t="shared" si="95"/>
        <v/>
      </c>
      <c r="Q252" s="171" t="str">
        <f t="shared" si="96"/>
        <v/>
      </c>
      <c r="R252" s="171" t="str">
        <f t="shared" si="97"/>
        <v/>
      </c>
      <c r="S252" s="256" t="str">
        <f t="shared" si="98"/>
        <v/>
      </c>
      <c r="T252" s="185" t="str">
        <f t="shared" si="99"/>
        <v/>
      </c>
      <c r="U252" s="186" t="str">
        <f t="shared" si="100"/>
        <v/>
      </c>
      <c r="V252" s="171" t="str">
        <f t="shared" si="105"/>
        <v/>
      </c>
      <c r="W252" s="171" t="str">
        <f t="shared" si="106"/>
        <v/>
      </c>
      <c r="X252" s="124"/>
      <c r="Y252" s="171">
        <f>IF(Length_5_R5!J6&lt;0,ROUNDUP(Length_5_R5!J6*I$244,$L$285),ROUNDDOWN(Length_5_R5!J6*I$244,$L$285))</f>
        <v>0</v>
      </c>
      <c r="Z252" s="171">
        <f>IF(Length_5_R5!K6&lt;0,ROUNDDOWN(Length_5_R5!K6*I$244,$L$285),ROUNDUP(Length_5_R5!K6*I$244,$L$285))</f>
        <v>0</v>
      </c>
      <c r="AA252" s="171" t="e">
        <f t="shared" ca="1" si="101"/>
        <v>#N/A</v>
      </c>
      <c r="AB252" s="174" t="e">
        <f t="shared" ca="1" si="102"/>
        <v>#N/A</v>
      </c>
      <c r="AC252" s="171" t="e">
        <f t="shared" ca="1" si="103"/>
        <v>#N/A</v>
      </c>
      <c r="AD252" s="171" t="e">
        <f t="shared" ca="1" si="104"/>
        <v>#VALUE!</v>
      </c>
      <c r="AE252" s="171" t="str">
        <f t="shared" si="107"/>
        <v/>
      </c>
      <c r="AF252" s="171" t="e">
        <f t="shared" ca="1" si="108"/>
        <v>#N/A</v>
      </c>
    </row>
    <row r="253" spans="1:32" ht="15" customHeight="1">
      <c r="B253" s="177" t="b">
        <f>IF(TRIM(Length_5_R5!A7)="",FALSE,TRUE)</f>
        <v>0</v>
      </c>
      <c r="C253" s="171" t="str">
        <f>IF($B253=FALSE,"",VALUE(Length_5_R5!A7))</f>
        <v/>
      </c>
      <c r="D253" s="171" t="str">
        <f>IF($B253=FALSE,"",Length_5_R5!B7)</f>
        <v/>
      </c>
      <c r="E253" s="177" t="str">
        <f>IF(B253=FALSE,"",Length_5_R5!M7)</f>
        <v/>
      </c>
      <c r="F253" s="177" t="str">
        <f>IF(B253=FALSE,"",Length_5_R5!N7)</f>
        <v/>
      </c>
      <c r="G253" s="177" t="str">
        <f>IF(B253=FALSE,"",Length_5_R5!O7)</f>
        <v/>
      </c>
      <c r="H253" s="177" t="str">
        <f>IF(B253=FALSE,"",Length_5_R5!P7)</f>
        <v/>
      </c>
      <c r="I253" s="177" t="str">
        <f>IF(B253=FALSE,"",Length_5_R5!Q7)</f>
        <v/>
      </c>
      <c r="J253" s="171" t="str">
        <f t="shared" si="92"/>
        <v/>
      </c>
      <c r="K253" s="181" t="str">
        <f t="shared" si="93"/>
        <v/>
      </c>
      <c r="L253" s="182" t="str">
        <f>IF(B253=FALSE,"",Length_5_R5!D30)</f>
        <v/>
      </c>
      <c r="M253" s="183" t="str">
        <f>IF(B253=FALSE,"",Calcu!J253*I$244)</f>
        <v/>
      </c>
      <c r="N253" s="184" t="str">
        <f t="shared" si="94"/>
        <v/>
      </c>
      <c r="O253" s="184" t="str">
        <f>IF(B253=FALSE,"",Length_5_R5!K30)</f>
        <v/>
      </c>
      <c r="P253" s="184" t="str">
        <f t="shared" si="95"/>
        <v/>
      </c>
      <c r="Q253" s="171" t="str">
        <f t="shared" si="96"/>
        <v/>
      </c>
      <c r="R253" s="171" t="str">
        <f t="shared" si="97"/>
        <v/>
      </c>
      <c r="S253" s="256" t="str">
        <f t="shared" si="98"/>
        <v/>
      </c>
      <c r="T253" s="185" t="str">
        <f t="shared" si="99"/>
        <v/>
      </c>
      <c r="U253" s="186" t="str">
        <f t="shared" si="100"/>
        <v/>
      </c>
      <c r="V253" s="171" t="str">
        <f t="shared" si="105"/>
        <v/>
      </c>
      <c r="W253" s="171" t="str">
        <f t="shared" si="106"/>
        <v/>
      </c>
      <c r="X253" s="124"/>
      <c r="Y253" s="171">
        <f>IF(Length_5_R5!J7&lt;0,ROUNDUP(Length_5_R5!J7*I$244,$L$285),ROUNDDOWN(Length_5_R5!J7*I$244,$L$285))</f>
        <v>0</v>
      </c>
      <c r="Z253" s="171">
        <f>IF(Length_5_R5!K7&lt;0,ROUNDDOWN(Length_5_R5!K7*I$244,$L$285),ROUNDUP(Length_5_R5!K7*I$244,$L$285))</f>
        <v>0</v>
      </c>
      <c r="AA253" s="171" t="e">
        <f t="shared" ca="1" si="101"/>
        <v>#N/A</v>
      </c>
      <c r="AB253" s="174" t="e">
        <f t="shared" ca="1" si="102"/>
        <v>#N/A</v>
      </c>
      <c r="AC253" s="171" t="e">
        <f t="shared" ca="1" si="103"/>
        <v>#N/A</v>
      </c>
      <c r="AD253" s="171" t="e">
        <f t="shared" ca="1" si="104"/>
        <v>#VALUE!</v>
      </c>
      <c r="AE253" s="171" t="str">
        <f t="shared" si="107"/>
        <v/>
      </c>
      <c r="AF253" s="171" t="e">
        <f t="shared" ca="1" si="108"/>
        <v>#N/A</v>
      </c>
    </row>
    <row r="254" spans="1:32" ht="15" customHeight="1">
      <c r="B254" s="177" t="b">
        <f>IF(TRIM(Length_5_R5!A8)="",FALSE,TRUE)</f>
        <v>0</v>
      </c>
      <c r="C254" s="171" t="str">
        <f>IF($B254=FALSE,"",VALUE(Length_5_R5!A8))</f>
        <v/>
      </c>
      <c r="D254" s="171" t="str">
        <f>IF($B254=FALSE,"",Length_5_R5!B8)</f>
        <v/>
      </c>
      <c r="E254" s="177" t="str">
        <f>IF(B254=FALSE,"",Length_5_R5!M8)</f>
        <v/>
      </c>
      <c r="F254" s="177" t="str">
        <f>IF(B254=FALSE,"",Length_5_R5!N8)</f>
        <v/>
      </c>
      <c r="G254" s="177" t="str">
        <f>IF(B254=FALSE,"",Length_5_R5!O8)</f>
        <v/>
      </c>
      <c r="H254" s="177" t="str">
        <f>IF(B254=FALSE,"",Length_5_R5!P8)</f>
        <v/>
      </c>
      <c r="I254" s="177" t="str">
        <f>IF(B254=FALSE,"",Length_5_R5!Q8)</f>
        <v/>
      </c>
      <c r="J254" s="171" t="str">
        <f t="shared" si="92"/>
        <v/>
      </c>
      <c r="K254" s="181" t="str">
        <f t="shared" si="93"/>
        <v/>
      </c>
      <c r="L254" s="182" t="str">
        <f>IF(B254=FALSE,"",Length_5_R5!D31)</f>
        <v/>
      </c>
      <c r="M254" s="183" t="str">
        <f>IF(B254=FALSE,"",Calcu!J254*I$244)</f>
        <v/>
      </c>
      <c r="N254" s="184" t="str">
        <f t="shared" si="94"/>
        <v/>
      </c>
      <c r="O254" s="184" t="str">
        <f>IF(B254=FALSE,"",Length_5_R5!K31)</f>
        <v/>
      </c>
      <c r="P254" s="184" t="str">
        <f t="shared" si="95"/>
        <v/>
      </c>
      <c r="Q254" s="171" t="str">
        <f t="shared" si="96"/>
        <v/>
      </c>
      <c r="R254" s="171" t="str">
        <f t="shared" si="97"/>
        <v/>
      </c>
      <c r="S254" s="256" t="str">
        <f t="shared" si="98"/>
        <v/>
      </c>
      <c r="T254" s="185" t="str">
        <f t="shared" si="99"/>
        <v/>
      </c>
      <c r="U254" s="186" t="str">
        <f t="shared" si="100"/>
        <v/>
      </c>
      <c r="V254" s="171" t="str">
        <f t="shared" si="105"/>
        <v/>
      </c>
      <c r="W254" s="171" t="str">
        <f t="shared" si="106"/>
        <v/>
      </c>
      <c r="X254" s="124"/>
      <c r="Y254" s="171">
        <f>IF(Length_5_R5!J8&lt;0,ROUNDUP(Length_5_R5!J8*I$244,$L$285),ROUNDDOWN(Length_5_R5!J8*I$244,$L$285))</f>
        <v>0</v>
      </c>
      <c r="Z254" s="171">
        <f>IF(Length_5_R5!K8&lt;0,ROUNDDOWN(Length_5_R5!K8*I$244,$L$285),ROUNDUP(Length_5_R5!K8*I$244,$L$285))</f>
        <v>0</v>
      </c>
      <c r="AA254" s="171" t="e">
        <f t="shared" ca="1" si="101"/>
        <v>#N/A</v>
      </c>
      <c r="AB254" s="174" t="e">
        <f t="shared" ca="1" si="102"/>
        <v>#N/A</v>
      </c>
      <c r="AC254" s="171" t="e">
        <f t="shared" ca="1" si="103"/>
        <v>#N/A</v>
      </c>
      <c r="AD254" s="171" t="e">
        <f t="shared" ca="1" si="104"/>
        <v>#VALUE!</v>
      </c>
      <c r="AE254" s="171" t="str">
        <f t="shared" si="107"/>
        <v/>
      </c>
      <c r="AF254" s="171" t="e">
        <f t="shared" ca="1" si="108"/>
        <v>#N/A</v>
      </c>
    </row>
    <row r="255" spans="1:32" ht="15" customHeight="1">
      <c r="B255" s="177" t="b">
        <f>IF(TRIM(Length_5_R5!A9)="",FALSE,TRUE)</f>
        <v>0</v>
      </c>
      <c r="C255" s="171" t="str">
        <f>IF($B255=FALSE,"",VALUE(Length_5_R5!A9))</f>
        <v/>
      </c>
      <c r="D255" s="171" t="str">
        <f>IF($B255=FALSE,"",Length_5_R5!B9)</f>
        <v/>
      </c>
      <c r="E255" s="177" t="str">
        <f>IF(B255=FALSE,"",Length_5_R5!M9)</f>
        <v/>
      </c>
      <c r="F255" s="177" t="str">
        <f>IF(B255=FALSE,"",Length_5_R5!N9)</f>
        <v/>
      </c>
      <c r="G255" s="177" t="str">
        <f>IF(B255=FALSE,"",Length_5_R5!O9)</f>
        <v/>
      </c>
      <c r="H255" s="177" t="str">
        <f>IF(B255=FALSE,"",Length_5_R5!P9)</f>
        <v/>
      </c>
      <c r="I255" s="177" t="str">
        <f>IF(B255=FALSE,"",Length_5_R5!Q9)</f>
        <v/>
      </c>
      <c r="J255" s="171" t="str">
        <f t="shared" si="92"/>
        <v/>
      </c>
      <c r="K255" s="181" t="str">
        <f t="shared" si="93"/>
        <v/>
      </c>
      <c r="L255" s="182" t="str">
        <f>IF(B255=FALSE,"",Length_5_R5!D32)</f>
        <v/>
      </c>
      <c r="M255" s="183" t="str">
        <f>IF(B255=FALSE,"",Calcu!J255*I$244)</f>
        <v/>
      </c>
      <c r="N255" s="184" t="str">
        <f t="shared" si="94"/>
        <v/>
      </c>
      <c r="O255" s="184" t="str">
        <f>IF(B255=FALSE,"",Length_5_R5!K32)</f>
        <v/>
      </c>
      <c r="P255" s="184" t="str">
        <f t="shared" si="95"/>
        <v/>
      </c>
      <c r="Q255" s="171" t="str">
        <f t="shared" si="96"/>
        <v/>
      </c>
      <c r="R255" s="171" t="str">
        <f t="shared" si="97"/>
        <v/>
      </c>
      <c r="S255" s="256" t="str">
        <f t="shared" si="98"/>
        <v/>
      </c>
      <c r="T255" s="185" t="str">
        <f t="shared" si="99"/>
        <v/>
      </c>
      <c r="U255" s="186" t="str">
        <f t="shared" si="100"/>
        <v/>
      </c>
      <c r="V255" s="171" t="str">
        <f t="shared" si="105"/>
        <v/>
      </c>
      <c r="W255" s="171" t="str">
        <f t="shared" si="106"/>
        <v/>
      </c>
      <c r="X255" s="124"/>
      <c r="Y255" s="171">
        <f>IF(Length_5_R5!J9&lt;0,ROUNDUP(Length_5_R5!J9*I$244,$L$285),ROUNDDOWN(Length_5_R5!J9*I$244,$L$285))</f>
        <v>0</v>
      </c>
      <c r="Z255" s="171">
        <f>IF(Length_5_R5!K9&lt;0,ROUNDDOWN(Length_5_R5!K9*I$244,$L$285),ROUNDUP(Length_5_R5!K9*I$244,$L$285))</f>
        <v>0</v>
      </c>
      <c r="AA255" s="171" t="e">
        <f t="shared" ca="1" si="101"/>
        <v>#N/A</v>
      </c>
      <c r="AB255" s="174" t="e">
        <f t="shared" ca="1" si="102"/>
        <v>#N/A</v>
      </c>
      <c r="AC255" s="171" t="e">
        <f t="shared" ca="1" si="103"/>
        <v>#N/A</v>
      </c>
      <c r="AD255" s="171" t="e">
        <f t="shared" ca="1" si="104"/>
        <v>#VALUE!</v>
      </c>
      <c r="AE255" s="171" t="str">
        <f t="shared" si="107"/>
        <v/>
      </c>
      <c r="AF255" s="171" t="e">
        <f t="shared" ca="1" si="108"/>
        <v>#N/A</v>
      </c>
    </row>
    <row r="256" spans="1:32" ht="15" customHeight="1">
      <c r="B256" s="177" t="b">
        <f>IF(TRIM(Length_5_R5!A10)="",FALSE,TRUE)</f>
        <v>0</v>
      </c>
      <c r="C256" s="171" t="str">
        <f>IF($B256=FALSE,"",VALUE(Length_5_R5!A10))</f>
        <v/>
      </c>
      <c r="D256" s="171" t="str">
        <f>IF($B256=FALSE,"",Length_5_R5!B10)</f>
        <v/>
      </c>
      <c r="E256" s="177" t="str">
        <f>IF(B256=FALSE,"",Length_5_R5!M10)</f>
        <v/>
      </c>
      <c r="F256" s="177" t="str">
        <f>IF(B256=FALSE,"",Length_5_R5!N10)</f>
        <v/>
      </c>
      <c r="G256" s="177" t="str">
        <f>IF(B256=FALSE,"",Length_5_R5!O10)</f>
        <v/>
      </c>
      <c r="H256" s="177" t="str">
        <f>IF(B256=FALSE,"",Length_5_R5!P10)</f>
        <v/>
      </c>
      <c r="I256" s="177" t="str">
        <f>IF(B256=FALSE,"",Length_5_R5!Q10)</f>
        <v/>
      </c>
      <c r="J256" s="171" t="str">
        <f t="shared" si="92"/>
        <v/>
      </c>
      <c r="K256" s="181" t="str">
        <f t="shared" si="93"/>
        <v/>
      </c>
      <c r="L256" s="182" t="str">
        <f>IF(B256=FALSE,"",Length_5_R5!D33)</f>
        <v/>
      </c>
      <c r="M256" s="183" t="str">
        <f>IF(B256=FALSE,"",Calcu!J256*I$244)</f>
        <v/>
      </c>
      <c r="N256" s="184" t="str">
        <f t="shared" si="94"/>
        <v/>
      </c>
      <c r="O256" s="184" t="str">
        <f>IF(B256=FALSE,"",Length_5_R5!K33)</f>
        <v/>
      </c>
      <c r="P256" s="184" t="str">
        <f t="shared" si="95"/>
        <v/>
      </c>
      <c r="Q256" s="171" t="str">
        <f t="shared" si="96"/>
        <v/>
      </c>
      <c r="R256" s="171" t="str">
        <f t="shared" si="97"/>
        <v/>
      </c>
      <c r="S256" s="256" t="str">
        <f t="shared" si="98"/>
        <v/>
      </c>
      <c r="T256" s="185" t="str">
        <f t="shared" si="99"/>
        <v/>
      </c>
      <c r="U256" s="186" t="str">
        <f t="shared" si="100"/>
        <v/>
      </c>
      <c r="V256" s="171" t="str">
        <f t="shared" si="105"/>
        <v/>
      </c>
      <c r="W256" s="171" t="str">
        <f t="shared" si="106"/>
        <v/>
      </c>
      <c r="X256" s="124"/>
      <c r="Y256" s="171">
        <f>IF(Length_5_R5!J10&lt;0,ROUNDUP(Length_5_R5!J10*I$244,$L$285),ROUNDDOWN(Length_5_R5!J10*I$244,$L$285))</f>
        <v>0</v>
      </c>
      <c r="Z256" s="171">
        <f>IF(Length_5_R5!K10&lt;0,ROUNDDOWN(Length_5_R5!K10*I$244,$L$285),ROUNDUP(Length_5_R5!K10*I$244,$L$285))</f>
        <v>0</v>
      </c>
      <c r="AA256" s="171" t="e">
        <f t="shared" ca="1" si="101"/>
        <v>#N/A</v>
      </c>
      <c r="AB256" s="174" t="e">
        <f t="shared" ca="1" si="102"/>
        <v>#N/A</v>
      </c>
      <c r="AC256" s="171" t="e">
        <f t="shared" ca="1" si="103"/>
        <v>#N/A</v>
      </c>
      <c r="AD256" s="171" t="e">
        <f t="shared" ca="1" si="104"/>
        <v>#VALUE!</v>
      </c>
      <c r="AE256" s="171" t="str">
        <f t="shared" si="107"/>
        <v/>
      </c>
      <c r="AF256" s="171" t="e">
        <f t="shared" ca="1" si="108"/>
        <v>#N/A</v>
      </c>
    </row>
    <row r="257" spans="1:32" ht="15" customHeight="1">
      <c r="B257" s="177" t="b">
        <f>IF(TRIM(Length_5_R5!A11)="",FALSE,TRUE)</f>
        <v>0</v>
      </c>
      <c r="C257" s="171" t="str">
        <f>IF($B257=FALSE,"",VALUE(Length_5_R5!A11))</f>
        <v/>
      </c>
      <c r="D257" s="171" t="str">
        <f>IF($B257=FALSE,"",Length_5_R5!B11)</f>
        <v/>
      </c>
      <c r="E257" s="177" t="str">
        <f>IF(B257=FALSE,"",Length_5_R5!M11)</f>
        <v/>
      </c>
      <c r="F257" s="177" t="str">
        <f>IF(B257=FALSE,"",Length_5_R5!N11)</f>
        <v/>
      </c>
      <c r="G257" s="177" t="str">
        <f>IF(B257=FALSE,"",Length_5_R5!O11)</f>
        <v/>
      </c>
      <c r="H257" s="177" t="str">
        <f>IF(B257=FALSE,"",Length_5_R5!P11)</f>
        <v/>
      </c>
      <c r="I257" s="177" t="str">
        <f>IF(B257=FALSE,"",Length_5_R5!Q11)</f>
        <v/>
      </c>
      <c r="J257" s="171" t="str">
        <f t="shared" si="92"/>
        <v/>
      </c>
      <c r="K257" s="181" t="str">
        <f t="shared" si="93"/>
        <v/>
      </c>
      <c r="L257" s="182" t="str">
        <f>IF(B257=FALSE,"",Length_5_R5!D34)</f>
        <v/>
      </c>
      <c r="M257" s="183" t="str">
        <f>IF(B257=FALSE,"",Calcu!J257*I$244)</f>
        <v/>
      </c>
      <c r="N257" s="184" t="str">
        <f t="shared" si="94"/>
        <v/>
      </c>
      <c r="O257" s="184" t="str">
        <f>IF(B257=FALSE,"",Length_5_R5!K34)</f>
        <v/>
      </c>
      <c r="P257" s="184" t="str">
        <f t="shared" si="95"/>
        <v/>
      </c>
      <c r="Q257" s="171" t="str">
        <f t="shared" si="96"/>
        <v/>
      </c>
      <c r="R257" s="171" t="str">
        <f t="shared" si="97"/>
        <v/>
      </c>
      <c r="S257" s="256" t="str">
        <f t="shared" si="98"/>
        <v/>
      </c>
      <c r="T257" s="185" t="str">
        <f t="shared" si="99"/>
        <v/>
      </c>
      <c r="U257" s="186" t="str">
        <f t="shared" si="100"/>
        <v/>
      </c>
      <c r="V257" s="171" t="str">
        <f t="shared" si="105"/>
        <v/>
      </c>
      <c r="W257" s="171" t="str">
        <f t="shared" si="106"/>
        <v/>
      </c>
      <c r="X257" s="124"/>
      <c r="Y257" s="171">
        <f>IF(Length_5_R5!J11&lt;0,ROUNDUP(Length_5_R5!J11*I$244,$L$285),ROUNDDOWN(Length_5_R5!J11*I$244,$L$285))</f>
        <v>0</v>
      </c>
      <c r="Z257" s="171">
        <f>IF(Length_5_R5!K11&lt;0,ROUNDDOWN(Length_5_R5!K11*I$244,$L$285),ROUNDUP(Length_5_R5!K11*I$244,$L$285))</f>
        <v>0</v>
      </c>
      <c r="AA257" s="171" t="e">
        <f t="shared" ca="1" si="101"/>
        <v>#N/A</v>
      </c>
      <c r="AB257" s="174" t="e">
        <f t="shared" ca="1" si="102"/>
        <v>#N/A</v>
      </c>
      <c r="AC257" s="171" t="e">
        <f t="shared" ca="1" si="103"/>
        <v>#N/A</v>
      </c>
      <c r="AD257" s="171" t="e">
        <f t="shared" ca="1" si="104"/>
        <v>#VALUE!</v>
      </c>
      <c r="AE257" s="171" t="str">
        <f t="shared" si="107"/>
        <v/>
      </c>
      <c r="AF257" s="171" t="e">
        <f t="shared" ca="1" si="108"/>
        <v>#N/A</v>
      </c>
    </row>
    <row r="258" spans="1:32" ht="15" customHeight="1">
      <c r="B258" s="177" t="b">
        <f>IF(TRIM(Length_5_R5!A12)="",FALSE,TRUE)</f>
        <v>0</v>
      </c>
      <c r="C258" s="171" t="str">
        <f>IF($B258=FALSE,"",VALUE(Length_5_R5!A12))</f>
        <v/>
      </c>
      <c r="D258" s="171" t="str">
        <f>IF($B258=FALSE,"",Length_5_R5!B12)</f>
        <v/>
      </c>
      <c r="E258" s="177" t="str">
        <f>IF(B258=FALSE,"",Length_5_R5!M12)</f>
        <v/>
      </c>
      <c r="F258" s="177" t="str">
        <f>IF(B258=FALSE,"",Length_5_R5!N12)</f>
        <v/>
      </c>
      <c r="G258" s="177" t="str">
        <f>IF(B258=FALSE,"",Length_5_R5!O12)</f>
        <v/>
      </c>
      <c r="H258" s="177" t="str">
        <f>IF(B258=FALSE,"",Length_5_R5!P12)</f>
        <v/>
      </c>
      <c r="I258" s="177" t="str">
        <f>IF(B258=FALSE,"",Length_5_R5!Q12)</f>
        <v/>
      </c>
      <c r="J258" s="171" t="str">
        <f t="shared" si="92"/>
        <v/>
      </c>
      <c r="K258" s="181" t="str">
        <f t="shared" si="93"/>
        <v/>
      </c>
      <c r="L258" s="182" t="str">
        <f>IF(B258=FALSE,"",Length_5_R5!D35)</f>
        <v/>
      </c>
      <c r="M258" s="183" t="str">
        <f>IF(B258=FALSE,"",Calcu!J258*I$244)</f>
        <v/>
      </c>
      <c r="N258" s="184" t="str">
        <f t="shared" si="94"/>
        <v/>
      </c>
      <c r="O258" s="184" t="str">
        <f>IF(B258=FALSE,"",Length_5_R5!K35)</f>
        <v/>
      </c>
      <c r="P258" s="184" t="str">
        <f t="shared" si="95"/>
        <v/>
      </c>
      <c r="Q258" s="171" t="str">
        <f t="shared" si="96"/>
        <v/>
      </c>
      <c r="R258" s="171" t="str">
        <f t="shared" si="97"/>
        <v/>
      </c>
      <c r="S258" s="256" t="str">
        <f t="shared" si="98"/>
        <v/>
      </c>
      <c r="T258" s="185" t="str">
        <f t="shared" si="99"/>
        <v/>
      </c>
      <c r="U258" s="186" t="str">
        <f t="shared" si="100"/>
        <v/>
      </c>
      <c r="V258" s="171" t="str">
        <f t="shared" si="105"/>
        <v/>
      </c>
      <c r="W258" s="171" t="str">
        <f t="shared" si="106"/>
        <v/>
      </c>
      <c r="X258" s="124"/>
      <c r="Y258" s="171">
        <f>IF(Length_5_R5!J12&lt;0,ROUNDUP(Length_5_R5!J12*I$244,$L$285),ROUNDDOWN(Length_5_R5!J12*I$244,$L$285))</f>
        <v>0</v>
      </c>
      <c r="Z258" s="171">
        <f>IF(Length_5_R5!K12&lt;0,ROUNDDOWN(Length_5_R5!K12*I$244,$L$285),ROUNDUP(Length_5_R5!K12*I$244,$L$285))</f>
        <v>0</v>
      </c>
      <c r="AA258" s="171" t="e">
        <f t="shared" ca="1" si="101"/>
        <v>#N/A</v>
      </c>
      <c r="AB258" s="174" t="e">
        <f t="shared" ca="1" si="102"/>
        <v>#N/A</v>
      </c>
      <c r="AC258" s="171" t="e">
        <f t="shared" ca="1" si="103"/>
        <v>#N/A</v>
      </c>
      <c r="AD258" s="171" t="e">
        <f t="shared" ca="1" si="104"/>
        <v>#VALUE!</v>
      </c>
      <c r="AE258" s="171" t="str">
        <f t="shared" si="107"/>
        <v/>
      </c>
      <c r="AF258" s="171" t="e">
        <f t="shared" ca="1" si="108"/>
        <v>#N/A</v>
      </c>
    </row>
    <row r="259" spans="1:32" ht="15" customHeight="1">
      <c r="B259" s="177" t="b">
        <f>IF(TRIM(Length_5_R5!A13)="",FALSE,TRUE)</f>
        <v>0</v>
      </c>
      <c r="C259" s="171" t="str">
        <f>IF($B259=FALSE,"",VALUE(Length_5_R5!A13))</f>
        <v/>
      </c>
      <c r="D259" s="171" t="str">
        <f>IF($B259=FALSE,"",Length_5_R5!B13)</f>
        <v/>
      </c>
      <c r="E259" s="177" t="str">
        <f>IF(B259=FALSE,"",Length_5_R5!M13)</f>
        <v/>
      </c>
      <c r="F259" s="177" t="str">
        <f>IF(B259=FALSE,"",Length_5_R5!N13)</f>
        <v/>
      </c>
      <c r="G259" s="177" t="str">
        <f>IF(B259=FALSE,"",Length_5_R5!O13)</f>
        <v/>
      </c>
      <c r="H259" s="177" t="str">
        <f>IF(B259=FALSE,"",Length_5_R5!P13)</f>
        <v/>
      </c>
      <c r="I259" s="177" t="str">
        <f>IF(B259=FALSE,"",Length_5_R5!Q13)</f>
        <v/>
      </c>
      <c r="J259" s="171" t="str">
        <f t="shared" si="92"/>
        <v/>
      </c>
      <c r="K259" s="181" t="str">
        <f t="shared" si="93"/>
        <v/>
      </c>
      <c r="L259" s="182" t="str">
        <f>IF(B259=FALSE,"",Length_5_R5!D36)</f>
        <v/>
      </c>
      <c r="M259" s="183" t="str">
        <f>IF(B259=FALSE,"",Calcu!J259*I$244)</f>
        <v/>
      </c>
      <c r="N259" s="184" t="str">
        <f t="shared" si="94"/>
        <v/>
      </c>
      <c r="O259" s="184" t="str">
        <f>IF(B259=FALSE,"",Length_5_R5!K36)</f>
        <v/>
      </c>
      <c r="P259" s="184" t="str">
        <f t="shared" si="95"/>
        <v/>
      </c>
      <c r="Q259" s="171" t="str">
        <f t="shared" si="96"/>
        <v/>
      </c>
      <c r="R259" s="171" t="str">
        <f t="shared" si="97"/>
        <v/>
      </c>
      <c r="S259" s="256" t="str">
        <f t="shared" si="98"/>
        <v/>
      </c>
      <c r="T259" s="185" t="str">
        <f t="shared" si="99"/>
        <v/>
      </c>
      <c r="U259" s="186" t="str">
        <f t="shared" si="100"/>
        <v/>
      </c>
      <c r="V259" s="171" t="str">
        <f t="shared" si="105"/>
        <v/>
      </c>
      <c r="W259" s="171" t="str">
        <f t="shared" si="106"/>
        <v/>
      </c>
      <c r="X259" s="124"/>
      <c r="Y259" s="171">
        <f>IF(Length_5_R5!J13&lt;0,ROUNDUP(Length_5_R5!J13*I$244,$L$285),ROUNDDOWN(Length_5_R5!J13*I$244,$L$285))</f>
        <v>0</v>
      </c>
      <c r="Z259" s="171">
        <f>IF(Length_5_R5!K13&lt;0,ROUNDDOWN(Length_5_R5!K13*I$244,$L$285),ROUNDUP(Length_5_R5!K13*I$244,$L$285))</f>
        <v>0</v>
      </c>
      <c r="AA259" s="171" t="e">
        <f t="shared" ca="1" si="101"/>
        <v>#N/A</v>
      </c>
      <c r="AB259" s="174" t="e">
        <f t="shared" ca="1" si="102"/>
        <v>#N/A</v>
      </c>
      <c r="AC259" s="171" t="e">
        <f t="shared" ca="1" si="103"/>
        <v>#N/A</v>
      </c>
      <c r="AD259" s="171" t="e">
        <f t="shared" ca="1" si="104"/>
        <v>#VALUE!</v>
      </c>
      <c r="AE259" s="171" t="str">
        <f t="shared" si="107"/>
        <v/>
      </c>
      <c r="AF259" s="171" t="e">
        <f t="shared" ca="1" si="108"/>
        <v>#N/A</v>
      </c>
    </row>
    <row r="260" spans="1:32" ht="15" customHeight="1">
      <c r="B260" s="177" t="b">
        <f>IF(TRIM(Length_5_R5!A14)="",FALSE,TRUE)</f>
        <v>0</v>
      </c>
      <c r="C260" s="171" t="str">
        <f>IF($B260=FALSE,"",VALUE(Length_5_R5!A14))</f>
        <v/>
      </c>
      <c r="D260" s="171" t="str">
        <f>IF($B260=FALSE,"",Length_5_R5!B14)</f>
        <v/>
      </c>
      <c r="E260" s="177" t="str">
        <f>IF(B260=FALSE,"",Length_5_R5!M14)</f>
        <v/>
      </c>
      <c r="F260" s="177" t="str">
        <f>IF(B260=FALSE,"",Length_5_R5!N14)</f>
        <v/>
      </c>
      <c r="G260" s="177" t="str">
        <f>IF(B260=FALSE,"",Length_5_R5!O14)</f>
        <v/>
      </c>
      <c r="H260" s="177" t="str">
        <f>IF(B260=FALSE,"",Length_5_R5!P14)</f>
        <v/>
      </c>
      <c r="I260" s="177" t="str">
        <f>IF(B260=FALSE,"",Length_5_R5!Q14)</f>
        <v/>
      </c>
      <c r="J260" s="171" t="str">
        <f t="shared" si="92"/>
        <v/>
      </c>
      <c r="K260" s="181" t="str">
        <f t="shared" si="93"/>
        <v/>
      </c>
      <c r="L260" s="182" t="str">
        <f>IF(B260=FALSE,"",Length_5_R5!D37)</f>
        <v/>
      </c>
      <c r="M260" s="183" t="str">
        <f>IF(B260=FALSE,"",Calcu!J260*I$244)</f>
        <v/>
      </c>
      <c r="N260" s="184" t="str">
        <f t="shared" si="94"/>
        <v/>
      </c>
      <c r="O260" s="184" t="str">
        <f>IF(B260=FALSE,"",Length_5_R5!K37)</f>
        <v/>
      </c>
      <c r="P260" s="184" t="str">
        <f t="shared" si="95"/>
        <v/>
      </c>
      <c r="Q260" s="171" t="str">
        <f t="shared" si="96"/>
        <v/>
      </c>
      <c r="R260" s="171" t="str">
        <f t="shared" si="97"/>
        <v/>
      </c>
      <c r="S260" s="256" t="str">
        <f t="shared" si="98"/>
        <v/>
      </c>
      <c r="T260" s="185" t="str">
        <f t="shared" si="99"/>
        <v/>
      </c>
      <c r="U260" s="186" t="str">
        <f t="shared" si="100"/>
        <v/>
      </c>
      <c r="V260" s="171" t="str">
        <f t="shared" si="105"/>
        <v/>
      </c>
      <c r="W260" s="171" t="str">
        <f t="shared" si="106"/>
        <v/>
      </c>
      <c r="X260" s="124"/>
      <c r="Y260" s="171">
        <f>IF(Length_5_R5!J14&lt;0,ROUNDUP(Length_5_R5!J14*I$244,$L$285),ROUNDDOWN(Length_5_R5!J14*I$244,$L$285))</f>
        <v>0</v>
      </c>
      <c r="Z260" s="171">
        <f>IF(Length_5_R5!K14&lt;0,ROUNDDOWN(Length_5_R5!K14*I$244,$L$285),ROUNDUP(Length_5_R5!K14*I$244,$L$285))</f>
        <v>0</v>
      </c>
      <c r="AA260" s="171" t="e">
        <f t="shared" ca="1" si="101"/>
        <v>#N/A</v>
      </c>
      <c r="AB260" s="174" t="e">
        <f t="shared" ca="1" si="102"/>
        <v>#N/A</v>
      </c>
      <c r="AC260" s="171" t="e">
        <f t="shared" ca="1" si="103"/>
        <v>#N/A</v>
      </c>
      <c r="AD260" s="171" t="e">
        <f t="shared" ca="1" si="104"/>
        <v>#VALUE!</v>
      </c>
      <c r="AE260" s="171" t="str">
        <f t="shared" si="107"/>
        <v/>
      </c>
      <c r="AF260" s="171" t="e">
        <f t="shared" ca="1" si="108"/>
        <v>#N/A</v>
      </c>
    </row>
    <row r="261" spans="1:32" ht="15" customHeight="1">
      <c r="B261" s="177" t="b">
        <f>IF(TRIM(Length_5_R5!A15)="",FALSE,TRUE)</f>
        <v>0</v>
      </c>
      <c r="C261" s="171" t="str">
        <f>IF($B261=FALSE,"",VALUE(Length_5_R5!A15))</f>
        <v/>
      </c>
      <c r="D261" s="171" t="str">
        <f>IF($B261=FALSE,"",Length_5_R5!B15)</f>
        <v/>
      </c>
      <c r="E261" s="177" t="str">
        <f>IF(B261=FALSE,"",Length_5_R5!M15)</f>
        <v/>
      </c>
      <c r="F261" s="177" t="str">
        <f>IF(B261=FALSE,"",Length_5_R5!N15)</f>
        <v/>
      </c>
      <c r="G261" s="177" t="str">
        <f>IF(B261=FALSE,"",Length_5_R5!O15)</f>
        <v/>
      </c>
      <c r="H261" s="177" t="str">
        <f>IF(B261=FALSE,"",Length_5_R5!P15)</f>
        <v/>
      </c>
      <c r="I261" s="177" t="str">
        <f>IF(B261=FALSE,"",Length_5_R5!Q15)</f>
        <v/>
      </c>
      <c r="J261" s="171" t="str">
        <f t="shared" si="92"/>
        <v/>
      </c>
      <c r="K261" s="181" t="str">
        <f t="shared" si="93"/>
        <v/>
      </c>
      <c r="L261" s="182" t="str">
        <f>IF(B261=FALSE,"",Length_5_R5!D38)</f>
        <v/>
      </c>
      <c r="M261" s="183" t="str">
        <f>IF(B261=FALSE,"",Calcu!J261*I$244)</f>
        <v/>
      </c>
      <c r="N261" s="184" t="str">
        <f t="shared" si="94"/>
        <v/>
      </c>
      <c r="O261" s="184" t="str">
        <f>IF(B261=FALSE,"",Length_5_R5!K38)</f>
        <v/>
      </c>
      <c r="P261" s="184" t="str">
        <f t="shared" si="95"/>
        <v/>
      </c>
      <c r="Q261" s="171" t="str">
        <f t="shared" si="96"/>
        <v/>
      </c>
      <c r="R261" s="171" t="str">
        <f t="shared" si="97"/>
        <v/>
      </c>
      <c r="S261" s="256" t="str">
        <f t="shared" si="98"/>
        <v/>
      </c>
      <c r="T261" s="185" t="str">
        <f t="shared" si="99"/>
        <v/>
      </c>
      <c r="U261" s="186" t="str">
        <f t="shared" si="100"/>
        <v/>
      </c>
      <c r="V261" s="171" t="str">
        <f t="shared" si="105"/>
        <v/>
      </c>
      <c r="W261" s="171" t="str">
        <f t="shared" si="106"/>
        <v/>
      </c>
      <c r="X261" s="124"/>
      <c r="Y261" s="171">
        <f>IF(Length_5_R5!J15&lt;0,ROUNDUP(Length_5_R5!J15*I$244,$L$285),ROUNDDOWN(Length_5_R5!J15*I$244,$L$285))</f>
        <v>0</v>
      </c>
      <c r="Z261" s="171">
        <f>IF(Length_5_R5!K15&lt;0,ROUNDDOWN(Length_5_R5!K15*I$244,$L$285),ROUNDUP(Length_5_R5!K15*I$244,$L$285))</f>
        <v>0</v>
      </c>
      <c r="AA261" s="171" t="e">
        <f t="shared" ca="1" si="101"/>
        <v>#N/A</v>
      </c>
      <c r="AB261" s="174" t="e">
        <f t="shared" ca="1" si="102"/>
        <v>#N/A</v>
      </c>
      <c r="AC261" s="171" t="e">
        <f t="shared" ca="1" si="103"/>
        <v>#N/A</v>
      </c>
      <c r="AD261" s="171" t="e">
        <f t="shared" ca="1" si="104"/>
        <v>#VALUE!</v>
      </c>
      <c r="AE261" s="171" t="str">
        <f t="shared" si="107"/>
        <v/>
      </c>
      <c r="AF261" s="171" t="e">
        <f t="shared" ca="1" si="108"/>
        <v>#N/A</v>
      </c>
    </row>
    <row r="262" spans="1:32" ht="15" customHeight="1">
      <c r="B262" s="177" t="b">
        <f>IF(TRIM(Length_5_R5!A16)="",FALSE,TRUE)</f>
        <v>0</v>
      </c>
      <c r="C262" s="171" t="str">
        <f>IF($B262=FALSE,"",VALUE(Length_5_R5!A16))</f>
        <v/>
      </c>
      <c r="D262" s="171" t="str">
        <f>IF($B262=FALSE,"",Length_5_R5!B16)</f>
        <v/>
      </c>
      <c r="E262" s="177" t="str">
        <f>IF(B262=FALSE,"",Length_5_R5!M16)</f>
        <v/>
      </c>
      <c r="F262" s="177" t="str">
        <f>IF(B262=FALSE,"",Length_5_R5!N16)</f>
        <v/>
      </c>
      <c r="G262" s="177" t="str">
        <f>IF(B262=FALSE,"",Length_5_R5!O16)</f>
        <v/>
      </c>
      <c r="H262" s="177" t="str">
        <f>IF(B262=FALSE,"",Length_5_R5!P16)</f>
        <v/>
      </c>
      <c r="I262" s="177" t="str">
        <f>IF(B262=FALSE,"",Length_5_R5!Q16)</f>
        <v/>
      </c>
      <c r="J262" s="171" t="str">
        <f t="shared" si="92"/>
        <v/>
      </c>
      <c r="K262" s="181" t="str">
        <f t="shared" si="93"/>
        <v/>
      </c>
      <c r="L262" s="182" t="str">
        <f>IF(B262=FALSE,"",Length_5_R5!D39)</f>
        <v/>
      </c>
      <c r="M262" s="183" t="str">
        <f>IF(B262=FALSE,"",Calcu!J262*I$244)</f>
        <v/>
      </c>
      <c r="N262" s="184" t="str">
        <f t="shared" si="94"/>
        <v/>
      </c>
      <c r="O262" s="184" t="str">
        <f>IF(B262=FALSE,"",Length_5_R5!K39)</f>
        <v/>
      </c>
      <c r="P262" s="184" t="str">
        <f t="shared" si="95"/>
        <v/>
      </c>
      <c r="Q262" s="171" t="str">
        <f t="shared" si="96"/>
        <v/>
      </c>
      <c r="R262" s="171" t="str">
        <f t="shared" si="97"/>
        <v/>
      </c>
      <c r="S262" s="256" t="str">
        <f t="shared" si="98"/>
        <v/>
      </c>
      <c r="T262" s="185" t="str">
        <f t="shared" si="99"/>
        <v/>
      </c>
      <c r="U262" s="186" t="str">
        <f t="shared" si="100"/>
        <v/>
      </c>
      <c r="V262" s="171" t="str">
        <f t="shared" si="105"/>
        <v/>
      </c>
      <c r="W262" s="171" t="str">
        <f t="shared" si="106"/>
        <v/>
      </c>
      <c r="X262" s="124"/>
      <c r="Y262" s="171">
        <f>IF(Length_5_R5!J16&lt;0,ROUNDUP(Length_5_R5!J16*I$244,$L$285),ROUNDDOWN(Length_5_R5!J16*I$244,$L$285))</f>
        <v>0</v>
      </c>
      <c r="Z262" s="171">
        <f>IF(Length_5_R5!K16&lt;0,ROUNDDOWN(Length_5_R5!K16*I$244,$L$285),ROUNDUP(Length_5_R5!K16*I$244,$L$285))</f>
        <v>0</v>
      </c>
      <c r="AA262" s="171" t="e">
        <f t="shared" ca="1" si="101"/>
        <v>#N/A</v>
      </c>
      <c r="AB262" s="174" t="e">
        <f t="shared" ca="1" si="102"/>
        <v>#N/A</v>
      </c>
      <c r="AC262" s="171" t="e">
        <f t="shared" ca="1" si="103"/>
        <v>#N/A</v>
      </c>
      <c r="AD262" s="171" t="e">
        <f t="shared" ca="1" si="104"/>
        <v>#VALUE!</v>
      </c>
      <c r="AE262" s="171" t="str">
        <f t="shared" si="107"/>
        <v/>
      </c>
      <c r="AF262" s="171" t="e">
        <f t="shared" ca="1" si="108"/>
        <v>#N/A</v>
      </c>
    </row>
    <row r="263" spans="1:32" ht="15" customHeight="1">
      <c r="B263" s="177" t="b">
        <f>IF(TRIM(Length_5_R5!A17)="",FALSE,TRUE)</f>
        <v>0</v>
      </c>
      <c r="C263" s="171" t="str">
        <f>IF($B263=FALSE,"",VALUE(Length_5_R5!A17))</f>
        <v/>
      </c>
      <c r="D263" s="171" t="str">
        <f>IF($B263=FALSE,"",Length_5_R5!B17)</f>
        <v/>
      </c>
      <c r="E263" s="177" t="str">
        <f>IF(B263=FALSE,"",Length_5_R5!M17)</f>
        <v/>
      </c>
      <c r="F263" s="177" t="str">
        <f>IF(B263=FALSE,"",Length_5_R5!N17)</f>
        <v/>
      </c>
      <c r="G263" s="177" t="str">
        <f>IF(B263=FALSE,"",Length_5_R5!O17)</f>
        <v/>
      </c>
      <c r="H263" s="177" t="str">
        <f>IF(B263=FALSE,"",Length_5_R5!P17)</f>
        <v/>
      </c>
      <c r="I263" s="177" t="str">
        <f>IF(B263=FALSE,"",Length_5_R5!Q17)</f>
        <v/>
      </c>
      <c r="J263" s="171" t="str">
        <f t="shared" si="92"/>
        <v/>
      </c>
      <c r="K263" s="181" t="str">
        <f t="shared" si="93"/>
        <v/>
      </c>
      <c r="L263" s="182" t="str">
        <f>IF(B263=FALSE,"",Length_5_R5!D40)</f>
        <v/>
      </c>
      <c r="M263" s="183" t="str">
        <f>IF(B263=FALSE,"",Calcu!J263*I$244)</f>
        <v/>
      </c>
      <c r="N263" s="184" t="str">
        <f t="shared" si="94"/>
        <v/>
      </c>
      <c r="O263" s="184" t="str">
        <f>IF(B263=FALSE,"",Length_5_R5!K40)</f>
        <v/>
      </c>
      <c r="P263" s="184" t="str">
        <f t="shared" si="95"/>
        <v/>
      </c>
      <c r="Q263" s="171" t="str">
        <f t="shared" si="96"/>
        <v/>
      </c>
      <c r="R263" s="171" t="str">
        <f t="shared" si="97"/>
        <v/>
      </c>
      <c r="S263" s="256" t="str">
        <f t="shared" si="98"/>
        <v/>
      </c>
      <c r="T263" s="185" t="str">
        <f t="shared" si="99"/>
        <v/>
      </c>
      <c r="U263" s="186" t="str">
        <f t="shared" si="100"/>
        <v/>
      </c>
      <c r="V263" s="171" t="str">
        <f t="shared" si="105"/>
        <v/>
      </c>
      <c r="W263" s="171" t="str">
        <f t="shared" si="106"/>
        <v/>
      </c>
      <c r="X263" s="124"/>
      <c r="Y263" s="171">
        <f>IF(Length_5_R5!J17&lt;0,ROUNDUP(Length_5_R5!J17*I$244,$L$285),ROUNDDOWN(Length_5_R5!J17*I$244,$L$285))</f>
        <v>0</v>
      </c>
      <c r="Z263" s="171">
        <f>IF(Length_5_R5!K17&lt;0,ROUNDDOWN(Length_5_R5!K17*I$244,$L$285),ROUNDUP(Length_5_R5!K17*I$244,$L$285))</f>
        <v>0</v>
      </c>
      <c r="AA263" s="171" t="e">
        <f t="shared" ca="1" si="101"/>
        <v>#N/A</v>
      </c>
      <c r="AB263" s="174" t="e">
        <f t="shared" ca="1" si="102"/>
        <v>#N/A</v>
      </c>
      <c r="AC263" s="171" t="e">
        <f t="shared" ca="1" si="103"/>
        <v>#N/A</v>
      </c>
      <c r="AD263" s="171" t="e">
        <f t="shared" ca="1" si="104"/>
        <v>#VALUE!</v>
      </c>
      <c r="AE263" s="171" t="str">
        <f t="shared" si="107"/>
        <v/>
      </c>
      <c r="AF263" s="171" t="e">
        <f t="shared" ca="1" si="108"/>
        <v>#N/A</v>
      </c>
    </row>
    <row r="264" spans="1:32" ht="15" customHeight="1">
      <c r="B264" s="177" t="b">
        <f>IF(TRIM(Length_5_R5!A18)="",FALSE,TRUE)</f>
        <v>0</v>
      </c>
      <c r="C264" s="171" t="str">
        <f>IF($B264=FALSE,"",VALUE(Length_5_R5!A18))</f>
        <v/>
      </c>
      <c r="D264" s="171" t="str">
        <f>IF($B264=FALSE,"",Length_5_R5!B18)</f>
        <v/>
      </c>
      <c r="E264" s="177" t="str">
        <f>IF(B264=FALSE,"",Length_5_R5!M18)</f>
        <v/>
      </c>
      <c r="F264" s="177" t="str">
        <f>IF(B264=FALSE,"",Length_5_R5!N18)</f>
        <v/>
      </c>
      <c r="G264" s="177" t="str">
        <f>IF(B264=FALSE,"",Length_5_R5!O18)</f>
        <v/>
      </c>
      <c r="H264" s="177" t="str">
        <f>IF(B264=FALSE,"",Length_5_R5!P18)</f>
        <v/>
      </c>
      <c r="I264" s="177" t="str">
        <f>IF(B264=FALSE,"",Length_5_R5!Q18)</f>
        <v/>
      </c>
      <c r="J264" s="171" t="str">
        <f t="shared" si="92"/>
        <v/>
      </c>
      <c r="K264" s="181" t="str">
        <f t="shared" si="93"/>
        <v/>
      </c>
      <c r="L264" s="182" t="str">
        <f>IF(B264=FALSE,"",Length_5_R5!D41)</f>
        <v/>
      </c>
      <c r="M264" s="183" t="str">
        <f>IF(B264=FALSE,"",Calcu!J264*I$244)</f>
        <v/>
      </c>
      <c r="N264" s="184" t="str">
        <f t="shared" si="94"/>
        <v/>
      </c>
      <c r="O264" s="184" t="str">
        <f>IF(B264=FALSE,"",Length_5_R5!K41)</f>
        <v/>
      </c>
      <c r="P264" s="184" t="str">
        <f t="shared" si="95"/>
        <v/>
      </c>
      <c r="Q264" s="171" t="str">
        <f t="shared" si="96"/>
        <v/>
      </c>
      <c r="R264" s="171" t="str">
        <f t="shared" si="97"/>
        <v/>
      </c>
      <c r="S264" s="256" t="str">
        <f t="shared" si="98"/>
        <v/>
      </c>
      <c r="T264" s="185" t="str">
        <f t="shared" si="99"/>
        <v/>
      </c>
      <c r="U264" s="186" t="str">
        <f t="shared" si="100"/>
        <v/>
      </c>
      <c r="V264" s="171" t="str">
        <f t="shared" si="105"/>
        <v/>
      </c>
      <c r="W264" s="171" t="str">
        <f t="shared" si="106"/>
        <v/>
      </c>
      <c r="X264" s="124"/>
      <c r="Y264" s="171">
        <f>IF(Length_5_R5!J18&lt;0,ROUNDUP(Length_5_R5!J18*I$244,$L$285),ROUNDDOWN(Length_5_R5!J18*I$244,$L$285))</f>
        <v>0</v>
      </c>
      <c r="Z264" s="171">
        <f>IF(Length_5_R5!K18&lt;0,ROUNDDOWN(Length_5_R5!K18*I$244,$L$285),ROUNDUP(Length_5_R5!K18*I$244,$L$285))</f>
        <v>0</v>
      </c>
      <c r="AA264" s="171" t="e">
        <f t="shared" ca="1" si="101"/>
        <v>#N/A</v>
      </c>
      <c r="AB264" s="174" t="e">
        <f t="shared" ca="1" si="102"/>
        <v>#N/A</v>
      </c>
      <c r="AC264" s="171" t="e">
        <f t="shared" ca="1" si="103"/>
        <v>#N/A</v>
      </c>
      <c r="AD264" s="171" t="e">
        <f t="shared" ca="1" si="104"/>
        <v>#VALUE!</v>
      </c>
      <c r="AE264" s="171" t="str">
        <f t="shared" si="107"/>
        <v/>
      </c>
      <c r="AF264" s="171" t="e">
        <f t="shared" ca="1" si="108"/>
        <v>#N/A</v>
      </c>
    </row>
    <row r="265" spans="1:32" ht="15" customHeight="1">
      <c r="B265" s="177" t="b">
        <f>IF(TRIM(Length_5_R5!A19)="",FALSE,TRUE)</f>
        <v>0</v>
      </c>
      <c r="C265" s="171" t="str">
        <f>IF($B265=FALSE,"",VALUE(Length_5_R5!A19))</f>
        <v/>
      </c>
      <c r="D265" s="171" t="str">
        <f>IF($B265=FALSE,"",Length_5_R5!B19)</f>
        <v/>
      </c>
      <c r="E265" s="177" t="str">
        <f>IF(B265=FALSE,"",Length_5_R5!M19)</f>
        <v/>
      </c>
      <c r="F265" s="177" t="str">
        <f>IF(B265=FALSE,"",Length_5_R5!N19)</f>
        <v/>
      </c>
      <c r="G265" s="177" t="str">
        <f>IF(B265=FALSE,"",Length_5_R5!O19)</f>
        <v/>
      </c>
      <c r="H265" s="177" t="str">
        <f>IF(B265=FALSE,"",Length_5_R5!P19)</f>
        <v/>
      </c>
      <c r="I265" s="177" t="str">
        <f>IF(B265=FALSE,"",Length_5_R5!Q19)</f>
        <v/>
      </c>
      <c r="J265" s="171" t="str">
        <f t="shared" si="92"/>
        <v/>
      </c>
      <c r="K265" s="181" t="str">
        <f t="shared" si="93"/>
        <v/>
      </c>
      <c r="L265" s="182" t="str">
        <f>IF(B265=FALSE,"",Length_5_R5!D42)</f>
        <v/>
      </c>
      <c r="M265" s="183" t="str">
        <f>IF(B265=FALSE,"",Calcu!J265*I$244)</f>
        <v/>
      </c>
      <c r="N265" s="184" t="str">
        <f t="shared" si="94"/>
        <v/>
      </c>
      <c r="O265" s="184" t="str">
        <f>IF(B265=FALSE,"",Length_5_R5!K42)</f>
        <v/>
      </c>
      <c r="P265" s="184" t="str">
        <f t="shared" si="95"/>
        <v/>
      </c>
      <c r="Q265" s="171" t="str">
        <f t="shared" si="96"/>
        <v/>
      </c>
      <c r="R265" s="171" t="str">
        <f t="shared" si="97"/>
        <v/>
      </c>
      <c r="S265" s="256" t="str">
        <f t="shared" si="98"/>
        <v/>
      </c>
      <c r="T265" s="185" t="str">
        <f t="shared" si="99"/>
        <v/>
      </c>
      <c r="U265" s="186" t="str">
        <f t="shared" si="100"/>
        <v/>
      </c>
      <c r="V265" s="171" t="str">
        <f t="shared" si="105"/>
        <v/>
      </c>
      <c r="W265" s="171" t="str">
        <f t="shared" si="106"/>
        <v/>
      </c>
      <c r="X265" s="124"/>
      <c r="Y265" s="171">
        <f>IF(Length_5_R5!J19&lt;0,ROUNDUP(Length_5_R5!J19*I$244,$L$285),ROUNDDOWN(Length_5_R5!J19*I$244,$L$285))</f>
        <v>0</v>
      </c>
      <c r="Z265" s="171">
        <f>IF(Length_5_R5!K19&lt;0,ROUNDDOWN(Length_5_R5!K19*I$244,$L$285),ROUNDUP(Length_5_R5!K19*I$244,$L$285))</f>
        <v>0</v>
      </c>
      <c r="AA265" s="171" t="e">
        <f t="shared" ca="1" si="101"/>
        <v>#N/A</v>
      </c>
      <c r="AB265" s="174" t="e">
        <f t="shared" ca="1" si="102"/>
        <v>#N/A</v>
      </c>
      <c r="AC265" s="171" t="e">
        <f t="shared" ca="1" si="103"/>
        <v>#N/A</v>
      </c>
      <c r="AD265" s="171" t="e">
        <f t="shared" ca="1" si="104"/>
        <v>#VALUE!</v>
      </c>
      <c r="AE265" s="171" t="str">
        <f t="shared" si="107"/>
        <v/>
      </c>
      <c r="AF265" s="171" t="e">
        <f t="shared" ca="1" si="108"/>
        <v>#N/A</v>
      </c>
    </row>
    <row r="266" spans="1:32" ht="15" customHeight="1">
      <c r="B266" s="177" t="b">
        <f>IF(TRIM(Length_5_R5!A20)="",FALSE,TRUE)</f>
        <v>0</v>
      </c>
      <c r="C266" s="171" t="str">
        <f>IF($B266=FALSE,"",VALUE(Length_5_R5!A20))</f>
        <v/>
      </c>
      <c r="D266" s="171" t="str">
        <f>IF($B266=FALSE,"",Length_5_R5!B20)</f>
        <v/>
      </c>
      <c r="E266" s="177" t="str">
        <f>IF(B266=FALSE,"",Length_5_R5!M20)</f>
        <v/>
      </c>
      <c r="F266" s="177" t="str">
        <f>IF(B266=FALSE,"",Length_5_R5!N20)</f>
        <v/>
      </c>
      <c r="G266" s="177" t="str">
        <f>IF(B266=FALSE,"",Length_5_R5!O20)</f>
        <v/>
      </c>
      <c r="H266" s="177" t="str">
        <f>IF(B266=FALSE,"",Length_5_R5!P20)</f>
        <v/>
      </c>
      <c r="I266" s="177" t="str">
        <f>IF(B266=FALSE,"",Length_5_R5!Q20)</f>
        <v/>
      </c>
      <c r="J266" s="171" t="str">
        <f t="shared" si="92"/>
        <v/>
      </c>
      <c r="K266" s="181" t="str">
        <f t="shared" si="93"/>
        <v/>
      </c>
      <c r="L266" s="182" t="str">
        <f>IF(B266=FALSE,"",Length_5_R5!D43)</f>
        <v/>
      </c>
      <c r="M266" s="183" t="str">
        <f>IF(B266=FALSE,"",Calcu!J266*I$244)</f>
        <v/>
      </c>
      <c r="N266" s="184" t="str">
        <f t="shared" si="94"/>
        <v/>
      </c>
      <c r="O266" s="184" t="str">
        <f>IF(B266=FALSE,"",Length_5_R5!K43)</f>
        <v/>
      </c>
      <c r="P266" s="184" t="str">
        <f t="shared" si="95"/>
        <v/>
      </c>
      <c r="Q266" s="171" t="str">
        <f t="shared" si="96"/>
        <v/>
      </c>
      <c r="R266" s="171" t="str">
        <f t="shared" si="97"/>
        <v/>
      </c>
      <c r="S266" s="256" t="str">
        <f t="shared" si="98"/>
        <v/>
      </c>
      <c r="T266" s="185" t="str">
        <f t="shared" si="99"/>
        <v/>
      </c>
      <c r="U266" s="186" t="str">
        <f t="shared" si="100"/>
        <v/>
      </c>
      <c r="V266" s="171" t="str">
        <f t="shared" si="105"/>
        <v/>
      </c>
      <c r="W266" s="171" t="str">
        <f t="shared" si="106"/>
        <v/>
      </c>
      <c r="X266" s="124"/>
      <c r="Y266" s="171">
        <f>IF(Length_5_R5!J20&lt;0,ROUNDUP(Length_5_R5!J20*I$244,$L$285),ROUNDDOWN(Length_5_R5!J20*I$244,$L$285))</f>
        <v>0</v>
      </c>
      <c r="Z266" s="171">
        <f>IF(Length_5_R5!K20&lt;0,ROUNDDOWN(Length_5_R5!K20*I$244,$L$285),ROUNDUP(Length_5_R5!K20*I$244,$L$285))</f>
        <v>0</v>
      </c>
      <c r="AA266" s="171" t="e">
        <f t="shared" ca="1" si="101"/>
        <v>#N/A</v>
      </c>
      <c r="AB266" s="174" t="e">
        <f t="shared" ca="1" si="102"/>
        <v>#N/A</v>
      </c>
      <c r="AC266" s="171" t="e">
        <f t="shared" ca="1" si="103"/>
        <v>#N/A</v>
      </c>
      <c r="AD266" s="171" t="e">
        <f t="shared" ca="1" si="104"/>
        <v>#VALUE!</v>
      </c>
      <c r="AE266" s="171" t="str">
        <f t="shared" si="107"/>
        <v/>
      </c>
      <c r="AF266" s="171" t="e">
        <f t="shared" ca="1" si="108"/>
        <v>#N/A</v>
      </c>
    </row>
    <row r="267" spans="1:32" ht="15" customHeight="1">
      <c r="B267" s="177" t="b">
        <f>IF(TRIM(Length_5_R5!A21)="",FALSE,TRUE)</f>
        <v>0</v>
      </c>
      <c r="C267" s="171" t="str">
        <f>IF($B267=FALSE,"",VALUE(Length_5_R5!A21))</f>
        <v/>
      </c>
      <c r="D267" s="171" t="str">
        <f>IF($B267=FALSE,"",Length_5_R5!B21)</f>
        <v/>
      </c>
      <c r="E267" s="177" t="str">
        <f>IF(B267=FALSE,"",Length_5_R5!M21)</f>
        <v/>
      </c>
      <c r="F267" s="177" t="str">
        <f>IF(B267=FALSE,"",Length_5_R5!N21)</f>
        <v/>
      </c>
      <c r="G267" s="177" t="str">
        <f>IF(B267=FALSE,"",Length_5_R5!O21)</f>
        <v/>
      </c>
      <c r="H267" s="177" t="str">
        <f>IF(B267=FALSE,"",Length_5_R5!P21)</f>
        <v/>
      </c>
      <c r="I267" s="177" t="str">
        <f>IF(B267=FALSE,"",Length_5_R5!Q21)</f>
        <v/>
      </c>
      <c r="J267" s="171" t="str">
        <f t="shared" si="92"/>
        <v/>
      </c>
      <c r="K267" s="181" t="str">
        <f t="shared" si="93"/>
        <v/>
      </c>
      <c r="L267" s="182" t="str">
        <f>IF(B267=FALSE,"",Length_5_R5!D44)</f>
        <v/>
      </c>
      <c r="M267" s="183" t="str">
        <f>IF(B267=FALSE,"",Calcu!J267*I$244)</f>
        <v/>
      </c>
      <c r="N267" s="184" t="str">
        <f t="shared" si="94"/>
        <v/>
      </c>
      <c r="O267" s="184" t="str">
        <f>IF(B267=FALSE,"",Length_5_R5!K44)</f>
        <v/>
      </c>
      <c r="P267" s="184" t="str">
        <f t="shared" si="95"/>
        <v/>
      </c>
      <c r="Q267" s="171" t="str">
        <f t="shared" si="96"/>
        <v/>
      </c>
      <c r="R267" s="171" t="str">
        <f t="shared" si="97"/>
        <v/>
      </c>
      <c r="S267" s="256" t="str">
        <f t="shared" si="98"/>
        <v/>
      </c>
      <c r="T267" s="185" t="str">
        <f t="shared" si="99"/>
        <v/>
      </c>
      <c r="U267" s="186" t="str">
        <f t="shared" si="100"/>
        <v/>
      </c>
      <c r="V267" s="171" t="str">
        <f t="shared" si="105"/>
        <v/>
      </c>
      <c r="W267" s="171" t="str">
        <f t="shared" si="106"/>
        <v/>
      </c>
      <c r="X267" s="124"/>
      <c r="Y267" s="171">
        <f>IF(Length_5_R5!J21&lt;0,ROUNDUP(Length_5_R5!J21*I$244,$L$285),ROUNDDOWN(Length_5_R5!J21*I$244,$L$285))</f>
        <v>0</v>
      </c>
      <c r="Z267" s="171">
        <f>IF(Length_5_R5!K21&lt;0,ROUNDDOWN(Length_5_R5!K21*I$244,$L$285),ROUNDUP(Length_5_R5!K21*I$244,$L$285))</f>
        <v>0</v>
      </c>
      <c r="AA267" s="171" t="e">
        <f t="shared" ca="1" si="101"/>
        <v>#N/A</v>
      </c>
      <c r="AB267" s="174" t="e">
        <f t="shared" ca="1" si="102"/>
        <v>#N/A</v>
      </c>
      <c r="AC267" s="171" t="e">
        <f t="shared" ca="1" si="103"/>
        <v>#N/A</v>
      </c>
      <c r="AD267" s="171" t="e">
        <f t="shared" ca="1" si="104"/>
        <v>#VALUE!</v>
      </c>
      <c r="AE267" s="171" t="str">
        <f t="shared" si="107"/>
        <v/>
      </c>
      <c r="AF267" s="171" t="e">
        <f t="shared" ca="1" si="108"/>
        <v>#N/A</v>
      </c>
    </row>
    <row r="268" spans="1:32" ht="15" customHeight="1">
      <c r="B268" s="177" t="b">
        <f>IF(TRIM(Length_5_R5!A22)="",FALSE,TRUE)</f>
        <v>0</v>
      </c>
      <c r="C268" s="171" t="str">
        <f>IF($B268=FALSE,"",VALUE(Length_5_R5!A22))</f>
        <v/>
      </c>
      <c r="D268" s="171" t="str">
        <f>IF($B268=FALSE,"",Length_5_R5!B22)</f>
        <v/>
      </c>
      <c r="E268" s="177" t="str">
        <f>IF(B268=FALSE,"",Length_5_R5!M22)</f>
        <v/>
      </c>
      <c r="F268" s="177" t="str">
        <f>IF(B268=FALSE,"",Length_5_R5!N22)</f>
        <v/>
      </c>
      <c r="G268" s="177" t="str">
        <f>IF(B268=FALSE,"",Length_5_R5!O22)</f>
        <v/>
      </c>
      <c r="H268" s="177" t="str">
        <f>IF(B268=FALSE,"",Length_5_R5!P22)</f>
        <v/>
      </c>
      <c r="I268" s="177" t="str">
        <f>IF(B268=FALSE,"",Length_5_R5!Q22)</f>
        <v/>
      </c>
      <c r="J268" s="171" t="str">
        <f t="shared" si="92"/>
        <v/>
      </c>
      <c r="K268" s="181" t="str">
        <f t="shared" si="93"/>
        <v/>
      </c>
      <c r="L268" s="182" t="str">
        <f>IF(B268=FALSE,"",Length_5_R5!D45)</f>
        <v/>
      </c>
      <c r="M268" s="183" t="str">
        <f>IF(B268=FALSE,"",Calcu!J268*I$244)</f>
        <v/>
      </c>
      <c r="N268" s="184" t="str">
        <f t="shared" si="94"/>
        <v/>
      </c>
      <c r="O268" s="184" t="str">
        <f>IF(B268=FALSE,"",Length_5_R5!K45)</f>
        <v/>
      </c>
      <c r="P268" s="184" t="str">
        <f t="shared" si="95"/>
        <v/>
      </c>
      <c r="Q268" s="171" t="str">
        <f t="shared" si="96"/>
        <v/>
      </c>
      <c r="R268" s="171" t="str">
        <f t="shared" si="97"/>
        <v/>
      </c>
      <c r="S268" s="256" t="str">
        <f t="shared" si="98"/>
        <v/>
      </c>
      <c r="T268" s="185" t="str">
        <f t="shared" si="99"/>
        <v/>
      </c>
      <c r="U268" s="186" t="str">
        <f t="shared" si="100"/>
        <v/>
      </c>
      <c r="V268" s="171" t="str">
        <f t="shared" si="105"/>
        <v/>
      </c>
      <c r="W268" s="171" t="str">
        <f t="shared" si="106"/>
        <v/>
      </c>
      <c r="X268" s="124"/>
      <c r="Y268" s="171">
        <f>IF(Length_5_R5!J22&lt;0,ROUNDUP(Length_5_R5!J22*I$244,$L$285),ROUNDDOWN(Length_5_R5!J22*I$244,$L$285))</f>
        <v>0</v>
      </c>
      <c r="Z268" s="171">
        <f>IF(Length_5_R5!K22&lt;0,ROUNDDOWN(Length_5_R5!K22*I$244,$L$285),ROUNDUP(Length_5_R5!K22*I$244,$L$285))</f>
        <v>0</v>
      </c>
      <c r="AA268" s="171" t="e">
        <f t="shared" ca="1" si="101"/>
        <v>#N/A</v>
      </c>
      <c r="AB268" s="174" t="e">
        <f t="shared" ca="1" si="102"/>
        <v>#N/A</v>
      </c>
      <c r="AC268" s="171" t="e">
        <f t="shared" ca="1" si="103"/>
        <v>#N/A</v>
      </c>
      <c r="AD268" s="171" t="e">
        <f t="shared" ca="1" si="104"/>
        <v>#VALUE!</v>
      </c>
      <c r="AE268" s="171" t="str">
        <f t="shared" si="107"/>
        <v/>
      </c>
      <c r="AF268" s="171" t="e">
        <f t="shared" ca="1" si="108"/>
        <v>#N/A</v>
      </c>
    </row>
    <row r="269" spans="1:32" ht="15" customHeight="1">
      <c r="B269" s="177" t="b">
        <f>IF(TRIM(Length_5_R5!A23)="",FALSE,TRUE)</f>
        <v>0</v>
      </c>
      <c r="C269" s="171" t="str">
        <f>IF($B269=FALSE,"",VALUE(Length_5_R5!A23))</f>
        <v/>
      </c>
      <c r="D269" s="171" t="str">
        <f>IF($B269=FALSE,"",Length_5_R5!B23)</f>
        <v/>
      </c>
      <c r="E269" s="177" t="str">
        <f>IF(B269=FALSE,"",Length_5_R5!M23)</f>
        <v/>
      </c>
      <c r="F269" s="177" t="str">
        <f>IF(B269=FALSE,"",Length_5_R5!N23)</f>
        <v/>
      </c>
      <c r="G269" s="177" t="str">
        <f>IF(B269=FALSE,"",Length_5_R5!O23)</f>
        <v/>
      </c>
      <c r="H269" s="177" t="str">
        <f>IF(B269=FALSE,"",Length_5_R5!P23)</f>
        <v/>
      </c>
      <c r="I269" s="177" t="str">
        <f>IF(B269=FALSE,"",Length_5_R5!Q23)</f>
        <v/>
      </c>
      <c r="J269" s="171" t="str">
        <f t="shared" si="92"/>
        <v/>
      </c>
      <c r="K269" s="181" t="str">
        <f t="shared" si="93"/>
        <v/>
      </c>
      <c r="L269" s="182" t="str">
        <f>IF(B269=FALSE,"",Length_5_R5!D46)</f>
        <v/>
      </c>
      <c r="M269" s="183" t="str">
        <f>IF(B269=FALSE,"",Calcu!J269*I$244)</f>
        <v/>
      </c>
      <c r="N269" s="184" t="str">
        <f t="shared" si="94"/>
        <v/>
      </c>
      <c r="O269" s="184" t="str">
        <f>IF(B269=FALSE,"",Length_5_R5!K46)</f>
        <v/>
      </c>
      <c r="P269" s="184" t="str">
        <f t="shared" si="95"/>
        <v/>
      </c>
      <c r="Q269" s="171" t="str">
        <f t="shared" si="96"/>
        <v/>
      </c>
      <c r="R269" s="171" t="str">
        <f t="shared" si="97"/>
        <v/>
      </c>
      <c r="S269" s="256" t="str">
        <f t="shared" si="98"/>
        <v/>
      </c>
      <c r="T269" s="185" t="str">
        <f t="shared" si="99"/>
        <v/>
      </c>
      <c r="U269" s="186" t="str">
        <f t="shared" si="100"/>
        <v/>
      </c>
      <c r="V269" s="171" t="str">
        <f t="shared" si="105"/>
        <v/>
      </c>
      <c r="W269" s="171" t="str">
        <f t="shared" si="106"/>
        <v/>
      </c>
      <c r="X269" s="124"/>
      <c r="Y269" s="171">
        <f>IF(Length_5_R5!J23&lt;0,ROUNDUP(Length_5_R5!J23*I$244,$L$285),ROUNDDOWN(Length_5_R5!J23*I$244,$L$285))</f>
        <v>0</v>
      </c>
      <c r="Z269" s="171">
        <f>IF(Length_5_R5!K23&lt;0,ROUNDDOWN(Length_5_R5!K23*I$244,$L$285),ROUNDUP(Length_5_R5!K23*I$244,$L$285))</f>
        <v>0</v>
      </c>
      <c r="AA269" s="171" t="e">
        <f t="shared" ca="1" si="101"/>
        <v>#N/A</v>
      </c>
      <c r="AB269" s="174" t="e">
        <f t="shared" ca="1" si="102"/>
        <v>#N/A</v>
      </c>
      <c r="AC269" s="171" t="e">
        <f t="shared" ca="1" si="103"/>
        <v>#N/A</v>
      </c>
      <c r="AD269" s="171" t="e">
        <f t="shared" ca="1" si="104"/>
        <v>#VALUE!</v>
      </c>
      <c r="AE269" s="171" t="str">
        <f t="shared" si="107"/>
        <v/>
      </c>
      <c r="AF269" s="171" t="e">
        <f t="shared" ca="1" si="108"/>
        <v>#N/A</v>
      </c>
    </row>
    <row r="270" spans="1:32" ht="15" customHeight="1">
      <c r="N270" s="120"/>
      <c r="O270" s="120"/>
      <c r="P270" s="120"/>
      <c r="Q270" s="120"/>
      <c r="R270" s="120"/>
      <c r="S270" s="120"/>
      <c r="T270" s="120"/>
      <c r="Y270" s="120"/>
    </row>
    <row r="271" spans="1:32" ht="15" customHeight="1">
      <c r="A271" s="118" t="s">
        <v>258</v>
      </c>
      <c r="C271" s="119"/>
      <c r="D271" s="119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</row>
    <row r="272" spans="1:32" ht="15" customHeight="1">
      <c r="A272" s="118"/>
      <c r="B272" s="533"/>
      <c r="C272" s="533" t="s">
        <v>158</v>
      </c>
      <c r="D272" s="535" t="s">
        <v>159</v>
      </c>
      <c r="E272" s="533" t="s">
        <v>160</v>
      </c>
      <c r="F272" s="533" t="s">
        <v>60</v>
      </c>
      <c r="G272" s="538">
        <v>1</v>
      </c>
      <c r="H272" s="539"/>
      <c r="I272" s="539"/>
      <c r="J272" s="539"/>
      <c r="K272" s="539"/>
      <c r="L272" s="539"/>
      <c r="M272" s="540"/>
      <c r="N272" s="287">
        <v>2</v>
      </c>
      <c r="O272" s="538">
        <v>3</v>
      </c>
      <c r="P272" s="539"/>
      <c r="Q272" s="539"/>
      <c r="R272" s="540"/>
      <c r="S272" s="538">
        <v>4</v>
      </c>
      <c r="T272" s="539"/>
      <c r="U272" s="540"/>
      <c r="V272" s="287">
        <v>5</v>
      </c>
      <c r="W272" s="533" t="s">
        <v>162</v>
      </c>
      <c r="X272" s="533" t="s">
        <v>163</v>
      </c>
      <c r="Y272" s="538" t="s">
        <v>592</v>
      </c>
      <c r="Z272" s="540"/>
      <c r="AA272" s="124"/>
      <c r="AB272" s="124"/>
      <c r="AC272" s="124"/>
    </row>
    <row r="273" spans="1:29" ht="15" customHeight="1">
      <c r="A273" s="118"/>
      <c r="B273" s="534"/>
      <c r="C273" s="534"/>
      <c r="D273" s="536"/>
      <c r="E273" s="534"/>
      <c r="F273" s="534"/>
      <c r="G273" s="304" t="s">
        <v>570</v>
      </c>
      <c r="H273" s="304" t="s">
        <v>167</v>
      </c>
      <c r="I273" s="287" t="s">
        <v>469</v>
      </c>
      <c r="J273" s="287" t="s">
        <v>470</v>
      </c>
      <c r="K273" s="538" t="s">
        <v>162</v>
      </c>
      <c r="L273" s="539"/>
      <c r="M273" s="540"/>
      <c r="N273" s="287" t="s">
        <v>168</v>
      </c>
      <c r="O273" s="538" t="s">
        <v>167</v>
      </c>
      <c r="P273" s="540"/>
      <c r="Q273" s="538" t="s">
        <v>169</v>
      </c>
      <c r="R273" s="540"/>
      <c r="S273" s="538" t="s">
        <v>170</v>
      </c>
      <c r="T273" s="539"/>
      <c r="U273" s="540"/>
      <c r="V273" s="287" t="s">
        <v>171</v>
      </c>
      <c r="W273" s="537"/>
      <c r="X273" s="551"/>
      <c r="Y273" s="312" t="s">
        <v>593</v>
      </c>
      <c r="Z273" s="312" t="s">
        <v>594</v>
      </c>
      <c r="AA273" s="124"/>
      <c r="AB273" s="124"/>
      <c r="AC273" s="124"/>
    </row>
    <row r="274" spans="1:29" ht="15" customHeight="1">
      <c r="B274" s="287" t="s">
        <v>174</v>
      </c>
      <c r="C274" s="187" t="s">
        <v>175</v>
      </c>
      <c r="D274" s="188" t="s">
        <v>176</v>
      </c>
      <c r="E274" s="285" t="e">
        <f ca="1">OFFSET(L$249,MATCH(K$244,T$250:T$269,0),0)</f>
        <v>#N/A</v>
      </c>
      <c r="F274" s="189" t="s">
        <v>177</v>
      </c>
      <c r="G274" s="171" t="e">
        <f ca="1">OFFSET(Length_5_R5!F26,MATCH(E244,C250:C269,0),0)</f>
        <v>#N/A</v>
      </c>
      <c r="H274" s="234" t="e">
        <f ca="1">OFFSET(Length_5_R5!G26,MATCH(E244,C250:C269,0),0)</f>
        <v>#N/A</v>
      </c>
      <c r="I274" s="171" t="e">
        <f ca="1">OFFSET(Length_5_R5!H26,MATCH(E244,C250:C269,0),0)</f>
        <v>#N/A</v>
      </c>
      <c r="J274" s="171" t="e">
        <f ca="1">OFFSET(Length_5_R5!I26,MATCH(E244,C250:C269,0),0)</f>
        <v>#N/A</v>
      </c>
      <c r="K274" s="199" t="e">
        <f ca="1">G274/J274/1000</f>
        <v>#N/A</v>
      </c>
      <c r="L274" s="183" t="e">
        <f ca="1">H274/J274/1000</f>
        <v>#N/A</v>
      </c>
      <c r="M274" s="173" t="s">
        <v>145</v>
      </c>
      <c r="N274" s="190" t="s">
        <v>179</v>
      </c>
      <c r="O274" s="171"/>
      <c r="P274" s="171"/>
      <c r="Q274" s="183">
        <v>1</v>
      </c>
      <c r="R274" s="171"/>
      <c r="S274" s="191" t="e">
        <f ca="1">ABS(K274*Q274)</f>
        <v>#N/A</v>
      </c>
      <c r="T274" s="171" t="e">
        <f ca="1">ABS(L274*Q274)</f>
        <v>#N/A</v>
      </c>
      <c r="U274" s="173" t="s">
        <v>145</v>
      </c>
      <c r="V274" s="171" t="s">
        <v>180</v>
      </c>
      <c r="W274" s="199" t="e">
        <f ca="1">SQRT(SUMSQ(S274,T274*K$244))</f>
        <v>#N/A</v>
      </c>
      <c r="X274" s="195">
        <f t="shared" ref="X274:X280" si="109">IF(V274="∞",0,W274^4/V274)</f>
        <v>0</v>
      </c>
      <c r="Y274" s="191" t="str">
        <f t="shared" ref="Y274:Y280" si="110">IF(OR(N274="직사각형",N274="삼각형"),W274,"")</f>
        <v/>
      </c>
      <c r="Z274" s="191" t="e">
        <f t="shared" ref="Z274:Z280" ca="1" si="111">IF(OR(N274="직사각형",N274="삼각형"),"",W274)</f>
        <v>#N/A</v>
      </c>
      <c r="AA274" s="124"/>
      <c r="AB274" s="124"/>
      <c r="AC274" s="124"/>
    </row>
    <row r="275" spans="1:29" ht="15" customHeight="1">
      <c r="B275" s="287" t="s">
        <v>182</v>
      </c>
      <c r="C275" s="187" t="s">
        <v>183</v>
      </c>
      <c r="D275" s="188" t="s">
        <v>186</v>
      </c>
      <c r="E275" s="285" t="e">
        <f ca="1">OFFSET(M$249,MATCH(K$244,T$250:T$269,0),0)</f>
        <v>#N/A</v>
      </c>
      <c r="F275" s="189" t="s">
        <v>177</v>
      </c>
      <c r="G275" s="171"/>
      <c r="H275" s="173">
        <f>IF(MAX(K250:K269)=0,O244*1000,MAX(K250:K269)*1000)</f>
        <v>0</v>
      </c>
      <c r="I275" s="171">
        <f>IF(MAX(K250:K269)=0,2,1)</f>
        <v>2</v>
      </c>
      <c r="J275" s="192">
        <v>5</v>
      </c>
      <c r="K275" s="199">
        <f>H275/(IF(I275="",1,I275)*SQRT(J275))</f>
        <v>0</v>
      </c>
      <c r="L275" s="199"/>
      <c r="M275" s="173" t="s">
        <v>145</v>
      </c>
      <c r="N275" s="190" t="s">
        <v>259</v>
      </c>
      <c r="O275" s="171"/>
      <c r="P275" s="171"/>
      <c r="Q275" s="183">
        <v>-1</v>
      </c>
      <c r="R275" s="171"/>
      <c r="S275" s="191">
        <f t="shared" ref="S275:S280" si="112">ABS(K275*Q275)</f>
        <v>0</v>
      </c>
      <c r="T275" s="171">
        <f t="shared" ref="T275:T280" si="113">ABS(L275*Q275)</f>
        <v>0</v>
      </c>
      <c r="U275" s="173" t="s">
        <v>145</v>
      </c>
      <c r="V275" s="171">
        <v>4</v>
      </c>
      <c r="W275" s="199">
        <f t="shared" ref="W275:W280" si="114">SQRT(SUMSQ(S275,T275*K$244))</f>
        <v>0</v>
      </c>
      <c r="X275" s="195">
        <f t="shared" si="109"/>
        <v>0</v>
      </c>
      <c r="Y275" s="191" t="str">
        <f t="shared" si="110"/>
        <v/>
      </c>
      <c r="Z275" s="191">
        <f t="shared" si="111"/>
        <v>0</v>
      </c>
      <c r="AA275" s="124"/>
      <c r="AB275" s="124"/>
      <c r="AC275" s="124"/>
    </row>
    <row r="276" spans="1:29" ht="15" customHeight="1">
      <c r="B276" s="287" t="s">
        <v>261</v>
      </c>
      <c r="C276" s="187" t="s">
        <v>262</v>
      </c>
      <c r="D276" s="188" t="s">
        <v>112</v>
      </c>
      <c r="E276" s="184" t="e">
        <f ca="1">OFFSET(P$249,MATCH(K$244,T$250:T$269,0),0)</f>
        <v>#N/A</v>
      </c>
      <c r="F276" s="189" t="s">
        <v>187</v>
      </c>
      <c r="G276" s="184"/>
      <c r="H276" s="184">
        <f>1*10^-6</f>
        <v>9.9999999999999995E-7</v>
      </c>
      <c r="I276" s="172"/>
      <c r="J276" s="192">
        <v>3</v>
      </c>
      <c r="K276" s="317"/>
      <c r="L276" s="317">
        <f>SQRT((H276/SQRT(J276)/2)^2+(H276/SQRT(J276)/2)^2)</f>
        <v>4.0824829046386305E-7</v>
      </c>
      <c r="M276" s="189" t="s">
        <v>187</v>
      </c>
      <c r="N276" s="190" t="s">
        <v>197</v>
      </c>
      <c r="O276" s="173">
        <f>H277</f>
        <v>0.2</v>
      </c>
      <c r="P276" s="171" t="s">
        <v>188</v>
      </c>
      <c r="Q276" s="183">
        <f>-O276*1000</f>
        <v>-200</v>
      </c>
      <c r="R276" s="171" t="s">
        <v>189</v>
      </c>
      <c r="S276" s="191">
        <f t="shared" si="112"/>
        <v>0</v>
      </c>
      <c r="T276" s="171">
        <f t="shared" si="113"/>
        <v>8.1649658092772609E-5</v>
      </c>
      <c r="U276" s="173" t="s">
        <v>145</v>
      </c>
      <c r="V276" s="171">
        <v>100</v>
      </c>
      <c r="W276" s="199">
        <f t="shared" si="114"/>
        <v>0</v>
      </c>
      <c r="X276" s="195">
        <f t="shared" si="109"/>
        <v>0</v>
      </c>
      <c r="Y276" s="191">
        <f t="shared" si="110"/>
        <v>0</v>
      </c>
      <c r="Z276" s="191" t="str">
        <f t="shared" si="111"/>
        <v/>
      </c>
      <c r="AA276" s="124"/>
      <c r="AB276" s="124"/>
      <c r="AC276" s="124"/>
    </row>
    <row r="277" spans="1:29" ht="15" customHeight="1">
      <c r="B277" s="287" t="s">
        <v>264</v>
      </c>
      <c r="C277" s="187" t="s">
        <v>191</v>
      </c>
      <c r="D277" s="188" t="s">
        <v>114</v>
      </c>
      <c r="E277" s="173" t="str">
        <f>Q250</f>
        <v/>
      </c>
      <c r="F277" s="189" t="s">
        <v>192</v>
      </c>
      <c r="G277" s="172"/>
      <c r="H277" s="173">
        <f>IF(기본정보!H12=1,0.4,0.2)</f>
        <v>0.2</v>
      </c>
      <c r="I277" s="172"/>
      <c r="J277" s="192">
        <v>3</v>
      </c>
      <c r="K277" s="199"/>
      <c r="L277" s="199">
        <f>H277/(IF(I277="",1,I277)*SQRT(J277))</f>
        <v>0.11547005383792516</v>
      </c>
      <c r="M277" s="189" t="s">
        <v>192</v>
      </c>
      <c r="N277" s="190" t="s">
        <v>200</v>
      </c>
      <c r="O277" s="184" t="e">
        <f ca="1">E276</f>
        <v>#N/A</v>
      </c>
      <c r="P277" s="171" t="s">
        <v>188</v>
      </c>
      <c r="Q277" s="183" t="e">
        <f ca="1">-O277*1000</f>
        <v>#N/A</v>
      </c>
      <c r="R277" s="171" t="s">
        <v>193</v>
      </c>
      <c r="S277" s="191" t="e">
        <f t="shared" ca="1" si="112"/>
        <v>#N/A</v>
      </c>
      <c r="T277" s="171" t="e">
        <f t="shared" ca="1" si="113"/>
        <v>#N/A</v>
      </c>
      <c r="U277" s="173" t="s">
        <v>145</v>
      </c>
      <c r="V277" s="171">
        <v>12</v>
      </c>
      <c r="W277" s="199" t="e">
        <f t="shared" ca="1" si="114"/>
        <v>#N/A</v>
      </c>
      <c r="X277" s="195" t="e">
        <f t="shared" ca="1" si="109"/>
        <v>#N/A</v>
      </c>
      <c r="Y277" s="191" t="e">
        <f t="shared" ca="1" si="110"/>
        <v>#N/A</v>
      </c>
      <c r="Z277" s="191" t="str">
        <f t="shared" si="111"/>
        <v/>
      </c>
      <c r="AA277" s="124"/>
      <c r="AB277" s="124"/>
      <c r="AC277" s="124"/>
    </row>
    <row r="278" spans="1:29" ht="15" customHeight="1">
      <c r="B278" s="287" t="s">
        <v>194</v>
      </c>
      <c r="C278" s="187" t="s">
        <v>195</v>
      </c>
      <c r="D278" s="188" t="s">
        <v>113</v>
      </c>
      <c r="E278" s="193" t="e">
        <f ca="1">OFFSET(R$249,MATCH(K$244,T$250:T$269,0),0)</f>
        <v>#N/A</v>
      </c>
      <c r="F278" s="189" t="s">
        <v>187</v>
      </c>
      <c r="G278" s="184"/>
      <c r="H278" s="184">
        <f>1*10^-6</f>
        <v>9.9999999999999995E-7</v>
      </c>
      <c r="I278" s="172"/>
      <c r="J278" s="192">
        <v>3</v>
      </c>
      <c r="K278" s="317"/>
      <c r="L278" s="317">
        <f>SQRT((H278/SQRT(J278))^2+(H278/SQRT(J278))^2)</f>
        <v>8.1649658092772609E-7</v>
      </c>
      <c r="M278" s="189" t="s">
        <v>187</v>
      </c>
      <c r="N278" s="190" t="s">
        <v>197</v>
      </c>
      <c r="O278" s="173">
        <f>E279</f>
        <v>0.1</v>
      </c>
      <c r="P278" s="171" t="s">
        <v>188</v>
      </c>
      <c r="Q278" s="183">
        <f>-O278*1000</f>
        <v>-100</v>
      </c>
      <c r="R278" s="171" t="s">
        <v>189</v>
      </c>
      <c r="S278" s="191">
        <f t="shared" si="112"/>
        <v>0</v>
      </c>
      <c r="T278" s="171">
        <f t="shared" si="113"/>
        <v>8.1649658092772609E-5</v>
      </c>
      <c r="U278" s="173" t="s">
        <v>145</v>
      </c>
      <c r="V278" s="171">
        <v>100</v>
      </c>
      <c r="W278" s="199">
        <f t="shared" si="114"/>
        <v>0</v>
      </c>
      <c r="X278" s="195">
        <f t="shared" si="109"/>
        <v>0</v>
      </c>
      <c r="Y278" s="191">
        <f t="shared" si="110"/>
        <v>0</v>
      </c>
      <c r="Z278" s="191" t="str">
        <f t="shared" si="111"/>
        <v/>
      </c>
      <c r="AA278" s="124"/>
      <c r="AB278" s="124"/>
      <c r="AC278" s="124"/>
    </row>
    <row r="279" spans="1:29" ht="15" customHeight="1">
      <c r="B279" s="287" t="s">
        <v>199</v>
      </c>
      <c r="C279" s="187" t="s">
        <v>115</v>
      </c>
      <c r="D279" s="188" t="s">
        <v>116</v>
      </c>
      <c r="E279" s="173">
        <f>MAX(S250,0.1)</f>
        <v>0.1</v>
      </c>
      <c r="F279" s="189" t="s">
        <v>192</v>
      </c>
      <c r="G279" s="172"/>
      <c r="H279" s="173">
        <f>IF(기본정보!H12=1,3,1)</f>
        <v>1</v>
      </c>
      <c r="I279" s="172"/>
      <c r="J279" s="192">
        <v>3</v>
      </c>
      <c r="K279" s="199"/>
      <c r="L279" s="199">
        <f>H279/(IF(I279="",1,I279)*SQRT(J279))</f>
        <v>0.57735026918962584</v>
      </c>
      <c r="M279" s="189" t="s">
        <v>192</v>
      </c>
      <c r="N279" s="190" t="s">
        <v>200</v>
      </c>
      <c r="O279" s="193" t="e">
        <f ca="1">E278</f>
        <v>#N/A</v>
      </c>
      <c r="P279" s="171" t="s">
        <v>188</v>
      </c>
      <c r="Q279" s="183" t="e">
        <f ca="1">-O279*1000</f>
        <v>#N/A</v>
      </c>
      <c r="R279" s="171" t="s">
        <v>193</v>
      </c>
      <c r="S279" s="191" t="e">
        <f t="shared" ca="1" si="112"/>
        <v>#N/A</v>
      </c>
      <c r="T279" s="171" t="e">
        <f t="shared" ca="1" si="113"/>
        <v>#N/A</v>
      </c>
      <c r="U279" s="173" t="s">
        <v>145</v>
      </c>
      <c r="V279" s="171">
        <v>12</v>
      </c>
      <c r="W279" s="199" t="e">
        <f t="shared" ca="1" si="114"/>
        <v>#N/A</v>
      </c>
      <c r="X279" s="195" t="e">
        <f t="shared" ca="1" si="109"/>
        <v>#N/A</v>
      </c>
      <c r="Y279" s="191" t="e">
        <f t="shared" ca="1" si="110"/>
        <v>#N/A</v>
      </c>
      <c r="Z279" s="191" t="str">
        <f t="shared" si="111"/>
        <v/>
      </c>
      <c r="AA279" s="124"/>
      <c r="AB279" s="124"/>
      <c r="AC279" s="124"/>
    </row>
    <row r="280" spans="1:29" ht="15" customHeight="1">
      <c r="B280" s="287" t="s">
        <v>202</v>
      </c>
      <c r="C280" s="187" t="s">
        <v>76</v>
      </c>
      <c r="D280" s="188" t="s">
        <v>619</v>
      </c>
      <c r="E280" s="171">
        <v>0</v>
      </c>
      <c r="F280" s="189" t="s">
        <v>177</v>
      </c>
      <c r="G280" s="241"/>
      <c r="H280" s="171">
        <f>O244*1000</f>
        <v>0</v>
      </c>
      <c r="I280" s="171">
        <v>2</v>
      </c>
      <c r="J280" s="192">
        <v>3</v>
      </c>
      <c r="K280" s="199">
        <f>H280/(IF(I280="",1,I280)*SQRT(J280))</f>
        <v>0</v>
      </c>
      <c r="L280" s="199"/>
      <c r="M280" s="173" t="s">
        <v>145</v>
      </c>
      <c r="N280" s="190" t="s">
        <v>200</v>
      </c>
      <c r="O280" s="171"/>
      <c r="P280" s="171"/>
      <c r="Q280" s="183">
        <v>1</v>
      </c>
      <c r="R280" s="171"/>
      <c r="S280" s="191">
        <f t="shared" si="112"/>
        <v>0</v>
      </c>
      <c r="T280" s="171">
        <f t="shared" si="113"/>
        <v>0</v>
      </c>
      <c r="U280" s="173" t="s">
        <v>145</v>
      </c>
      <c r="V280" s="171" t="s">
        <v>180</v>
      </c>
      <c r="W280" s="199">
        <f t="shared" si="114"/>
        <v>0</v>
      </c>
      <c r="X280" s="195">
        <f t="shared" si="109"/>
        <v>0</v>
      </c>
      <c r="Y280" s="191">
        <f t="shared" si="110"/>
        <v>0</v>
      </c>
      <c r="Z280" s="191" t="str">
        <f t="shared" si="111"/>
        <v/>
      </c>
      <c r="AA280" s="124"/>
      <c r="AB280" s="124"/>
      <c r="AC280" s="124"/>
    </row>
    <row r="281" spans="1:29" ht="15" customHeight="1">
      <c r="B281" s="287" t="s">
        <v>579</v>
      </c>
      <c r="C281" s="187" t="s">
        <v>204</v>
      </c>
      <c r="D281" s="188" t="s">
        <v>273</v>
      </c>
      <c r="E281" s="285" t="e">
        <f ca="1">E274-E275-(E276*E277+E278*E279)*K244</f>
        <v>#N/A</v>
      </c>
      <c r="F281" s="189" t="s">
        <v>177</v>
      </c>
      <c r="G281" s="235"/>
      <c r="H281" s="236"/>
      <c r="I281" s="235"/>
      <c r="J281" s="235"/>
      <c r="K281" s="235"/>
      <c r="L281" s="235"/>
      <c r="M281" s="235"/>
      <c r="N281" s="235"/>
      <c r="O281" s="235"/>
      <c r="P281" s="235"/>
      <c r="Q281" s="235"/>
      <c r="R281" s="237"/>
      <c r="S281" s="194" t="e">
        <f ca="1">SQRT(SUMSQ(S274:S280))</f>
        <v>#N/A</v>
      </c>
      <c r="T281" s="194" t="e">
        <f ca="1">SQRT(SUMSQ(T274:T280))</f>
        <v>#N/A</v>
      </c>
      <c r="U281" s="173" t="s">
        <v>145</v>
      </c>
      <c r="V281" s="185" t="e">
        <f ca="1">IF(X281=0,"∞",ROUNDDOWN(W281^4/X281,0))</f>
        <v>#N/A</v>
      </c>
      <c r="W281" s="238" t="e">
        <f ca="1">SQRT(SUMSQ(W274:W280))</f>
        <v>#N/A</v>
      </c>
      <c r="X281" s="315" t="e">
        <f ca="1">SUM(X274:X280)</f>
        <v>#N/A</v>
      </c>
      <c r="Y281" s="238" t="e">
        <f ca="1">SQRT(SUMSQ(Y274:Y280))</f>
        <v>#N/A</v>
      </c>
      <c r="Z281" s="238" t="e">
        <f ca="1">SQRT(SUMSQ(Z274:Z280))</f>
        <v>#N/A</v>
      </c>
      <c r="AA281" s="124"/>
      <c r="AB281" s="124"/>
      <c r="AC281" s="124"/>
    </row>
    <row r="282" spans="1:29" ht="15" customHeight="1">
      <c r="L282" s="124"/>
      <c r="U282" s="124"/>
      <c r="V282" s="124"/>
      <c r="W282" s="124"/>
      <c r="X282" s="124"/>
      <c r="Y282" s="124"/>
      <c r="AC282" s="124"/>
    </row>
    <row r="283" spans="1:29" ht="15" customHeight="1">
      <c r="B283" s="289"/>
      <c r="C283" s="538" t="s">
        <v>205</v>
      </c>
      <c r="D283" s="539"/>
      <c r="E283" s="539"/>
      <c r="F283" s="539"/>
      <c r="G283" s="540"/>
      <c r="H283" s="305" t="s">
        <v>206</v>
      </c>
      <c r="I283" s="305" t="s">
        <v>76</v>
      </c>
      <c r="J283" s="538" t="s">
        <v>572</v>
      </c>
      <c r="K283" s="539"/>
      <c r="L283" s="539"/>
      <c r="M283" s="540"/>
      <c r="N283" s="319" t="s">
        <v>609</v>
      </c>
      <c r="O283" s="538" t="s">
        <v>643</v>
      </c>
      <c r="P283" s="539"/>
      <c r="Q283" s="539"/>
      <c r="R283" s="533" t="s">
        <v>664</v>
      </c>
      <c r="S283" s="538" t="s">
        <v>608</v>
      </c>
      <c r="T283" s="539"/>
      <c r="U283" s="540"/>
      <c r="W283" s="124"/>
    </row>
    <row r="284" spans="1:29" ht="15" customHeight="1">
      <c r="B284" s="289"/>
      <c r="C284" s="289">
        <v>1</v>
      </c>
      <c r="D284" s="289">
        <v>2</v>
      </c>
      <c r="E284" s="289" t="s">
        <v>251</v>
      </c>
      <c r="F284" s="289" t="s">
        <v>60</v>
      </c>
      <c r="G284" s="289" t="s">
        <v>280</v>
      </c>
      <c r="H284" s="306" t="s">
        <v>573</v>
      </c>
      <c r="I284" s="306" t="s">
        <v>184</v>
      </c>
      <c r="J284" s="319" t="s">
        <v>647</v>
      </c>
      <c r="K284" s="319" t="s">
        <v>648</v>
      </c>
      <c r="L284" s="319" t="s">
        <v>76</v>
      </c>
      <c r="M284" s="319" t="s">
        <v>206</v>
      </c>
      <c r="N284" s="320"/>
      <c r="O284" s="319" t="s">
        <v>208</v>
      </c>
      <c r="P284" s="319" t="s">
        <v>662</v>
      </c>
      <c r="Q284" s="319" t="s">
        <v>652</v>
      </c>
      <c r="R284" s="534"/>
      <c r="S284" s="318" t="s">
        <v>653</v>
      </c>
      <c r="T284" s="558" t="s">
        <v>654</v>
      </c>
      <c r="U284" s="559"/>
      <c r="W284" s="124"/>
    </row>
    <row r="285" spans="1:29" ht="15" customHeight="1">
      <c r="B285" s="289" t="s">
        <v>205</v>
      </c>
      <c r="C285" s="126" t="e">
        <f ca="1">S281*E296</f>
        <v>#N/A</v>
      </c>
      <c r="D285" s="126" t="e">
        <f ca="1">T281*E296</f>
        <v>#N/A</v>
      </c>
      <c r="E285" s="126">
        <f>K244</f>
        <v>0</v>
      </c>
      <c r="F285" s="128" t="str">
        <f>U281</f>
        <v>μm</v>
      </c>
      <c r="G285" s="133" t="e">
        <f ca="1">SQRT(SUMSQ(C285,D285*E285))/1000</f>
        <v>#N/A</v>
      </c>
      <c r="H285" s="132" t="e">
        <f ca="1">MAX(G285:G286)</f>
        <v>#N/A</v>
      </c>
      <c r="I285" s="161">
        <f>O244</f>
        <v>0</v>
      </c>
      <c r="J285" s="125" t="e">
        <f ca="1">MAX(IF(H285&lt;0.00001,6,IF(H285&lt;0.0001,5,IF(H285&lt;0.001,4,IF(H285&lt;0.01,3,IF(H285&lt;0.1,2,IF(H285&lt;1,1,IF(H285&lt;10,0,IF(H285&lt;100,-1,-2)))))))),0)+K286</f>
        <v>#N/A</v>
      </c>
      <c r="K285" s="125" t="e">
        <f ca="1">MAX(IF(H286&lt;0.00001,6,IF(H286&lt;0.0001,5,IF(H286&lt;0.001,4,IF(H286&lt;0.01,3,IF(H286&lt;0.1,2,IF(H286&lt;1,1,IF(H286&lt;10,0,IF(H286&lt;100,-1,-2)))))))),0)+1</f>
        <v>#N/A</v>
      </c>
      <c r="L285" s="171">
        <f>IFERROR(LEN(I285)-FIND(".",I285),0)</f>
        <v>0</v>
      </c>
      <c r="M285" s="195" t="e">
        <f ca="1">IF(Q286,IF(M286,MIN(J285,L285),J285),L285)</f>
        <v>#N/A</v>
      </c>
      <c r="N285" s="161" t="e">
        <f ca="1">ABS((H285-ROUND(H285,M285))/H285*100)</f>
        <v>#N/A</v>
      </c>
      <c r="O285" s="171" t="e">
        <f ca="1">OFFSET(P289,MATCH(M285,O290:O299,0),0)</f>
        <v>#N/A</v>
      </c>
      <c r="P285" s="171" t="e">
        <f ca="1">OFFSET(P289,MATCH(M285,O290:O299,0),0)</f>
        <v>#N/A</v>
      </c>
      <c r="Q285" s="171" t="str">
        <f ca="1">OFFSET(P289,MATCH(L285,O290:O299,0),0)</f>
        <v>0</v>
      </c>
      <c r="R285" s="129">
        <f ca="1">IFERROR(IF(G285=H285,0,1),0)</f>
        <v>0</v>
      </c>
      <c r="S285" s="134" t="e">
        <f ca="1">TEXT(IF(N285&gt;5,ROUNDUP(H285,M285),ROUND(H285,M285)),O285)</f>
        <v>#N/A</v>
      </c>
      <c r="T285" s="321" t="e">
        <f ca="1">ROUND(H286,K285)</f>
        <v>#N/A</v>
      </c>
      <c r="U285" s="134" t="e">
        <f ca="1">ROUNDUP(IF(G285=H285,D285,D286),3)</f>
        <v>#N/A</v>
      </c>
      <c r="W285" s="124"/>
    </row>
    <row r="286" spans="1:29" ht="15" customHeight="1">
      <c r="B286" s="289" t="s">
        <v>63</v>
      </c>
      <c r="C286" s="127" t="e">
        <f ca="1">$P$244</f>
        <v>#N/A</v>
      </c>
      <c r="D286" s="128" t="e">
        <f ca="1">$Q$244</f>
        <v>#N/A</v>
      </c>
      <c r="E286" s="128">
        <f>K244</f>
        <v>0</v>
      </c>
      <c r="F286" s="128" t="e">
        <f ca="1">$R$244</f>
        <v>#N/A</v>
      </c>
      <c r="G286" s="133" t="e">
        <f ca="1">SQRT(SUMSQ(C286,D286*E286))/1000</f>
        <v>#N/A</v>
      </c>
      <c r="H286" s="132" t="e">
        <f ca="1">IF(H285=G285,C285,C286)</f>
        <v>#N/A</v>
      </c>
      <c r="J286" s="311" t="s">
        <v>589</v>
      </c>
      <c r="K286" s="171">
        <f>IF(O286=TRUE,1,기본정보!$A$47)</f>
        <v>1</v>
      </c>
      <c r="L286" s="311" t="s">
        <v>590</v>
      </c>
      <c r="M286" s="171" t="b">
        <f>IF(O286=TRUE,FALSE,기본정보!$A$52)</f>
        <v>0</v>
      </c>
      <c r="N286" s="324" t="s">
        <v>591</v>
      </c>
      <c r="O286" s="171" t="b">
        <f>기본정보!$A$46=0</f>
        <v>1</v>
      </c>
      <c r="P286" s="324" t="s">
        <v>665</v>
      </c>
      <c r="Q286" s="323" t="b">
        <f>TYPE('교정결과-HY'!$A$1)=2</f>
        <v>1</v>
      </c>
      <c r="R286" s="121"/>
      <c r="T286" s="134" t="e">
        <f ca="1">TEXT(T285,OFFSET(P289,MATCH(K285,O290:O299,0),0))</f>
        <v>#N/A</v>
      </c>
      <c r="U286" s="134" t="e">
        <f ca="1">TEXT(U285,OFFSET(P289,MATCH(3,O290:O299,0),0))</f>
        <v>#N/A</v>
      </c>
      <c r="W286" s="124"/>
    </row>
    <row r="287" spans="1:29" ht="15" customHeight="1">
      <c r="B287" s="122"/>
      <c r="C287" s="122"/>
      <c r="D287" s="122"/>
      <c r="Q287" s="121"/>
      <c r="R287" s="121"/>
      <c r="S287" s="121"/>
      <c r="T287" s="121"/>
      <c r="U287" s="121"/>
      <c r="V287" s="124"/>
    </row>
    <row r="288" spans="1:29" ht="15" customHeight="1">
      <c r="B288" s="130" t="s">
        <v>276</v>
      </c>
      <c r="C288" s="122"/>
      <c r="D288" s="122"/>
      <c r="F288" s="121"/>
      <c r="I288" s="187" t="s">
        <v>53</v>
      </c>
      <c r="J288" s="187" t="s">
        <v>164</v>
      </c>
      <c r="M288" s="121"/>
      <c r="N288" s="121"/>
      <c r="O288" s="284" t="s">
        <v>165</v>
      </c>
      <c r="P288" s="284" t="s">
        <v>166</v>
      </c>
      <c r="Q288" s="121"/>
      <c r="R288" s="124"/>
      <c r="S288" s="121"/>
      <c r="T288" s="121"/>
      <c r="U288" s="121"/>
    </row>
    <row r="289" spans="2:27" ht="15" customHeight="1">
      <c r="B289" s="541" t="s">
        <v>595</v>
      </c>
      <c r="C289" s="542"/>
      <c r="D289" s="533" t="s">
        <v>597</v>
      </c>
      <c r="E289" s="312" t="s">
        <v>598</v>
      </c>
      <c r="F289" s="312" t="s">
        <v>599</v>
      </c>
      <c r="G289" s="312" t="s">
        <v>600</v>
      </c>
      <c r="I289" s="187"/>
      <c r="J289" s="187">
        <v>95.45</v>
      </c>
      <c r="M289" s="121"/>
      <c r="N289" s="121"/>
      <c r="O289" s="288" t="s">
        <v>172</v>
      </c>
      <c r="P289" s="288" t="s">
        <v>173</v>
      </c>
      <c r="Q289" s="121"/>
      <c r="R289" s="124"/>
      <c r="S289" s="121"/>
      <c r="T289" s="121"/>
      <c r="U289" s="121"/>
    </row>
    <row r="290" spans="2:27" ht="15" customHeight="1">
      <c r="B290" s="313" t="s">
        <v>485</v>
      </c>
      <c r="C290" s="316" t="s">
        <v>596</v>
      </c>
      <c r="D290" s="534"/>
      <c r="E290" s="314" t="e">
        <f ca="1">Y281</f>
        <v>#N/A</v>
      </c>
      <c r="F290" s="314" t="e">
        <f ca="1">Z281</f>
        <v>#N/A</v>
      </c>
      <c r="G290" s="257" t="e">
        <f ca="1">F290/E290</f>
        <v>#N/A</v>
      </c>
      <c r="I290" s="171">
        <v>1</v>
      </c>
      <c r="J290" s="171">
        <v>13.97</v>
      </c>
      <c r="M290" s="121"/>
      <c r="N290" s="121"/>
      <c r="O290" s="196">
        <v>0</v>
      </c>
      <c r="P290" s="197" t="s">
        <v>181</v>
      </c>
      <c r="Q290" s="121"/>
      <c r="R290" s="124"/>
      <c r="S290" s="121"/>
      <c r="T290" s="121"/>
      <c r="U290" s="121"/>
    </row>
    <row r="291" spans="2:27" ht="15" customHeight="1">
      <c r="B291" s="171">
        <v>1</v>
      </c>
      <c r="C291" s="191">
        <f ca="1">IFERROR(LARGE(Y274:Y280,B291),0)</f>
        <v>0</v>
      </c>
      <c r="D291" s="312" t="s">
        <v>471</v>
      </c>
      <c r="E291" s="550" t="e">
        <f ca="1">SQRT(SUMSQ(C293:C298,Z274:Z280))</f>
        <v>#N/A</v>
      </c>
      <c r="F291" s="550"/>
      <c r="G291" s="546" t="e">
        <f ca="1">E291/SQRT(SUMSQ(E292,F292))</f>
        <v>#N/A</v>
      </c>
      <c r="H291" s="121"/>
      <c r="I291" s="171">
        <v>2</v>
      </c>
      <c r="J291" s="171">
        <v>4.53</v>
      </c>
      <c r="O291" s="196">
        <v>1</v>
      </c>
      <c r="P291" s="197" t="s">
        <v>260</v>
      </c>
      <c r="Q291" s="121"/>
      <c r="R291" s="121"/>
      <c r="S291" s="121"/>
      <c r="T291" s="121"/>
      <c r="U291" s="121"/>
      <c r="V291" s="124"/>
    </row>
    <row r="292" spans="2:27" ht="15" customHeight="1">
      <c r="B292" s="171">
        <v>2</v>
      </c>
      <c r="C292" s="191">
        <f ca="1">IFERROR(LARGE(Y274:Y280,B292),0)</f>
        <v>0</v>
      </c>
      <c r="D292" s="312" t="s">
        <v>601</v>
      </c>
      <c r="E292" s="314">
        <f ca="1">C291</f>
        <v>0</v>
      </c>
      <c r="F292" s="314">
        <f ca="1">C292</f>
        <v>0</v>
      </c>
      <c r="G292" s="547"/>
      <c r="H292" s="121"/>
      <c r="I292" s="171">
        <v>3</v>
      </c>
      <c r="J292" s="171">
        <v>3.31</v>
      </c>
      <c r="O292" s="196">
        <v>2</v>
      </c>
      <c r="P292" s="197" t="s">
        <v>190</v>
      </c>
      <c r="Q292" s="121"/>
      <c r="R292" s="121"/>
      <c r="S292" s="121"/>
      <c r="T292" s="121"/>
      <c r="U292" s="121"/>
      <c r="V292" s="124"/>
    </row>
    <row r="293" spans="2:27" ht="15" customHeight="1">
      <c r="B293" s="171">
        <v>3</v>
      </c>
      <c r="C293" s="194">
        <f ca="1">IFERROR(LARGE(Y274:Y280,B293),0)</f>
        <v>0</v>
      </c>
      <c r="D293" s="543" t="s">
        <v>277</v>
      </c>
      <c r="E293" s="170" t="s">
        <v>602</v>
      </c>
      <c r="F293" s="170" t="s">
        <v>603</v>
      </c>
      <c r="G293" s="170" t="s">
        <v>604</v>
      </c>
      <c r="H293" s="121"/>
      <c r="I293" s="171">
        <v>4</v>
      </c>
      <c r="J293" s="171">
        <v>2.87</v>
      </c>
      <c r="O293" s="196">
        <v>3</v>
      </c>
      <c r="P293" s="197" t="s">
        <v>268</v>
      </c>
      <c r="Q293" s="121"/>
      <c r="R293" s="121"/>
      <c r="S293" s="121"/>
      <c r="T293" s="121"/>
      <c r="U293" s="121"/>
      <c r="V293" s="124"/>
    </row>
    <row r="294" spans="2:27" ht="15" customHeight="1">
      <c r="B294" s="171">
        <v>4</v>
      </c>
      <c r="C294" s="194">
        <f ca="1">IFERROR(LARGE(Y274:Y280,B294),0)</f>
        <v>0</v>
      </c>
      <c r="D294" s="543"/>
      <c r="E294" s="171">
        <f ca="1">OFFSET(H273,MATCH(E292,Y274:Y280,0),0)/IF(OFFSET(I273,MATCH(E292,Y274:Y280,0),0)="",1,OFFSET(I273,MATCH(E292,Y274:Y280,0),0))</f>
        <v>9.9999999999999995E-7</v>
      </c>
      <c r="F294" s="171">
        <f ca="1">OFFSET(H273,MATCH(F292,Y274:Y280,0),0)/IF(OFFSET(I273,MATCH(F292,Y274:Y280,0),0)="",1,OFFSET(I273,MATCH(F292,Y274:Y280,0),0))</f>
        <v>9.9999999999999995E-7</v>
      </c>
      <c r="G294" s="314">
        <f ca="1">ABS(E294-F294)/(E294+F294)</f>
        <v>0</v>
      </c>
      <c r="H294" s="121"/>
      <c r="I294" s="171">
        <v>5</v>
      </c>
      <c r="J294" s="171">
        <v>2.65</v>
      </c>
      <c r="O294" s="196">
        <v>4</v>
      </c>
      <c r="P294" s="197" t="s">
        <v>269</v>
      </c>
      <c r="Q294" s="121"/>
      <c r="R294" s="121"/>
      <c r="S294" s="121"/>
      <c r="T294" s="121"/>
      <c r="U294" s="121"/>
      <c r="V294" s="124"/>
    </row>
    <row r="295" spans="2:27" ht="15" customHeight="1">
      <c r="B295" s="171">
        <v>5</v>
      </c>
      <c r="C295" s="194">
        <f ca="1">IFERROR(LARGE(Y274:Y280,B295),0)</f>
        <v>0</v>
      </c>
      <c r="D295" s="312" t="s">
        <v>605</v>
      </c>
      <c r="E295" s="160" t="e">
        <f ca="1">IF(AND(G290&lt;0.3,G291&lt;0.3),"사다리꼴","정규")</f>
        <v>#N/A</v>
      </c>
      <c r="H295" s="121"/>
      <c r="I295" s="171">
        <v>6</v>
      </c>
      <c r="J295" s="171">
        <v>2.52</v>
      </c>
      <c r="O295" s="196">
        <v>5</v>
      </c>
      <c r="P295" s="197" t="s">
        <v>201</v>
      </c>
      <c r="Q295" s="121"/>
      <c r="R295" s="121"/>
      <c r="S295" s="121"/>
      <c r="T295" s="121"/>
      <c r="U295" s="121"/>
      <c r="V295" s="124"/>
    </row>
    <row r="296" spans="2:27" ht="15" customHeight="1">
      <c r="B296" s="171">
        <v>6</v>
      </c>
      <c r="C296" s="194">
        <f ca="1">IFERROR(LARGE(Y274:Y280,B296),0)</f>
        <v>0</v>
      </c>
      <c r="D296" s="312" t="s">
        <v>606</v>
      </c>
      <c r="E296" s="171" t="e">
        <f ca="1">IF(E295="정규",IF(OR(V281="∞",V281&gt;=10),2,OFFSET(J289,MATCH(V281,I290:I299,0),0)),ROUND((1-SQRT((1-0.95)*(1-G294^2)))/SQRT((1+G294^2)/6),2))</f>
        <v>#N/A</v>
      </c>
      <c r="H296" s="121"/>
      <c r="I296" s="171">
        <v>7</v>
      </c>
      <c r="J296" s="171">
        <v>2.4300000000000002</v>
      </c>
      <c r="O296" s="196">
        <v>6</v>
      </c>
      <c r="P296" s="197" t="s">
        <v>271</v>
      </c>
      <c r="Q296" s="121"/>
      <c r="R296" s="121"/>
      <c r="S296" s="121"/>
      <c r="T296" s="121"/>
      <c r="U296" s="121"/>
      <c r="V296" s="124"/>
    </row>
    <row r="297" spans="2:27" ht="15" customHeight="1">
      <c r="B297" s="171">
        <v>7</v>
      </c>
      <c r="C297" s="194">
        <f ca="1">IFERROR(LARGE(Y274:Y280,B297),0)</f>
        <v>0</v>
      </c>
      <c r="D297" s="191" t="str">
        <f>Z280</f>
        <v/>
      </c>
      <c r="F297" s="121"/>
      <c r="G297" s="121"/>
      <c r="H297" s="121"/>
      <c r="I297" s="171">
        <v>8</v>
      </c>
      <c r="J297" s="171">
        <v>2.37</v>
      </c>
      <c r="O297" s="196">
        <v>7</v>
      </c>
      <c r="P297" s="197" t="s">
        <v>272</v>
      </c>
      <c r="Q297" s="121"/>
      <c r="R297" s="121"/>
      <c r="S297" s="121"/>
      <c r="T297" s="121"/>
      <c r="U297" s="121"/>
      <c r="V297" s="124"/>
    </row>
    <row r="298" spans="2:27" ht="15" customHeight="1">
      <c r="B298" s="171"/>
      <c r="C298" s="194"/>
      <c r="D298" s="191"/>
      <c r="I298" s="171">
        <v>9</v>
      </c>
      <c r="J298" s="171">
        <v>2.3199999999999998</v>
      </c>
      <c r="O298" s="196">
        <v>8</v>
      </c>
      <c r="P298" s="197" t="s">
        <v>274</v>
      </c>
      <c r="Q298" s="121"/>
      <c r="R298" s="121"/>
      <c r="S298" s="121"/>
      <c r="T298" s="121"/>
      <c r="U298" s="121"/>
      <c r="V298" s="124"/>
    </row>
    <row r="299" spans="2:27" ht="15" customHeight="1">
      <c r="B299" s="122"/>
      <c r="C299" s="122"/>
      <c r="D299" s="122"/>
      <c r="I299" s="171" t="s">
        <v>54</v>
      </c>
      <c r="J299" s="171">
        <v>2</v>
      </c>
      <c r="O299" s="196">
        <v>9</v>
      </c>
      <c r="P299" s="197" t="s">
        <v>275</v>
      </c>
      <c r="Q299" s="121"/>
      <c r="R299" s="121"/>
      <c r="S299" s="121"/>
      <c r="T299" s="121"/>
      <c r="U299" s="121"/>
      <c r="V299" s="124"/>
    </row>
    <row r="300" spans="2:27" ht="15" customHeight="1">
      <c r="B300" s="122"/>
      <c r="C300" s="122"/>
      <c r="D300" s="122"/>
      <c r="Q300" s="121"/>
      <c r="R300" s="121"/>
      <c r="S300" s="121"/>
      <c r="T300" s="121"/>
      <c r="U300" s="121"/>
      <c r="V300" s="124"/>
    </row>
    <row r="301" spans="2:27" ht="15" customHeight="1">
      <c r="B301" s="153" t="s">
        <v>284</v>
      </c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AA301" s="124"/>
    </row>
    <row r="302" spans="2:27" ht="15" customHeight="1">
      <c r="B302" s="154"/>
      <c r="C302" s="563" t="s">
        <v>210</v>
      </c>
      <c r="D302" s="564"/>
      <c r="E302" s="116" t="s">
        <v>285</v>
      </c>
      <c r="F302" s="116" t="s">
        <v>211</v>
      </c>
      <c r="G302" s="116" t="s">
        <v>213</v>
      </c>
      <c r="H302" s="154"/>
      <c r="I302" s="116" t="s">
        <v>510</v>
      </c>
      <c r="J302" s="116" t="s">
        <v>212</v>
      </c>
      <c r="K302" s="116" t="s">
        <v>211</v>
      </c>
      <c r="L302" s="162" t="s">
        <v>286</v>
      </c>
      <c r="M302" s="116" t="s">
        <v>211</v>
      </c>
      <c r="N302" s="162" t="s">
        <v>213</v>
      </c>
      <c r="O302" s="116"/>
      <c r="P302" s="116" t="s">
        <v>287</v>
      </c>
      <c r="Q302" s="116" t="s">
        <v>288</v>
      </c>
      <c r="U302" s="121"/>
      <c r="Z302" s="124"/>
    </row>
    <row r="303" spans="2:27" ht="15" customHeight="1">
      <c r="B303" s="154"/>
      <c r="C303" s="155">
        <v>500</v>
      </c>
      <c r="D303" s="156" t="s">
        <v>289</v>
      </c>
      <c r="E303" s="162" t="s">
        <v>503</v>
      </c>
      <c r="F303" s="163">
        <v>269900</v>
      </c>
      <c r="G303" s="200" t="s">
        <v>504</v>
      </c>
      <c r="H303" s="154"/>
      <c r="I303" s="116">
        <f>K4</f>
        <v>0</v>
      </c>
      <c r="J303" s="116">
        <f>MAX(I303-500,0)</f>
        <v>0</v>
      </c>
      <c r="K303" s="166">
        <f>F303</f>
        <v>269900</v>
      </c>
      <c r="L303" s="116" t="b">
        <f>H4="inch"</f>
        <v>0</v>
      </c>
      <c r="M303" s="163">
        <f>K303*IF(L303=TRUE,1.8,1)</f>
        <v>269900</v>
      </c>
      <c r="N303" s="164">
        <f>ROUNDUP(J303/100,0)*(F303*20%)</f>
        <v>0</v>
      </c>
      <c r="O303" s="165"/>
      <c r="P303" s="165">
        <f>SUM(M303:O303)</f>
        <v>269900</v>
      </c>
      <c r="Q303" s="560">
        <f>SUM(P303:P307)</f>
        <v>269900</v>
      </c>
      <c r="U303" s="121"/>
      <c r="Z303" s="124"/>
    </row>
    <row r="304" spans="2:27" ht="15" customHeight="1">
      <c r="B304" s="154"/>
      <c r="C304" s="155"/>
      <c r="D304" s="156"/>
      <c r="E304" s="162"/>
      <c r="F304" s="163"/>
      <c r="G304" s="201" t="s">
        <v>505</v>
      </c>
      <c r="H304" s="154"/>
      <c r="I304" s="116">
        <f>K64</f>
        <v>0</v>
      </c>
      <c r="J304" s="116">
        <f>MAX(I304-500,0)</f>
        <v>0</v>
      </c>
      <c r="K304" s="166">
        <f>IF(K303=0,F303,0)</f>
        <v>0</v>
      </c>
      <c r="L304" s="116" t="b">
        <f>H64="inch"</f>
        <v>0</v>
      </c>
      <c r="M304" s="163">
        <f>K304*IF(L304=TRUE,1.8,1)</f>
        <v>0</v>
      </c>
      <c r="N304" s="164">
        <f>ROUNDUP(J304/100,0)*(F303*20%)</f>
        <v>0</v>
      </c>
      <c r="O304" s="165"/>
      <c r="P304" s="165">
        <f t="shared" ref="P304:P307" si="115">SUM(M304:O304)</f>
        <v>0</v>
      </c>
      <c r="Q304" s="561"/>
      <c r="U304" s="121"/>
      <c r="Z304" s="124"/>
    </row>
    <row r="305" spans="2:21" ht="15" customHeight="1">
      <c r="B305" s="154"/>
      <c r="C305" s="155"/>
      <c r="D305" s="156"/>
      <c r="E305" s="162"/>
      <c r="F305" s="163"/>
      <c r="G305" s="201" t="s">
        <v>506</v>
      </c>
      <c r="H305" s="154"/>
      <c r="I305" s="116">
        <f>K124</f>
        <v>0</v>
      </c>
      <c r="J305" s="116">
        <f>MAX(I305-500,0)</f>
        <v>0</v>
      </c>
      <c r="K305" s="166">
        <f>IF(I305=0,0,F303*50%)</f>
        <v>0</v>
      </c>
      <c r="L305" s="116" t="b">
        <f>H124="inch"</f>
        <v>0</v>
      </c>
      <c r="M305" s="163">
        <f>K305*IF(L305=TRUE,1.8,1)</f>
        <v>0</v>
      </c>
      <c r="N305" s="164">
        <f>ROUNDUP(J305/100,0)*(F303*20%)</f>
        <v>0</v>
      </c>
      <c r="O305" s="165"/>
      <c r="P305" s="165">
        <f t="shared" si="115"/>
        <v>0</v>
      </c>
      <c r="Q305" s="561"/>
      <c r="U305" s="121"/>
    </row>
    <row r="306" spans="2:21" ht="15" customHeight="1">
      <c r="B306" s="154"/>
      <c r="C306" s="155"/>
      <c r="D306" s="156"/>
      <c r="E306" s="162"/>
      <c r="F306" s="163"/>
      <c r="G306" s="202" t="s">
        <v>507</v>
      </c>
      <c r="H306" s="154"/>
      <c r="I306" s="116">
        <f>K184</f>
        <v>0</v>
      </c>
      <c r="J306" s="116">
        <f>MAX(I306-500,0)</f>
        <v>0</v>
      </c>
      <c r="K306" s="166">
        <f>IF(I306=0,0,F303*50%)</f>
        <v>0</v>
      </c>
      <c r="L306" s="116" t="b">
        <f>H184="inch"</f>
        <v>0</v>
      </c>
      <c r="M306" s="163">
        <f>K306*IF(L306=TRUE,1.8,1)</f>
        <v>0</v>
      </c>
      <c r="N306" s="164">
        <f>ROUNDUP(J306/100,0)*(F303*20%)</f>
        <v>0</v>
      </c>
      <c r="O306" s="165"/>
      <c r="P306" s="165">
        <f t="shared" si="115"/>
        <v>0</v>
      </c>
      <c r="Q306" s="561"/>
      <c r="U306" s="121"/>
    </row>
    <row r="307" spans="2:21" ht="15" customHeight="1">
      <c r="B307" s="154"/>
      <c r="C307" s="155"/>
      <c r="D307" s="156"/>
      <c r="E307" s="162"/>
      <c r="F307" s="163"/>
      <c r="G307" s="202"/>
      <c r="H307" s="154"/>
      <c r="I307" s="116">
        <f>K244</f>
        <v>0</v>
      </c>
      <c r="J307" s="116">
        <f>MAX(I307-500,0)</f>
        <v>0</v>
      </c>
      <c r="K307" s="166">
        <f>IF(I307=0,0,F303*50%)</f>
        <v>0</v>
      </c>
      <c r="L307" s="116" t="b">
        <f>H244="inch"</f>
        <v>0</v>
      </c>
      <c r="M307" s="163">
        <f>K307*IF(L307=TRUE,1.8,1)</f>
        <v>0</v>
      </c>
      <c r="N307" s="164">
        <f>ROUNDUP(J307/100,0)*(F303*20%)</f>
        <v>0</v>
      </c>
      <c r="O307" s="165"/>
      <c r="P307" s="165">
        <f t="shared" si="115"/>
        <v>0</v>
      </c>
      <c r="Q307" s="562"/>
      <c r="U307" s="121"/>
    </row>
    <row r="308" spans="2:21" ht="15" customHeight="1">
      <c r="B308" s="154"/>
      <c r="C308" s="155"/>
      <c r="D308" s="156"/>
      <c r="E308" s="162"/>
      <c r="F308" s="163"/>
      <c r="G308" s="201"/>
      <c r="H308" s="154"/>
      <c r="M308" s="154"/>
      <c r="N308" s="154"/>
      <c r="O308" s="154"/>
      <c r="P308" s="154"/>
      <c r="Q308" s="154"/>
      <c r="R308" s="154"/>
    </row>
    <row r="309" spans="2:21" ht="15" customHeight="1">
      <c r="B309" s="154"/>
      <c r="C309" s="155"/>
      <c r="D309" s="159"/>
      <c r="E309" s="116"/>
      <c r="F309" s="116"/>
      <c r="G309" s="239"/>
      <c r="H309" s="154"/>
      <c r="I309" s="157" t="s">
        <v>290</v>
      </c>
      <c r="M309" s="154"/>
      <c r="N309" s="154"/>
      <c r="O309" s="154"/>
      <c r="P309" s="154"/>
      <c r="Q309" s="154"/>
      <c r="R309" s="154"/>
    </row>
    <row r="310" spans="2:21" ht="15" customHeight="1">
      <c r="I310" s="157" t="s">
        <v>508</v>
      </c>
    </row>
    <row r="311" spans="2:21" ht="15" customHeight="1">
      <c r="I311" s="157" t="s">
        <v>509</v>
      </c>
    </row>
    <row r="312" spans="2:21" ht="15" customHeight="1"/>
    <row r="313" spans="2:21" ht="15" customHeight="1">
      <c r="I313" s="120"/>
      <c r="J313" s="121"/>
    </row>
    <row r="323" spans="2:29" ht="18" customHeight="1">
      <c r="B323" s="71"/>
      <c r="C323" s="71"/>
      <c r="D323" s="71"/>
      <c r="E323" s="71"/>
      <c r="F323" s="71"/>
      <c r="G323" s="71"/>
      <c r="H323" s="71"/>
      <c r="M323" s="71"/>
      <c r="N323" s="71"/>
      <c r="O323" s="71"/>
      <c r="P323" s="154"/>
      <c r="Q323" s="154"/>
      <c r="R323" s="154"/>
    </row>
    <row r="324" spans="2:29" ht="18" customHeight="1">
      <c r="B324" s="122"/>
      <c r="C324" s="122"/>
      <c r="D324" s="122"/>
      <c r="I324" s="158"/>
      <c r="J324" s="154"/>
      <c r="K324" s="154"/>
      <c r="L324" s="154"/>
      <c r="P324" s="121"/>
      <c r="Q324" s="121"/>
      <c r="R324" s="121"/>
    </row>
    <row r="325" spans="2:29" ht="18" customHeight="1">
      <c r="B325" s="122"/>
      <c r="C325" s="122"/>
      <c r="D325" s="122"/>
      <c r="I325" s="158"/>
      <c r="J325" s="154"/>
      <c r="K325" s="154"/>
      <c r="L325" s="154"/>
      <c r="P325" s="121"/>
      <c r="Q325" s="121"/>
      <c r="R325" s="121"/>
      <c r="Z325" s="122"/>
      <c r="AA325" s="122"/>
      <c r="AB325" s="122"/>
      <c r="AC325" s="122"/>
    </row>
    <row r="326" spans="2:29" ht="18" customHeight="1">
      <c r="B326" s="122"/>
      <c r="C326" s="122"/>
      <c r="D326" s="122"/>
      <c r="J326" s="71"/>
      <c r="K326" s="71"/>
      <c r="L326" s="71"/>
      <c r="P326" s="121"/>
      <c r="Q326" s="121"/>
      <c r="R326" s="121"/>
      <c r="Z326" s="122"/>
      <c r="AA326" s="122"/>
      <c r="AB326" s="122"/>
      <c r="AC326" s="122"/>
    </row>
    <row r="327" spans="2:29" ht="18" customHeight="1">
      <c r="B327" s="122"/>
      <c r="C327" s="122"/>
      <c r="D327" s="122"/>
      <c r="I327" s="158"/>
      <c r="J327" s="124"/>
      <c r="K327" s="124"/>
      <c r="P327" s="121"/>
      <c r="Q327" s="121"/>
      <c r="R327" s="121"/>
      <c r="Z327" s="122"/>
      <c r="AA327" s="122"/>
      <c r="AB327" s="122"/>
      <c r="AC327" s="122"/>
    </row>
    <row r="328" spans="2:29" ht="18" customHeight="1">
      <c r="B328" s="122"/>
      <c r="C328" s="122"/>
      <c r="D328" s="122"/>
      <c r="I328" s="158"/>
      <c r="J328" s="124"/>
      <c r="K328" s="124"/>
      <c r="P328" s="121"/>
      <c r="Q328" s="121"/>
      <c r="R328" s="121"/>
      <c r="V328" s="122"/>
      <c r="W328" s="122"/>
      <c r="X328" s="122"/>
      <c r="Y328" s="122"/>
      <c r="Z328" s="122"/>
      <c r="AA328" s="122"/>
      <c r="AB328" s="122"/>
      <c r="AC328" s="122"/>
    </row>
    <row r="329" spans="2:29" ht="18" customHeight="1">
      <c r="B329" s="122"/>
      <c r="C329" s="122"/>
      <c r="D329" s="122"/>
      <c r="J329" s="124"/>
      <c r="K329" s="124"/>
      <c r="P329" s="121"/>
      <c r="Q329" s="121"/>
      <c r="R329" s="121"/>
      <c r="V329" s="122"/>
      <c r="W329" s="122"/>
      <c r="X329" s="122"/>
      <c r="Y329" s="122"/>
      <c r="Z329" s="122"/>
      <c r="AA329" s="122"/>
      <c r="AB329" s="122"/>
      <c r="AC329" s="122"/>
    </row>
    <row r="330" spans="2:29" ht="18" customHeight="1">
      <c r="B330" s="122"/>
      <c r="C330" s="122"/>
      <c r="D330" s="122"/>
      <c r="P330" s="121"/>
      <c r="Q330" s="121"/>
      <c r="R330" s="121"/>
    </row>
  </sheetData>
  <mergeCells count="183">
    <mergeCell ref="S163:U163"/>
    <mergeCell ref="T164:U164"/>
    <mergeCell ref="S223:U223"/>
    <mergeCell ref="T224:U224"/>
    <mergeCell ref="V187:W187"/>
    <mergeCell ref="S283:U283"/>
    <mergeCell ref="T284:U284"/>
    <mergeCell ref="V247:W247"/>
    <mergeCell ref="B272:B273"/>
    <mergeCell ref="C272:C273"/>
    <mergeCell ref="D272:D273"/>
    <mergeCell ref="E272:E273"/>
    <mergeCell ref="F272:F273"/>
    <mergeCell ref="B247:B249"/>
    <mergeCell ref="C247:C249"/>
    <mergeCell ref="D247:D249"/>
    <mergeCell ref="K247:K248"/>
    <mergeCell ref="W212:W213"/>
    <mergeCell ref="B169:C169"/>
    <mergeCell ref="D169:D170"/>
    <mergeCell ref="J163:M163"/>
    <mergeCell ref="R163:R164"/>
    <mergeCell ref="R223:R224"/>
    <mergeCell ref="B212:B213"/>
    <mergeCell ref="AA247:AF247"/>
    <mergeCell ref="G272:M272"/>
    <mergeCell ref="O272:R272"/>
    <mergeCell ref="W272:W273"/>
    <mergeCell ref="R228:R229"/>
    <mergeCell ref="D233:D234"/>
    <mergeCell ref="E231:F231"/>
    <mergeCell ref="G231:G232"/>
    <mergeCell ref="S272:U272"/>
    <mergeCell ref="N247:P247"/>
    <mergeCell ref="S228:Z228"/>
    <mergeCell ref="Y272:Z272"/>
    <mergeCell ref="Q303:Q307"/>
    <mergeCell ref="O223:Q223"/>
    <mergeCell ref="E247:J247"/>
    <mergeCell ref="X272:X273"/>
    <mergeCell ref="K273:M273"/>
    <mergeCell ref="O273:P273"/>
    <mergeCell ref="Q273:R273"/>
    <mergeCell ref="S273:U273"/>
    <mergeCell ref="C223:G223"/>
    <mergeCell ref="C302:D302"/>
    <mergeCell ref="O283:Q283"/>
    <mergeCell ref="D293:D294"/>
    <mergeCell ref="E291:F291"/>
    <mergeCell ref="G291:G292"/>
    <mergeCell ref="C283:G283"/>
    <mergeCell ref="J223:M223"/>
    <mergeCell ref="V229:Z229"/>
    <mergeCell ref="Y247:Z247"/>
    <mergeCell ref="B289:C289"/>
    <mergeCell ref="D289:D290"/>
    <mergeCell ref="R283:R284"/>
    <mergeCell ref="J283:M283"/>
    <mergeCell ref="B229:C229"/>
    <mergeCell ref="D229:D230"/>
    <mergeCell ref="Y212:Z212"/>
    <mergeCell ref="X212:X213"/>
    <mergeCell ref="K213:M213"/>
    <mergeCell ref="O213:P213"/>
    <mergeCell ref="Q213:R213"/>
    <mergeCell ref="S213:U213"/>
    <mergeCell ref="G212:M212"/>
    <mergeCell ref="O212:R212"/>
    <mergeCell ref="S212:U212"/>
    <mergeCell ref="AA7:AF7"/>
    <mergeCell ref="W32:W33"/>
    <mergeCell ref="AA187:AF187"/>
    <mergeCell ref="D173:D174"/>
    <mergeCell ref="E171:F171"/>
    <mergeCell ref="G171:G172"/>
    <mergeCell ref="C163:G163"/>
    <mergeCell ref="B187:B189"/>
    <mergeCell ref="C187:C189"/>
    <mergeCell ref="D187:D189"/>
    <mergeCell ref="E187:J187"/>
    <mergeCell ref="K187:K188"/>
    <mergeCell ref="N187:P187"/>
    <mergeCell ref="O163:Q163"/>
    <mergeCell ref="Y187:Z187"/>
    <mergeCell ref="B7:B9"/>
    <mergeCell ref="C7:C9"/>
    <mergeCell ref="E7:J7"/>
    <mergeCell ref="Y7:Z7"/>
    <mergeCell ref="K7:K8"/>
    <mergeCell ref="D7:D9"/>
    <mergeCell ref="B32:B33"/>
    <mergeCell ref="C32:C33"/>
    <mergeCell ref="D32:D33"/>
    <mergeCell ref="K33:M33"/>
    <mergeCell ref="E32:E33"/>
    <mergeCell ref="F32:F33"/>
    <mergeCell ref="G32:M32"/>
    <mergeCell ref="AA67:AF67"/>
    <mergeCell ref="O33:P33"/>
    <mergeCell ref="S33:U33"/>
    <mergeCell ref="O32:R32"/>
    <mergeCell ref="O43:Q43"/>
    <mergeCell ref="S32:U32"/>
    <mergeCell ref="N67:P67"/>
    <mergeCell ref="Y32:Z32"/>
    <mergeCell ref="B49:C49"/>
    <mergeCell ref="D49:D50"/>
    <mergeCell ref="J43:M43"/>
    <mergeCell ref="D53:D54"/>
    <mergeCell ref="E51:F51"/>
    <mergeCell ref="G51:G52"/>
    <mergeCell ref="K67:K68"/>
    <mergeCell ref="C43:G43"/>
    <mergeCell ref="C67:C69"/>
    <mergeCell ref="D67:D69"/>
    <mergeCell ref="E67:J67"/>
    <mergeCell ref="AA127:AF127"/>
    <mergeCell ref="R108:R109"/>
    <mergeCell ref="V109:Z109"/>
    <mergeCell ref="S108:Z108"/>
    <mergeCell ref="R43:R44"/>
    <mergeCell ref="Y92:Z92"/>
    <mergeCell ref="W92:W93"/>
    <mergeCell ref="X92:X93"/>
    <mergeCell ref="S93:U93"/>
    <mergeCell ref="S43:U43"/>
    <mergeCell ref="T44:U44"/>
    <mergeCell ref="S103:U103"/>
    <mergeCell ref="T104:U104"/>
    <mergeCell ref="V67:W67"/>
    <mergeCell ref="V127:W127"/>
    <mergeCell ref="O153:P153"/>
    <mergeCell ref="Q153:R153"/>
    <mergeCell ref="Y152:Z152"/>
    <mergeCell ref="X32:X33"/>
    <mergeCell ref="Q33:R33"/>
    <mergeCell ref="N7:P7"/>
    <mergeCell ref="Y127:Z127"/>
    <mergeCell ref="R103:R104"/>
    <mergeCell ref="Y67:Z67"/>
    <mergeCell ref="W152:W153"/>
    <mergeCell ref="X152:X153"/>
    <mergeCell ref="V7:W7"/>
    <mergeCell ref="S153:U153"/>
    <mergeCell ref="C92:C93"/>
    <mergeCell ref="D92:D93"/>
    <mergeCell ref="E92:E93"/>
    <mergeCell ref="F92:F93"/>
    <mergeCell ref="O152:R152"/>
    <mergeCell ref="K127:K128"/>
    <mergeCell ref="N127:P127"/>
    <mergeCell ref="O103:Q103"/>
    <mergeCell ref="G92:M92"/>
    <mergeCell ref="O92:R92"/>
    <mergeCell ref="K93:M93"/>
    <mergeCell ref="O93:P93"/>
    <mergeCell ref="Q93:R93"/>
    <mergeCell ref="D109:D110"/>
    <mergeCell ref="E111:F111"/>
    <mergeCell ref="C212:C213"/>
    <mergeCell ref="D212:D213"/>
    <mergeCell ref="E212:E213"/>
    <mergeCell ref="F212:F213"/>
    <mergeCell ref="B92:B93"/>
    <mergeCell ref="B67:B69"/>
    <mergeCell ref="J103:M103"/>
    <mergeCell ref="B109:C109"/>
    <mergeCell ref="S92:U92"/>
    <mergeCell ref="S152:U152"/>
    <mergeCell ref="B152:B153"/>
    <mergeCell ref="C152:C153"/>
    <mergeCell ref="B127:B129"/>
    <mergeCell ref="C127:C129"/>
    <mergeCell ref="D113:D114"/>
    <mergeCell ref="D127:D129"/>
    <mergeCell ref="E127:J127"/>
    <mergeCell ref="K153:M153"/>
    <mergeCell ref="G152:M152"/>
    <mergeCell ref="E152:E153"/>
    <mergeCell ref="F152:F153"/>
    <mergeCell ref="G111:G112"/>
    <mergeCell ref="C103:G103"/>
    <mergeCell ref="D152:D15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Length_5_R1</vt:lpstr>
      <vt:lpstr>Length_5_R2</vt:lpstr>
      <vt:lpstr>Length_5_R3</vt:lpstr>
      <vt:lpstr>Length_5_R4</vt:lpstr>
      <vt:lpstr>Length_5_R5</vt:lpstr>
      <vt:lpstr>'교정결과-E'!B_Tag</vt:lpstr>
      <vt:lpstr>'교정결과-HY'!B_Tag</vt:lpstr>
      <vt:lpstr>B_Tag</vt:lpstr>
      <vt:lpstr>판정결과!B_Tag_2</vt:lpstr>
      <vt:lpstr>부록!B_Tag_3</vt:lpstr>
      <vt:lpstr>Length_5_R1_CMC</vt:lpstr>
      <vt:lpstr>Length_5_R1_Condition</vt:lpstr>
      <vt:lpstr>Length_5_R1_Resolution</vt:lpstr>
      <vt:lpstr>Length_5_R1_Result</vt:lpstr>
      <vt:lpstr>Length_5_R1_Spec</vt:lpstr>
      <vt:lpstr>Length_5_R1_STD1</vt:lpstr>
      <vt:lpstr>Length_5_R2!Length_5_R2_CMC</vt:lpstr>
      <vt:lpstr>Length_5_R2!Length_5_R2_Condition</vt:lpstr>
      <vt:lpstr>Length_5_R2!Length_5_R2_Resolution</vt:lpstr>
      <vt:lpstr>Length_5_R2!Length_5_R2_Result</vt:lpstr>
      <vt:lpstr>Length_5_R2!Length_5_R2_Spec</vt:lpstr>
      <vt:lpstr>Length_5_R2!Length_5_R2_STD1</vt:lpstr>
      <vt:lpstr>Length_5_R3!Length_5_R3_CMC</vt:lpstr>
      <vt:lpstr>Length_5_R3!Length_5_R3_Condition</vt:lpstr>
      <vt:lpstr>Length_5_R3!Length_5_R3_Resolution</vt:lpstr>
      <vt:lpstr>Length_5_R3!Length_5_R3_Result</vt:lpstr>
      <vt:lpstr>Length_5_R3!Length_5_R3_Spec</vt:lpstr>
      <vt:lpstr>Length_5_R3!Length_5_R3_STD1</vt:lpstr>
      <vt:lpstr>Length_5_R4!Length_5_R4_CMC</vt:lpstr>
      <vt:lpstr>Length_5_R4!Length_5_R4_Condition</vt:lpstr>
      <vt:lpstr>Length_5_R4!Length_5_R4_Resolution</vt:lpstr>
      <vt:lpstr>Length_5_R4!Length_5_R4_Result</vt:lpstr>
      <vt:lpstr>Length_5_R4!Length_5_R4_Spec</vt:lpstr>
      <vt:lpstr>Length_5_R4!Length_5_R4_STD1</vt:lpstr>
      <vt:lpstr>Length_5_R5!Length_5_R5_CMC</vt:lpstr>
      <vt:lpstr>Length_5_R5!Length_5_R5_Condition</vt:lpstr>
      <vt:lpstr>Length_5_R5!Length_5_R5_Resolution</vt:lpstr>
      <vt:lpstr>Length_5_R5!Length_5_R5_Result</vt:lpstr>
      <vt:lpstr>Length_5_R5!Length_5_R5_Spec</vt:lpstr>
      <vt:lpstr>Length_5_R5!Length_5_R5_STD1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2021-02-01T00:22:28Z</cp:lastPrinted>
  <dcterms:created xsi:type="dcterms:W3CDTF">2004-11-10T00:11:43Z</dcterms:created>
  <dcterms:modified xsi:type="dcterms:W3CDTF">2021-11-11T04:31:12Z</dcterms:modified>
</cp:coreProperties>
</file>